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0"/>
  </bookViews>
  <sheets>
    <sheet name="функцион.2016" sheetId="1" r:id="rId1"/>
    <sheet name="ведомствен.2016" sheetId="2" r:id="rId2"/>
    <sheet name="Капвложения" sheetId="3" r:id="rId3"/>
  </sheets>
  <definedNames>
    <definedName name="_xlnm.Print_Titles" localSheetId="1">'ведомствен.2016'!$9:$10</definedName>
    <definedName name="_xlnm.Print_Titles" localSheetId="0">'функцион.2016'!$11:$12</definedName>
  </definedNames>
  <calcPr fullCalcOnLoad="1"/>
</workbook>
</file>

<file path=xl/sharedStrings.xml><?xml version="1.0" encoding="utf-8"?>
<sst xmlns="http://schemas.openxmlformats.org/spreadsheetml/2006/main" count="7025" uniqueCount="706">
  <si>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</si>
  <si>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</si>
  <si>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</si>
  <si>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</si>
  <si>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Предоставление субсидий бюджетным и автономным учреждениям</t>
  </si>
  <si>
    <t>Социальное обеспечение населения</t>
  </si>
  <si>
    <t>Социальная помощь</t>
  </si>
  <si>
    <t>Мероприятия в области коммунального хозяйства</t>
  </si>
  <si>
    <t>Благоустройство</t>
  </si>
  <si>
    <t>Коммунальное хозяйство</t>
  </si>
  <si>
    <t>Обеспечение деятельности (оказание услуг) подведомственных казенных учреждений</t>
  </si>
  <si>
    <t>Органы юстиции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</si>
  <si>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</si>
  <si>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</si>
  <si>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</si>
  <si>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Уличное освещение</t>
  </si>
  <si>
    <t>Учреждения социального обслуживания населения</t>
  </si>
  <si>
    <t>612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</si>
  <si>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</si>
  <si>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</si>
  <si>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</si>
  <si>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</si>
  <si>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</si>
  <si>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</si>
  <si>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</si>
  <si>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</si>
  <si>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</si>
  <si>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</si>
  <si>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</si>
  <si>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</si>
  <si>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</si>
  <si>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</si>
  <si>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</si>
  <si>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</si>
  <si>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</si>
  <si>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</si>
  <si>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</si>
  <si>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200</t>
  </si>
  <si>
    <t>Национальная экономика</t>
  </si>
  <si>
    <t>04</t>
  </si>
  <si>
    <t>Транспорт</t>
  </si>
  <si>
    <t>08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</si>
  <si>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</si>
  <si>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Целевые программы муниципальных образований</t>
  </si>
  <si>
    <t>795 00 00</t>
  </si>
  <si>
    <t>05</t>
  </si>
  <si>
    <t>Национальная безопасность и правоохранительная деятельность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</si>
  <si>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</si>
  <si>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</si>
  <si>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</si>
  <si>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</si>
  <si>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</si>
  <si>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</si>
  <si>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</si>
  <si>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</si>
  <si>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>Субсидии бюджетным и автономным учреждениям на иные цели</t>
  </si>
  <si>
    <t>Охрана семьи и детства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</si>
  <si>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</si>
  <si>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</si>
  <si>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ВСЕГО РАСХОДОВ</t>
  </si>
  <si>
    <t>700</t>
  </si>
  <si>
    <t>800</t>
  </si>
  <si>
    <t>Стационарная медицинская помощь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</si>
  <si>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</si>
  <si>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</si>
  <si>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</si>
  <si>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</si>
  <si>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</si>
  <si>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</si>
  <si>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</si>
  <si>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</si>
  <si>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</si>
  <si>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</si>
  <si>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</si>
  <si>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</si>
  <si>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</si>
  <si>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</si>
  <si>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</si>
  <si>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Финансовое обеспечение муниципального задания на оказание муниципальных услуг (выполнение работ)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</si>
  <si>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</si>
  <si>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Меры социальной поддержки граждан</t>
  </si>
  <si>
    <t>Организационно-воспитательная работа с молодежью</t>
  </si>
  <si>
    <t>Другие вопросы в области образования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</si>
  <si>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</si>
  <si>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</si>
  <si>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</si>
  <si>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</si>
  <si>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</si>
  <si>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</si>
  <si>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</si>
  <si>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Скорая медицинская помощь</t>
  </si>
  <si>
    <t>Физическая культура и спорт</t>
  </si>
  <si>
    <t>092 03 00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</si>
  <si>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</si>
  <si>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</si>
  <si>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</si>
  <si>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</si>
  <si>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</si>
  <si>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</si>
  <si>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</si>
  <si>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</si>
  <si>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</si>
  <si>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</si>
  <si>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289</t>
  </si>
  <si>
    <t>290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</si>
  <si>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</si>
  <si>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</si>
  <si>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</si>
  <si>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</si>
  <si>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</si>
  <si>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</si>
  <si>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</si>
  <si>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</si>
  <si>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</si>
  <si>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</si>
  <si>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</si>
  <si>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</si>
  <si>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</si>
  <si>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522 08 00</t>
  </si>
  <si>
    <t xml:space="preserve">Поддержка коммунального хозяйства </t>
  </si>
  <si>
    <t>795 00 27</t>
  </si>
  <si>
    <t>09</t>
  </si>
  <si>
    <t>Финансовое обеспечение государственного задания на оказание государственных услуг (выполнение работ)</t>
  </si>
  <si>
    <t>МКУ МГО "Образование"</t>
  </si>
  <si>
    <t>МКУ "Управление культуры" МГО</t>
  </si>
  <si>
    <t>МКУ "Управление здравоохранения" МГО</t>
  </si>
  <si>
    <t>Учреждения по внешкольной работе с детьми</t>
  </si>
  <si>
    <t>Здравоохранение</t>
  </si>
  <si>
    <t>Культура, кинематография</t>
  </si>
  <si>
    <t xml:space="preserve">Специальные (коррекционные) учреждения 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</si>
  <si>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</si>
  <si>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</si>
  <si>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</si>
  <si>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</si>
  <si>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 xml:space="preserve">Культура </t>
  </si>
  <si>
    <t>Музей и постоянные выставки</t>
  </si>
  <si>
    <t>Библиотеки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</si>
  <si>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</si>
  <si>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</si>
  <si>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Резервные фонды местных администраций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</si>
  <si>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</si>
  <si>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</si>
  <si>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</si>
  <si>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</si>
  <si>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</si>
  <si>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</si>
  <si>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</si>
  <si>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</si>
  <si>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</si>
  <si>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</si>
  <si>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</si>
  <si>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</si>
  <si>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12</t>
  </si>
  <si>
    <t>Руководство и управление в сфере установленных функций</t>
  </si>
  <si>
    <t>795 00 74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</si>
  <si>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</si>
  <si>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</si>
  <si>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</si>
  <si>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</si>
  <si>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</si>
  <si>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</si>
  <si>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</si>
  <si>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</si>
  <si>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</si>
  <si>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</si>
  <si>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</si>
  <si>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</si>
  <si>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Реализация государственных функций в области физической культуры и спорта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</si>
  <si>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</si>
  <si>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</si>
  <si>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</si>
  <si>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Закупка товаров, работ и услуг для муниципальных нужд</t>
  </si>
  <si>
    <t>Иные бюджетные ассигнования</t>
  </si>
  <si>
    <t>Реализация муниципальных функций, связанных с общегосударственным управлением</t>
  </si>
  <si>
    <t>Социальное обеспечение и иные выплаты населению</t>
  </si>
  <si>
    <t>300</t>
  </si>
  <si>
    <t>вид расходов (группы)</t>
  </si>
  <si>
    <t>655 00 10</t>
  </si>
  <si>
    <t>600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</si>
  <si>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</si>
  <si>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</si>
  <si>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</si>
  <si>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Реализация муниципальных функций в области национальной экономики</t>
  </si>
  <si>
    <t>Мероприятия в области автомобильного транспорта</t>
  </si>
  <si>
    <t xml:space="preserve">Муниципальные программы  </t>
  </si>
  <si>
    <t>Отдельные мероприятия по землеустройству и землепользованию</t>
  </si>
  <si>
    <t>400</t>
  </si>
  <si>
    <t>Капитальные вложения в объекты недвижимого имущества муниципальной собственности</t>
  </si>
  <si>
    <t>Предоставление субсидий бюджетным,
автономным учреждениям и иным некоммерческим организациям</t>
  </si>
  <si>
    <t>Муниципальные программы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</si>
  <si>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</si>
  <si>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</si>
  <si>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</si>
  <si>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</si>
  <si>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</si>
  <si>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</si>
  <si>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</si>
  <si>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Муниципальная программа "Молодежь Миасса на 2014-2016 годы"</t>
  </si>
  <si>
    <t>Реализация полномочий Российской Федерации на государственную регистрацию актов гражданского состояния</t>
  </si>
  <si>
    <t>Коды бюджетной  классификации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</si>
  <si>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</si>
  <si>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</si>
  <si>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</si>
  <si>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Охрана объектов растительного и животного мира и среды их обитания</t>
  </si>
  <si>
    <t>МП "Экология Миасского городского округа 2014-2016 гг."</t>
  </si>
  <si>
    <t>003 00 00</t>
  </si>
  <si>
    <t>Муниципальная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</si>
  <si>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Подпрограмма "Оказание молодым семьям господдержки для улучшения жилищных условий"</t>
  </si>
  <si>
    <t>Муниципальная программа "Доступное и комфортное жилье - гражданам России"  на территории Миасского городского округа на 2014-2020 г.г."</t>
  </si>
  <si>
    <t>Расходы на оплату задолженности по договорам 2014 года</t>
  </si>
  <si>
    <t>Государственная программа Челябинской области "Дети Южного Урала" на 2014-2017 годы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</si>
  <si>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</si>
  <si>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Государственная программа Челябинской области «Развитие образования в Челябинской области на 2014–2017 годы»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</si>
  <si>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</si>
  <si>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</si>
  <si>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</si>
  <si>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</si>
  <si>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</si>
  <si>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Мероприятия в области малого и среднего предпринимательства</t>
  </si>
  <si>
    <t>РАСПРЕДЕЛЕНИЕ БЮДЖЕТНЫХ АССИГНОВАНИЙ НА 2016 ГОД</t>
  </si>
  <si>
    <t>на 2016 год  (тыс. руб.)</t>
  </si>
  <si>
    <t>на 2016 год                 (тыс. руб.)</t>
  </si>
  <si>
    <t>НА 2016 ГОД</t>
  </si>
  <si>
    <t>Председатель Собрания депутатов Миасского городского округа</t>
  </si>
  <si>
    <t>005 00 00000</t>
  </si>
  <si>
    <t>005 00 01020</t>
  </si>
  <si>
    <t>005 00 02020</t>
  </si>
  <si>
    <t>005 00 02030</t>
  </si>
  <si>
    <t>005 00 03000</t>
  </si>
  <si>
    <t>Функционирование высшего должностного лица субъекта Российской Федерации и муниципального образования</t>
  </si>
  <si>
    <t>004 00 00000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</si>
  <si>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</si>
  <si>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440 00 00000</t>
  </si>
  <si>
    <t>440 00 82000</t>
  </si>
  <si>
    <t>440 00 82100</t>
  </si>
  <si>
    <t>700 00 00000</t>
  </si>
  <si>
    <t>701 00 00000</t>
  </si>
  <si>
    <t>702 00 00000</t>
  </si>
  <si>
    <t>001 00 00000</t>
  </si>
  <si>
    <t>001 00 59300</t>
  </si>
  <si>
    <t>310 00 00000</t>
  </si>
  <si>
    <t>312 00 00000</t>
  </si>
  <si>
    <t>312 00 82000</t>
  </si>
  <si>
    <t>312 00 82100</t>
  </si>
  <si>
    <t>314 00 03000</t>
  </si>
  <si>
    <t>314 00 00000</t>
  </si>
  <si>
    <t>715 00 00000</t>
  </si>
  <si>
    <t>006 00 00000</t>
  </si>
  <si>
    <t>006 00 99000</t>
  </si>
  <si>
    <t>001 00 51200</t>
  </si>
  <si>
    <t>726 00 00000</t>
  </si>
  <si>
    <t>761 00 00000</t>
  </si>
  <si>
    <t>735 00 00000</t>
  </si>
  <si>
    <t>735 14 00000</t>
  </si>
  <si>
    <t>070 00 00000</t>
  </si>
  <si>
    <t>070 02 00000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</si>
  <si>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</si>
  <si>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070 02 22200</t>
  </si>
  <si>
    <t>Муниципальная программа "Профилактика преступлений и иных правонарушений на территории Миасского городского округа на 2015-2016 годы"</t>
  </si>
  <si>
    <t xml:space="preserve">423 00 00000 </t>
  </si>
  <si>
    <t xml:space="preserve">423 00 82000 </t>
  </si>
  <si>
    <t xml:space="preserve">423 00 82100 </t>
  </si>
  <si>
    <t>487 00 00000</t>
  </si>
  <si>
    <t>487 00 99000</t>
  </si>
  <si>
    <t>487 00 99010</t>
  </si>
  <si>
    <t>771 00 00000</t>
  </si>
  <si>
    <t>440 00 99000</t>
  </si>
  <si>
    <t>Закупка товаров, работ и услуг для обеспечения государственных (муниципальных) нужд</t>
  </si>
  <si>
    <t>Государственная программа Челябинской области "Развитие культуры и туризма в Челябинской области на 2015-2017г.г."</t>
  </si>
  <si>
    <t>380 00 00000</t>
  </si>
  <si>
    <t>Подпрограмма "Сохранение и развитие культурно-досуговой сферы на 2015-2017 г.г."</t>
  </si>
  <si>
    <t>381 00 00000</t>
  </si>
  <si>
    <t>Иные межбюджетные трансферты</t>
  </si>
  <si>
    <t>381 03 00000</t>
  </si>
  <si>
    <t>381 03 51440</t>
  </si>
  <si>
    <t>441 00 00000</t>
  </si>
  <si>
    <t>441 00 82000</t>
  </si>
  <si>
    <t>441 00 82100</t>
  </si>
  <si>
    <t>442 00 00000</t>
  </si>
  <si>
    <t>442 00 99000</t>
  </si>
  <si>
    <t>452 00 00000</t>
  </si>
  <si>
    <t>452 00 99000</t>
  </si>
  <si>
    <t xml:space="preserve">Муниципальная программа "Безопасность учреждений культуры" на 2014-2016 годы </t>
  </si>
  <si>
    <t>752 00 00000</t>
  </si>
  <si>
    <t>Муниципальная программа "Культура. Искусство. Творчество." на 2014-2016гг.</t>
  </si>
  <si>
    <t>753 00 00000</t>
  </si>
  <si>
    <t>753 00 0000</t>
  </si>
  <si>
    <t>Муниципальная программа "Укрепление и модернизация материально-технической базу учреждений культуры на 2014-2016 годы"</t>
  </si>
  <si>
    <t>754 00 00000</t>
  </si>
  <si>
    <t>Государственная программа Челябинской области "Развитие здравоохранения Челябинской области"</t>
  </si>
  <si>
    <t>010 00 00000</t>
  </si>
  <si>
    <t>Больницы, клиники, госпитали, медико-санитарные части</t>
  </si>
  <si>
    <t>011 10 47000</t>
  </si>
  <si>
    <t xml:space="preserve">Государственная программа Челябинской области "Развитие здравоохранения Челябинской области" </t>
  </si>
  <si>
    <t>011 10 00000</t>
  </si>
  <si>
    <t>Поликлиники, амбулатории, диагностические центры</t>
  </si>
  <si>
    <t>011 10 47100</t>
  </si>
  <si>
    <t>Станция скорой неотложной помощи</t>
  </si>
  <si>
    <t>011 10 47700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</si>
  <si>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</si>
  <si>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«Профилактика заболеваний и формирование здорового образа жизни. Развитие первичной медико-санитарной помощи. Предупреждение и борьба с социально значимыми заболеваниями»</t>
  </si>
  <si>
    <t>011 00 00000</t>
  </si>
  <si>
    <t>420 00 00000</t>
  </si>
  <si>
    <t>420 00 82000</t>
  </si>
  <si>
    <t>420 00 82100</t>
  </si>
  <si>
    <t>420 00 99000</t>
  </si>
  <si>
    <t>040 00 00000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</si>
  <si>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</si>
  <si>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</si>
  <si>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</si>
  <si>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040 02 01900</t>
  </si>
  <si>
    <t>742 00 00000</t>
  </si>
  <si>
    <t>Муниципальная программа "Безопасность образовательных организаций Миасского городского округа на 2016 год "</t>
  </si>
  <si>
    <t>743 00 00000</t>
  </si>
  <si>
    <t>030 00 00000</t>
  </si>
  <si>
    <t>030 02 00000</t>
  </si>
  <si>
    <t>030 02 82900</t>
  </si>
  <si>
    <t>030 02 73900</t>
  </si>
  <si>
    <t>030 02 88900</t>
  </si>
  <si>
    <t>421 00 00000</t>
  </si>
  <si>
    <t>421 00 82000</t>
  </si>
  <si>
    <t>421 00 82100</t>
  </si>
  <si>
    <t>421 00 99000</t>
  </si>
  <si>
    <t>423 00 00000</t>
  </si>
  <si>
    <t>423 00 82000</t>
  </si>
  <si>
    <t>423 00 82100</t>
  </si>
  <si>
    <t>433 00 00000</t>
  </si>
  <si>
    <t>433 00 99000</t>
  </si>
  <si>
    <t>433 00 99010</t>
  </si>
  <si>
    <t>Муниципальная программа "Программа развития образования в Миасском городском округе на 2016 год"</t>
  </si>
  <si>
    <t>745 00 00000</t>
  </si>
  <si>
    <t>431 00 00000</t>
  </si>
  <si>
    <t>431 00 99000</t>
  </si>
  <si>
    <t>741 00 00000</t>
  </si>
  <si>
    <t>748 00 00000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</si>
  <si>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</si>
  <si>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030 02 48900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</si>
  <si>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</si>
  <si>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030 02 03900</t>
  </si>
  <si>
    <t>040 02 04900</t>
  </si>
  <si>
    <t xml:space="preserve">07 0 00 00000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</si>
  <si>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</si>
  <si>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>313 00 00000</t>
  </si>
  <si>
    <t>313 00 02000</t>
  </si>
  <si>
    <t>340 00 00000</t>
  </si>
  <si>
    <t>340 00 82000</t>
  </si>
  <si>
    <t>340 00 82100</t>
  </si>
  <si>
    <t xml:space="preserve">070 00 00000 </t>
  </si>
  <si>
    <t>070 02 22100</t>
  </si>
  <si>
    <t>491 00 00000</t>
  </si>
  <si>
    <t>491 00 01000</t>
  </si>
  <si>
    <t>Муниципальная программа "Поддержка и  развитие дошкольного образования в Миасском городском округе на 2016 год"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</si>
  <si>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2016-2018 годы"</t>
  </si>
  <si>
    <t>Муниципальная  программа "Развитие физической культуры, спорта и туризма в МГО на 2014-2016 годы"</t>
  </si>
  <si>
    <t xml:space="preserve">Организация и осуществление деятельности по опеке и попечительству </t>
  </si>
  <si>
    <t>Муниципальная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муницпальных услуг" Миасского городского округа на 2014 - 2016 годы"</t>
  </si>
  <si>
    <t>070 02 22900</t>
  </si>
  <si>
    <t>767 00 00000</t>
  </si>
  <si>
    <t>Муниципальная программа "Развитие муниципальной службы в Администрации Миасского городского округа"</t>
  </si>
  <si>
    <t xml:space="preserve"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</si>
  <si>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</t>
  </si>
  <si>
    <t>070 02 22300</t>
  </si>
  <si>
    <t>070 02 22600</t>
  </si>
  <si>
    <t>007 00 00000</t>
  </si>
  <si>
    <t>007 00 99000</t>
  </si>
  <si>
    <t>008 00 00000</t>
  </si>
  <si>
    <t>008 00 01000</t>
  </si>
  <si>
    <t>008 00 01500</t>
  </si>
  <si>
    <t>710 00 00000</t>
  </si>
  <si>
    <t>Муниципальная программа "Создание комплексной системы экстренного оповещения населения Миасского городского округа на 2015-2017 годы"</t>
  </si>
  <si>
    <t>Муниципальная  программа "Обеспечение безопасности жизнедеятельности населения Миасского городского округа на 2014-2016 годы"</t>
  </si>
  <si>
    <t>711 00 00000</t>
  </si>
  <si>
    <t>317 00 00000</t>
  </si>
  <si>
    <t>317 00 02000</t>
  </si>
  <si>
    <t>600 00 02000</t>
  </si>
  <si>
    <t>Учреждения в области национальной экономики</t>
  </si>
  <si>
    <t>Поддержка жилищно-коммунального хозяйства</t>
  </si>
  <si>
    <t>650 00 00000</t>
  </si>
  <si>
    <t>651 00 00000</t>
  </si>
  <si>
    <t>651 00 05000</t>
  </si>
  <si>
    <t>600 00 01000</t>
  </si>
  <si>
    <t>600 00 05000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</si>
  <si>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</si>
  <si>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000 02 91000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</si>
  <si>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</si>
  <si>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000 02 00000</t>
  </si>
  <si>
    <t>Муниципальная программа "Регулирование численности безнадзорных собак на территории Миасского городского округа на 2014-2016 гг."</t>
  </si>
  <si>
    <t>733 00 00000</t>
  </si>
  <si>
    <t>Программа "Поддержки и развития малого и среднего предпринимательства в Миасском городском округе на 2016-2018 годы"</t>
  </si>
  <si>
    <t>Государственная программа Челябинской области "Повышение качества жизни граждан пожилого возраста и иных категорий граждан в Челябинской области» на 2014–2017 годы"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</si>
  <si>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труженники тыла) 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</si>
  <si>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</si>
  <si>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«Ветеран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</si>
  <si>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</si>
  <si>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 xml:space="preserve"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 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</si>
  <si>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</si>
  <si>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</si>
  <si>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</si>
  <si>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</t>
  </si>
  <si>
    <t>Муниципальная программа "Доступная среда" на 2016 год</t>
  </si>
  <si>
    <t>060 00 00000</t>
  </si>
  <si>
    <t>060 02 00000</t>
  </si>
  <si>
    <t>060 02 21100</t>
  </si>
  <si>
    <t>060 02 21200</t>
  </si>
  <si>
    <t>060 02 21300</t>
  </si>
  <si>
    <t>060 02 21400</t>
  </si>
  <si>
    <t>060 02 21700</t>
  </si>
  <si>
    <t>070 02 22400</t>
  </si>
  <si>
    <t>070 02 22500</t>
  </si>
  <si>
    <t>070 02 22700</t>
  </si>
  <si>
    <t>070 02 53800</t>
  </si>
  <si>
    <t>505 00 00000</t>
  </si>
  <si>
    <t>505 00 63650</t>
  </si>
  <si>
    <t>514 00 00000</t>
  </si>
  <si>
    <t>514 00 01000</t>
  </si>
  <si>
    <t>765 00 00000</t>
  </si>
  <si>
    <t xml:space="preserve">Реализация переданных государственных полномочий по социальному обслуживанию граждан </t>
  </si>
  <si>
    <t xml:space="preserve">Предоставление гражданам субсидий на оплату жилого помещения и коммунальных услуг 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</si>
  <si>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</si>
  <si>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>Реализация полномочий Российской Федерации по осуществлению ежегодной денежной выплаты лицам, награжденным нагрудным
знаком "Почетный донор России"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</si>
  <si>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</si>
  <si>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</si>
  <si>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</si>
  <si>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</t>
  </si>
  <si>
    <t>508 00 00000</t>
  </si>
  <si>
    <t>508 00 99000</t>
  </si>
  <si>
    <t>000 02 49000</t>
  </si>
  <si>
    <t>Целевой финансовый резерв для ликвидации последствий чрезвычайных ситуаций природного или техногенного характера</t>
  </si>
  <si>
    <t>Отдельные мероприятия в других видах транспорта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</si>
  <si>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</t>
  </si>
  <si>
    <t>Обеспечение деятельности  (оказание услуг) подведомственных казенных учреждений в области физической культуры, спорта, туризма</t>
  </si>
  <si>
    <t>Капитальные вложения в объекты государственной (муниципальной) собственности</t>
  </si>
  <si>
    <t>313 00 02000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</si>
  <si>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</si>
  <si>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"Развитие здравоохранения Миасского городского округа на 2014-2016гг."</t>
  </si>
  <si>
    <t>Защита населения и территории от чрезвычайных ситуаций природного и техногенного характера гражданская оборона</t>
  </si>
  <si>
    <t>Мероприятия в других видах транспорта</t>
  </si>
  <si>
    <t>000 00 20000</t>
  </si>
  <si>
    <t>000 00 20401</t>
  </si>
  <si>
    <t>000 00 21100</t>
  </si>
  <si>
    <t>Центральный аппарат (расходы на содержание контрольно-счетного органа муниципального образования)</t>
  </si>
  <si>
    <t>000 00 20402</t>
  </si>
  <si>
    <t>000 00 22500</t>
  </si>
  <si>
    <t>000 00 20300</t>
  </si>
  <si>
    <t>000 02 25800</t>
  </si>
  <si>
    <t>000 02 29700</t>
  </si>
  <si>
    <t>000 02 29900</t>
  </si>
  <si>
    <t>440 02 28600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</si>
  <si>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</si>
  <si>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000 01 00000</t>
  </si>
  <si>
    <t>000 01 14600</t>
  </si>
  <si>
    <t>440 02 00000</t>
  </si>
  <si>
    <t>655 00 00200</t>
  </si>
  <si>
    <t>Государственная программа Челябинской области "Повышение качества жизни граждан пожилого возраста и иных категорий граждан в Челябинской области" на 2015 - 2017 годы</t>
  </si>
  <si>
    <t>060 02 48000</t>
  </si>
  <si>
    <t>060 02 49000</t>
  </si>
  <si>
    <t>060 02 51370</t>
  </si>
  <si>
    <t>060 02 52200</t>
  </si>
  <si>
    <t>060 02 52500</t>
  </si>
  <si>
    <t>060 02 52800</t>
  </si>
  <si>
    <t>060 02 75600</t>
  </si>
  <si>
    <t>060 02 75800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</si>
  <si>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</si>
  <si>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Другие субсидии бюджетным и автономным учреждениям на иные цели для предоставления мудицинской помощи, оказываемой по экстренным показаниям не застрахованным и не индентифицированным в системе ОМС лицам, лицам без определенного места жительства, не имеющим документов, удостовериющющих личность</t>
  </si>
  <si>
    <t>011 24 47000</t>
  </si>
  <si>
    <t>011 24 47001</t>
  </si>
  <si>
    <t>011 20 47000</t>
  </si>
  <si>
    <t>Учреждения, обеспечивающие предоставление услуг в сфере здравоохранения</t>
  </si>
  <si>
    <t>011 00 46900</t>
  </si>
  <si>
    <t>780 00 00000</t>
  </si>
  <si>
    <t>Субсидии бюджетным и автономным учреждениям на иные цели учереждениям здравоохранения</t>
  </si>
  <si>
    <t>Другие субсидии бюджетным и автономным учреждениям на иные цели учреждениям здравоохранения</t>
  </si>
  <si>
    <t>423 00 82200</t>
  </si>
  <si>
    <t>423 00 82240</t>
  </si>
  <si>
    <t>440 00 82200</t>
  </si>
  <si>
    <t>440 00 82240</t>
  </si>
  <si>
    <t>441 00 82200</t>
  </si>
  <si>
    <t>441 00 82240</t>
  </si>
  <si>
    <t>420 00 82200</t>
  </si>
  <si>
    <t>420 00 82240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</si>
  <si>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«Поддержка и развитие дошкольного образования в Челябинской области» на 2015-2025 годы</t>
  </si>
  <si>
    <t>742 00 S1100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</si>
  <si>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Челябинской области в рамках государственной программы Челябинской области «Доступная среда» на 2016-2020 годы</t>
  </si>
  <si>
    <t xml:space="preserve">765 00 S2000 </t>
  </si>
  <si>
    <t>421 00 82200</t>
  </si>
  <si>
    <t>421 00 82240</t>
  </si>
  <si>
    <t xml:space="preserve"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«Развитие образования в Челябинской области» на 2014-2017 годы </t>
  </si>
  <si>
    <t>745 00 S5500</t>
  </si>
  <si>
    <t>Проведение ремонтных работ в муниципальных образовательных организациях в рамках государственной программы «Развитие образования Челябинской области» на 2014 – 2017 годы</t>
  </si>
  <si>
    <t>745 00 S6600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</si>
  <si>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</t>
  </si>
  <si>
    <t>745 00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</si>
  <si>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</t>
  </si>
  <si>
    <t>745 00 L0270</t>
  </si>
  <si>
    <t>745 00 S4400</t>
  </si>
  <si>
    <t>Организация отдыха детей в каникулярное время в рамках государственной программы «Развитие образования в Челябинской области» на 2014-2017 годы</t>
  </si>
  <si>
    <t>Организация и проведение мероприятий с детьми и молодежью в рамках государственной программы «Повышение эффективности реализации молодежной политики в Челябинской области» на 2015-2017 годы</t>
  </si>
  <si>
    <t xml:space="preserve">748 00 S3300 </t>
  </si>
  <si>
    <t>317 00 82000</t>
  </si>
  <si>
    <t>317 00 82200</t>
  </si>
  <si>
    <t>317 00 82240</t>
  </si>
  <si>
    <t>000 00 65000</t>
  </si>
  <si>
    <t>000 00 65300</t>
  </si>
  <si>
    <t>000 08 00000</t>
  </si>
  <si>
    <t>000 08 99000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</si>
  <si>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</si>
  <si>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745 00 L0970</t>
  </si>
  <si>
    <t>Муниципальное казенное учреждение "Управление по физической культуре и спорту" Миасского городского округа</t>
  </si>
  <si>
    <t>Мероприятия по увеличению ассигнований по расходам, предусмотренным в бюджете не в полном объеме</t>
  </si>
  <si>
    <t>386 00 00000</t>
  </si>
  <si>
    <t>386 01 00000</t>
  </si>
  <si>
    <t>386 01 73000</t>
  </si>
  <si>
    <t>Проведение ремонтных работ, противопожарных и энергосберегающих мероприятий в зданиях учреждений культуры, находящихся в муниципальной собственности</t>
  </si>
  <si>
    <t>017 00 00000</t>
  </si>
  <si>
    <t>017 10 00000</t>
  </si>
  <si>
    <t>017 10 47000</t>
  </si>
  <si>
    <t>Подпрограмма "Оказание паллиативной медицинской помощи, в том числе детям"</t>
  </si>
  <si>
    <t>Государственная программа Челябинской области "Развитие физической культуры и спорта в Челябинской области" на 2015-2017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</si>
  <si>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</si>
  <si>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</si>
  <si>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</si>
  <si>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</si>
  <si>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</si>
  <si>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</si>
  <si>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</si>
  <si>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20 1 01 R1270</t>
  </si>
  <si>
    <t>Спорт высших достижений</t>
  </si>
  <si>
    <t>Подпрограмма "Развитие системы подготовки спортивного резерва"</t>
  </si>
  <si>
    <t>20 4 00 00000</t>
  </si>
  <si>
    <t>20 4 01 00000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</si>
  <si>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 за счет средств областного бюджета</t>
  </si>
  <si>
    <t>20 4 01 R0810</t>
  </si>
  <si>
    <t>Муниципальная программа "Капитальное строительство на территории Миасского городского округа на 2014-2017 годы"</t>
  </si>
  <si>
    <t>Субвенции местным бюджетам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</si>
  <si>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06 0 02 21500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</si>
  <si>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2014 - 2016 годы"</t>
  </si>
  <si>
    <t>34 5 00 00000</t>
  </si>
  <si>
    <t>34 5 01 00000</t>
  </si>
  <si>
    <t>Создание и оснащение многофункциональных центров в муниципальных образованиях Челябинской области</t>
  </si>
  <si>
    <t>34 5 01 17100</t>
  </si>
  <si>
    <t>360 00 00000</t>
  </si>
  <si>
    <t>360 01 00000</t>
  </si>
  <si>
    <t>360 01 62900</t>
  </si>
  <si>
    <t>Развитие муниципальных сиситем оповещения и информирования населения о чрезвычайных ситуациях</t>
  </si>
  <si>
    <t>Государственная программа Челябинской области "Создание систем оповещения и информирования населения о чрезвычайных ситуациях природного и техногенного характера на территории Челябинской области" на 2015-2020 годы</t>
  </si>
  <si>
    <t>000 00 53910</t>
  </si>
  <si>
    <t>000 02 53910</t>
  </si>
  <si>
    <t>Субвенции на проведение Всероссийской переписи населения в 2016 году</t>
  </si>
  <si>
    <t>Субвенция бюджетам городских округов на осуществление переданных государственных полномочий по подготовке и проведению Всероссийской сельскохозяйственной переписи 2016 года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</si>
  <si>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</si>
  <si>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98  000 00000</t>
  </si>
  <si>
    <t>Субсидии местным бюджетам для софинансирования расходных обя-зательств, возникающих при вы-полнении полномочий органов местного самоуправления по вопро-сам местного значения</t>
  </si>
  <si>
    <t>98  001 00000</t>
  </si>
  <si>
    <t xml:space="preserve"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</si>
  <si>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980 01 09502</t>
  </si>
  <si>
    <t>Капитальные вложения в объекты недвижимого имущества государственной (муниципальной) собственности</t>
  </si>
  <si>
    <t>980 01 09602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</si>
  <si>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не-обходимости развития малоэтажного жилищного строительства, за счет средств областного бюджета (Межбюджетные трансферты)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</si>
  <si>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</si>
  <si>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070 02 50820</t>
  </si>
  <si>
    <t>040 01 00000</t>
  </si>
  <si>
    <t>040 01 01100</t>
  </si>
  <si>
    <t xml:space="preserve"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</t>
  </si>
  <si>
    <t>030 01 00000</t>
  </si>
  <si>
    <t>030 01 08800</t>
  </si>
  <si>
    <t xml:space="preserve">Приобретение транспортных средств для организации перевозки обучающихся </t>
  </si>
  <si>
    <t>180 00 00000</t>
  </si>
  <si>
    <t>180 01 00000</t>
  </si>
  <si>
    <t>Государственная программа Челябинской области "Развитие дорожного хозяйства в Челябинской области" на 2015-2017гг</t>
  </si>
  <si>
    <t>180 01 00160</t>
  </si>
  <si>
    <t>Капитальный ремонт, ремонт и содержание автомобильных дорог общего пользования местного значения</t>
  </si>
  <si>
    <t>716 00 00000</t>
  </si>
  <si>
    <t>Муниципальная программа "Развитие улично-дорожной сети Миасского городского округа на 2015-2017гг"</t>
  </si>
  <si>
    <t>720 00 00000</t>
  </si>
  <si>
    <t>140 00 00000</t>
  </si>
  <si>
    <t>142 01 00000</t>
  </si>
  <si>
    <t>142 01 00050</t>
  </si>
  <si>
    <t>Государственная программа Челябинской области "Обеспечение доступным и комфортным жильем граждан Российской Федерации" в Челябинсколй области на 2014-2020 годы</t>
  </si>
  <si>
    <t>142 00 00000</t>
  </si>
  <si>
    <t>Подпрограмма "Модернизация объектов коммунальной инфраструктуры"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</si>
  <si>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ьепловые пункты</t>
  </si>
  <si>
    <t>Подпрограмма "Укрепление материально-технической базы учреждений культуры на 2015-2017гг"</t>
  </si>
  <si>
    <t>Субсидия в виде имущественного взноса автономной некоммерческой организации «Агентство инвестиционного развития МГО</t>
  </si>
  <si>
    <t>312 00 22000</t>
  </si>
  <si>
    <t>Поддержка жилищного хозяйства</t>
  </si>
  <si>
    <t>652 00 00000</t>
  </si>
  <si>
    <t>Муниципальная программа "Энергосбережение и повышение энергетической эффективности Миасского городского округа"</t>
  </si>
  <si>
    <t>734 00 00000</t>
  </si>
  <si>
    <t>Муниципальная программа "Доступное и комфортное жилье - гражданам России" на территории Миасского городского округа на 2014-2020 годы"</t>
  </si>
  <si>
    <t>Муниципальная программа "Доступное и комфортное жилье - гражданам России" на территории Миасского городского округа на 2014-2020 годы", подпрограмма "Модернизация объектов коммунальной инфраструктуры"</t>
  </si>
  <si>
    <t>735 11 00000</t>
  </si>
  <si>
    <t>Муниципальная программа "Снос и обрезка сухих, аварийных, больных деревьев на территории Миасского городского округа"</t>
  </si>
  <si>
    <t>732 00 00000</t>
  </si>
  <si>
    <t>Другие вопросы в области жилищно-коммунального хозяйства</t>
  </si>
  <si>
    <t>Муниципальная программа "Доступное и комфортное жилье - гражданам России" на территории Миасского городского округа на 2014-2020 годы", подпрограмма "Подготовка земельных участков для освоения в целях жилищного строительства"</t>
  </si>
  <si>
    <t>735 12 00000</t>
  </si>
  <si>
    <t>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</si>
  <si>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140 00 0000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</si>
  <si>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</si>
  <si>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144 01 50200</t>
  </si>
  <si>
    <t>Субсидии местным бюджетам на подпрограмму "Оказание молодым семьям государственной поддержки для улучшения жилищных условий" государственной программы "Обеспечение доступным и комфортным жильем граждан РФ" в Челябинской области на 2014-2020г""</t>
  </si>
  <si>
    <t>144 01 R0200</t>
  </si>
  <si>
    <t>340 00 82200</t>
  </si>
  <si>
    <t>340 00 82220</t>
  </si>
  <si>
    <t>Субсидии бюджетным и автономным учреждениям на приобретение оборудования</t>
  </si>
  <si>
    <t>340 00 82230</t>
  </si>
  <si>
    <t>340 00 82240</t>
  </si>
  <si>
    <t>060 02 21900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</si>
  <si>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</t>
  </si>
  <si>
    <t>742 00 S9900</t>
  </si>
  <si>
    <t>Организация отдыха детей в каникулярное время</t>
  </si>
  <si>
    <t>030 01 04400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</si>
  <si>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</si>
  <si>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313 00 02720</t>
  </si>
  <si>
    <t>Компенсация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за счет иных межбюджетных трансфертов из федерального бюджета</t>
  </si>
  <si>
    <t>060 02 54620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</si>
  <si>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</si>
  <si>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06 0 02 76000</t>
  </si>
  <si>
    <t>Адресная субсидия гражданам в связи с ростом платы за коммунальные услуги</t>
  </si>
  <si>
    <t>99 0 02 75900</t>
  </si>
  <si>
    <t>423 00 82220</t>
  </si>
  <si>
    <t>20 4 01 50810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</si>
  <si>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</si>
  <si>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Субсидия в виде имущественного взноса автономной некоммерческой организации "Культурно-туристический центр "Солнечный берег"</t>
  </si>
  <si>
    <t>312 00 23000</t>
  </si>
  <si>
    <t>Государственная программа Челябинской области "Экономическое развитие и инновационная экономика Челябинской области" на 2016-2018гг</t>
  </si>
  <si>
    <t>270 00 00000</t>
  </si>
  <si>
    <t>Подпрограмма "Поддержка и развитие малого и среднего предпринимательства в Челябинской области на 2016-2018гг"</t>
  </si>
  <si>
    <t>271 00 00000</t>
  </si>
  <si>
    <t>Субсидии местным бюджетам для софинансирования расходных обязательств, возникающих при вы-полнении полномочий органов местного самоуправления по вопросам местного значения</t>
  </si>
  <si>
    <t>271 01 00000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</si>
  <si>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</si>
  <si>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271 01 50640</t>
  </si>
  <si>
    <t>Другие мероприятия по реализации муниципальных функций</t>
  </si>
  <si>
    <t>311 00 00000</t>
  </si>
  <si>
    <t>311 00 34100</t>
  </si>
  <si>
    <t>Государственная программа Челябинской области "Доступная среда" на 2016-2020 годы</t>
  </si>
  <si>
    <t>080 00 00000</t>
  </si>
  <si>
    <t>Субсидии местным бюджетам для софинансирования расходных обя-зательств, возникающих при вы-полнении полномочий органов местного самоуправления по вопросам местного значения</t>
  </si>
  <si>
    <t>080 01 00000</t>
  </si>
  <si>
    <t>Реализация мероприятий государственной программы РФ "Доступная среда" на 2011-2020 годы</t>
  </si>
  <si>
    <t>080 01 50270</t>
  </si>
  <si>
    <t>Повышение уровня доступности приоритетных объектов и услуг в приоритетных сферах жинедеятельности инвалидов и других маломобильных групп населения в Челябинской области</t>
  </si>
  <si>
    <t>080 01 R0270</t>
  </si>
  <si>
    <t>Озеленение</t>
  </si>
  <si>
    <t>600 00 03000</t>
  </si>
  <si>
    <t>Муниципальная программа Миасского городского округа "Переселение в 2015-2016 годах граждан из аварийного жилищного фонда в Миасском городском округе"</t>
  </si>
  <si>
    <t>713 00 00000</t>
  </si>
  <si>
    <t>Подпрограмма "Подготовка земельных участков для освоения в целях жилищного строительства"</t>
  </si>
  <si>
    <t>Муниципальная программа "Поддержки и развития малого и среднего предпринимательства в Миасском городском округе на 2016-2018 годы"</t>
  </si>
  <si>
    <t>Субсидии местным бюджетам для софинансирования расходных обя-зательств, возникающих при выполнении полномочий органов местного самоуправления по вопросам местного значения</t>
  </si>
  <si>
    <t>Разработка проектно-сметной документации сетей инженерно-технического обеспечения туристического кластера "Сенегорье"</t>
  </si>
  <si>
    <t>141 00 00000</t>
  </si>
  <si>
    <t>141 01 00000</t>
  </si>
  <si>
    <t>141 01 01220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</si>
  <si>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</si>
  <si>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420 00 82230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</si>
  <si>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</si>
  <si>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030 01 05500</t>
  </si>
  <si>
    <t>030 01 50970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</si>
  <si>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</si>
  <si>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030 01 R0970</t>
  </si>
  <si>
    <t>421 00 82230</t>
  </si>
  <si>
    <t>423 00 82230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</si>
  <si>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</si>
  <si>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040 01 09900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</si>
  <si>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</si>
  <si>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Обслуживание государственного (муниципального) долга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</si>
  <si>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</si>
  <si>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Распределение бюджетных ассигнований на капитальные вложения в объекты муниципальной собственности Миасского городского округа на 2016 год</t>
  </si>
  <si>
    <t>(тыс.руб.)</t>
  </si>
  <si>
    <t>Наименование объектов</t>
  </si>
  <si>
    <t>Объем бюджетных ассигнований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</si>
  <si>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годы, подпрограмма "Подготовка земельных участков для освоения в целях жилищного строительства"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</si>
  <si>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</si>
  <si>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Очистные сооружения с канализационным коллектором горнолыжного центра "Солнечная долина"</t>
  </si>
  <si>
    <t>Подъездная автодорога от областной автодороги "Миасс-Сыростан-железнодорожная станция Хребет" к объектам горнолыжного центра "Солнечная долина"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</si>
  <si>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годы, подпрограмма "Модернизация объектов коммунальной инфраструктуры"</t>
  </si>
  <si>
    <t>Строительство проводящих сетей к котельной п.Хребет (Электроснабжение котельной п.Хребет)</t>
  </si>
  <si>
    <t xml:space="preserve"> - Реконструкция ЛЭП-10 кВ фидера Курортный от ПС Тургояк 110/10 кВ (подключение части существующего фидера от ПС Ильменская 110/10кВ)</t>
  </si>
  <si>
    <t xml:space="preserve"> - Электроснабжение п.Тыелга</t>
  </si>
  <si>
    <t>Снос аварийного жилищного фонда</t>
  </si>
  <si>
    <t>МБОУ ДОД ДШИ №2</t>
  </si>
  <si>
    <t>Реконструкция трибун стадиона "Труд" в г. Миассе Челябинской области</t>
  </si>
  <si>
    <t>Электроснабжение п.Тыелга</t>
  </si>
  <si>
    <t>Муниципальная программа "Доступное и комфортное жилье - гражданам России" на территории Миасского городского округа на 2014-2020 годы"  Подпрограмма "Модернизация объектов коммунальной инфраструктуры"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</si>
  <si>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</si>
  <si>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Газоснабжение жилых домов по ул.Чебаркульской, Чернореченской, Силкина, Кутузова, Родниковой, в переулках Жебруна, Песчаном г.Миасса Челябинской области</t>
  </si>
  <si>
    <t>Газоснабжение индивидуальных ж/д по улицам Красноуральской, Красноармейской, Миасской, Западной и переулкам Рабочему, Малому, Старательскому в г.Миассе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</si>
  <si>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</si>
  <si>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Муниципальная программа "Доступное и комфортное жилье - гражданам России" на территории Миасского городского округа на 2014-2020 годы", Подпрограмма "Подготовка земельных участков для освоения в целях жилищного строительства"</t>
  </si>
  <si>
    <t>Строительство сетей теплоснабжения ж/д №1,2,3,4 на пл.Революции</t>
  </si>
  <si>
    <t>ИТОГО</t>
  </si>
  <si>
    <t>Котельная к зданию школы в п.Северные печи</t>
  </si>
  <si>
    <t>Строительство проводящих сетей к котельной п.Хребет (Водоснабжение и теплоснабжение котельной п.Хребет)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</si>
  <si>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</si>
  <si>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Разработка проектно-сметной документации на строительство (реконструкцию) автомобильных дорог общего пользования местного значения объектов туристического кластера "Синегорье"</t>
  </si>
  <si>
    <t>141 01 01240</t>
  </si>
  <si>
    <t>420 00 82220</t>
  </si>
  <si>
    <t>421 00 82220</t>
  </si>
  <si>
    <t>ПРИЛОЖЕНИЕ  3</t>
  </si>
  <si>
    <t>к Решению Собрания</t>
  </si>
  <si>
    <t xml:space="preserve">от 28.12.2016 г. №1 </t>
  </si>
  <si>
    <t>ПРИЛОЖЕНИЕ 2</t>
  </si>
  <si>
    <t>от 28.12.2016 г. №1</t>
  </si>
  <si>
    <t>ПРИЛОЖЕНИЕ 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</si>
</sst>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_р_._-;\-* #,##0.0_р_._-;_-* &quot;-&quot;??_р_._-;_-@_-"/>
    <numFmt numFmtId="195" formatCode="_(* #,##0.0_);_(* \(#,##0.0\);_(* &quot;-&quot;??_);_(@_)"/>
    <numFmt numFmtId="196" formatCode="_-* #,##0.0_р_._-;\-* #,##0.0_р_._-;_-* &quot;-&quot;?_р_._-;_-@_-"/>
    <numFmt numFmtId="197" formatCode="[$-FC19]d\ mmmm\ yyyy\ &quot;г.&quot;"/>
    <numFmt numFmtId="198" formatCode="#,##0.000"/>
  </numFmts>
  <fonts count="41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" fillId="25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2" fontId="24" fillId="0" borderId="10" xfId="62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49" fontId="2" fillId="24" borderId="1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194" fontId="2" fillId="0" borderId="10" xfId="6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justify" vertical="center" wrapText="1"/>
    </xf>
    <xf numFmtId="49" fontId="1" fillId="24" borderId="10" xfId="0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49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8" fillId="24" borderId="10" xfId="0" applyFont="1" applyFill="1" applyBorder="1" applyAlignment="1">
      <alignment horizontal="justify" wrapText="1"/>
    </xf>
    <xf numFmtId="49" fontId="2" fillId="24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9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left" vertical="center"/>
    </xf>
    <xf numFmtId="0" fontId="29" fillId="24" borderId="0" xfId="0" applyFont="1" applyFill="1" applyAlignment="1">
      <alignment/>
    </xf>
    <xf numFmtId="49" fontId="26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center" wrapText="1"/>
    </xf>
    <xf numFmtId="173" fontId="24" fillId="0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justify"/>
    </xf>
    <xf numFmtId="0" fontId="38" fillId="24" borderId="10" xfId="0" applyFont="1" applyFill="1" applyBorder="1" applyAlignment="1">
      <alignment horizontal="justify" vertical="center" wrapText="1"/>
    </xf>
    <xf numFmtId="49" fontId="3" fillId="24" borderId="10" xfId="0" applyNumberFormat="1" applyFont="1" applyFill="1" applyBorder="1" applyAlignment="1">
      <alignment horizontal="left" vertical="center"/>
    </xf>
    <xf numFmtId="173" fontId="24" fillId="0" borderId="10" xfId="62" applyNumberFormat="1" applyFont="1" applyFill="1" applyBorder="1" applyAlignment="1">
      <alignment horizontal="center" vertical="center"/>
    </xf>
    <xf numFmtId="171" fontId="24" fillId="0" borderId="0" xfId="62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172" fontId="24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72" fontId="31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172" fontId="1" fillId="0" borderId="0" xfId="0" applyNumberFormat="1" applyFont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/>
    </xf>
    <xf numFmtId="4" fontId="1" fillId="25" borderId="0" xfId="0" applyNumberFormat="1" applyFont="1" applyFill="1" applyAlignment="1">
      <alignment/>
    </xf>
    <xf numFmtId="172" fontId="2" fillId="0" borderId="10" xfId="62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198" fontId="1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2" fillId="24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173" fontId="31" fillId="0" borderId="0" xfId="0" applyNumberFormat="1" applyFont="1" applyAlignment="1">
      <alignment/>
    </xf>
    <xf numFmtId="49" fontId="26" fillId="24" borderId="10" xfId="0" applyNumberFormat="1" applyFont="1" applyFill="1" applyBorder="1" applyAlignment="1">
      <alignment vertical="center" wrapText="1"/>
    </xf>
    <xf numFmtId="0" fontId="38" fillId="24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/>
    </xf>
    <xf numFmtId="49" fontId="30" fillId="24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4" fontId="31" fillId="0" borderId="0" xfId="0" applyNumberFormat="1" applyFont="1" applyAlignment="1">
      <alignment/>
    </xf>
    <xf numFmtId="49" fontId="28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8" fillId="2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73" fontId="1" fillId="0" borderId="0" xfId="0" applyNumberFormat="1" applyFont="1" applyFill="1" applyAlignment="1">
      <alignment/>
    </xf>
    <xf numFmtId="0" fontId="28" fillId="24" borderId="10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49" fontId="30" fillId="0" borderId="10" xfId="0" applyNumberFormat="1" applyFont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/>
    </xf>
    <xf numFmtId="173" fontId="2" fillId="0" borderId="10" xfId="62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33" fillId="24" borderId="11" xfId="0" applyFont="1" applyFill="1" applyBorder="1" applyAlignment="1">
      <alignment vertical="center" wrapText="1"/>
    </xf>
    <xf numFmtId="49" fontId="33" fillId="24" borderId="10" xfId="0" applyNumberFormat="1" applyFont="1" applyFill="1" applyBorder="1" applyAlignment="1">
      <alignment/>
    </xf>
    <xf numFmtId="49" fontId="33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172" fontId="33" fillId="24" borderId="12" xfId="0" applyNumberFormat="1" applyFont="1" applyFill="1" applyBorder="1" applyAlignment="1">
      <alignment horizontal="center"/>
    </xf>
    <xf numFmtId="172" fontId="33" fillId="24" borderId="10" xfId="0" applyNumberFormat="1" applyFont="1" applyFill="1" applyBorder="1" applyAlignment="1">
      <alignment horizontal="center"/>
    </xf>
    <xf numFmtId="0" fontId="33" fillId="24" borderId="11" xfId="0" applyFont="1" applyFill="1" applyBorder="1" applyAlignment="1">
      <alignment vertical="center" wrapText="1"/>
    </xf>
    <xf numFmtId="49" fontId="33" fillId="24" borderId="10" xfId="0" applyNumberFormat="1" applyFont="1" applyFill="1" applyBorder="1" applyAlignment="1">
      <alignment/>
    </xf>
    <xf numFmtId="0" fontId="33" fillId="24" borderId="11" xfId="0" applyFont="1" applyFill="1" applyBorder="1" applyAlignment="1">
      <alignment horizontal="left" vertical="center" wrapText="1"/>
    </xf>
    <xf numFmtId="49" fontId="33" fillId="24" borderId="10" xfId="0" applyNumberFormat="1" applyFont="1" applyFill="1" applyBorder="1" applyAlignment="1">
      <alignment horizontal="center"/>
    </xf>
    <xf numFmtId="172" fontId="33" fillId="2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49" fontId="26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24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justify" vertical="center" wrapText="1"/>
    </xf>
    <xf numFmtId="173" fontId="24" fillId="0" borderId="10" xfId="62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/>
    </xf>
    <xf numFmtId="4" fontId="24" fillId="0" borderId="10" xfId="62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4" fillId="0" borderId="10" xfId="62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34" fillId="0" borderId="0" xfId="0" applyFont="1" applyFill="1" applyAlignment="1">
      <alignment horizontal="right"/>
    </xf>
    <xf numFmtId="0" fontId="34" fillId="0" borderId="0" xfId="54" applyFont="1">
      <alignment/>
      <protection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 horizontal="right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9" fillId="0" borderId="16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173" fontId="39" fillId="0" borderId="14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justify" vertical="center" wrapText="1"/>
    </xf>
    <xf numFmtId="173" fontId="40" fillId="0" borderId="14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172" fontId="29" fillId="0" borderId="10" xfId="0" applyNumberFormat="1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>
      <alignment horizontal="justify" vertical="center" wrapText="1"/>
    </xf>
    <xf numFmtId="173" fontId="4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49" fontId="39" fillId="0" borderId="10" xfId="0" applyNumberFormat="1" applyFont="1" applyBorder="1" applyAlignment="1">
      <alignment horizontal="justify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173" fontId="3" fillId="0" borderId="10" xfId="0" applyNumberFormat="1" applyFont="1" applyBorder="1" applyAlignment="1">
      <alignment horizontal="center"/>
    </xf>
    <xf numFmtId="0" fontId="33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3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№1+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75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6.25390625" style="92" customWidth="1"/>
    <col min="2" max="2" width="7.00390625" style="93" hidden="1" customWidth="1"/>
    <col min="3" max="3" width="7.75390625" style="3" customWidth="1"/>
    <col min="4" max="4" width="7.875" style="3" customWidth="1"/>
    <col min="5" max="5" width="15.25390625" style="3" customWidth="1"/>
    <col min="6" max="6" width="11.375" style="3" customWidth="1"/>
    <col min="7" max="7" width="17.125" style="4" customWidth="1"/>
    <col min="8" max="8" width="14.25390625" style="94" hidden="1" customWidth="1"/>
    <col min="9" max="9" width="13.375" style="95" hidden="1" customWidth="1"/>
    <col min="10" max="10" width="13.25390625" style="95" hidden="1" customWidth="1"/>
    <col min="11" max="12" width="9.125" style="95" hidden="1" customWidth="1"/>
    <col min="13" max="13" width="0.12890625" style="95" hidden="1" customWidth="1"/>
    <col min="14" max="14" width="9.125" style="95" hidden="1" customWidth="1"/>
    <col min="15" max="16384" width="9.125" style="95" customWidth="1"/>
  </cols>
  <sheetData>
    <row r="1" ht="14.25">
      <c r="F1" s="4" t="s">
        <v>705</v>
      </c>
    </row>
    <row r="2" ht="14.25">
      <c r="F2" s="3" t="s">
        <v>701</v>
      </c>
    </row>
    <row r="3" ht="14.25">
      <c r="F3" s="3" t="s">
        <v>105</v>
      </c>
    </row>
    <row r="4" ht="14.25">
      <c r="F4" s="3" t="s">
        <v>106</v>
      </c>
    </row>
    <row r="5" spans="5:7" ht="12.75" customHeight="1">
      <c r="E5" s="218" t="s">
        <v>704</v>
      </c>
      <c r="F5" s="219"/>
      <c r="G5" s="219"/>
    </row>
    <row r="6" ht="15">
      <c r="C6" s="96" t="s">
        <v>219</v>
      </c>
    </row>
    <row r="7" ht="15">
      <c r="C7" s="96" t="s">
        <v>107</v>
      </c>
    </row>
    <row r="8" ht="15">
      <c r="C8" s="96" t="s">
        <v>108</v>
      </c>
    </row>
    <row r="9" ht="15">
      <c r="C9" s="97" t="s">
        <v>109</v>
      </c>
    </row>
    <row r="10" ht="15.75">
      <c r="B10" s="8"/>
    </row>
    <row r="11" spans="1:7" ht="14.25">
      <c r="A11" s="216" t="s">
        <v>110</v>
      </c>
      <c r="B11" s="98"/>
      <c r="C11" s="98" t="s">
        <v>199</v>
      </c>
      <c r="D11" s="47"/>
      <c r="E11" s="47"/>
      <c r="F11" s="47"/>
      <c r="G11" s="99" t="s">
        <v>112</v>
      </c>
    </row>
    <row r="12" spans="1:7" ht="43.5" customHeight="1">
      <c r="A12" s="217"/>
      <c r="B12" s="100" t="s">
        <v>113</v>
      </c>
      <c r="C12" s="14" t="s">
        <v>114</v>
      </c>
      <c r="D12" s="14" t="s">
        <v>115</v>
      </c>
      <c r="E12" s="14" t="s">
        <v>116</v>
      </c>
      <c r="F12" s="14" t="s">
        <v>176</v>
      </c>
      <c r="G12" s="101" t="s">
        <v>220</v>
      </c>
    </row>
    <row r="13" spans="1:10" s="105" customFormat="1" ht="15">
      <c r="A13" s="102" t="s">
        <v>161</v>
      </c>
      <c r="B13" s="17"/>
      <c r="C13" s="103" t="s">
        <v>162</v>
      </c>
      <c r="D13" s="103"/>
      <c r="E13" s="103"/>
      <c r="F13" s="103"/>
      <c r="G13" s="104">
        <f>SUM(G14+G18+G25+G44+G55+G58)+G41</f>
        <v>190196.69999999998</v>
      </c>
      <c r="I13" s="106">
        <f>SUM(H14:H94)</f>
        <v>190196.7</v>
      </c>
      <c r="J13" s="105">
        <f>SUM('ведомствен.2016'!G12+'ведомствен.2016'!G32+'ведомствен.2016'!G52+'ведомствен.2016'!G319)</f>
        <v>190196.7</v>
      </c>
    </row>
    <row r="14" spans="1:9" ht="28.5">
      <c r="A14" s="107" t="s">
        <v>163</v>
      </c>
      <c r="B14" s="18"/>
      <c r="C14" s="19" t="s">
        <v>162</v>
      </c>
      <c r="D14" s="19" t="s">
        <v>164</v>
      </c>
      <c r="E14" s="19"/>
      <c r="F14" s="19"/>
      <c r="G14" s="56">
        <f>SUM(G15)</f>
        <v>1655.8</v>
      </c>
      <c r="H14" s="95"/>
      <c r="I14" s="108">
        <f>SUM(G13-I13)</f>
        <v>-2.9103830456733704E-11</v>
      </c>
    </row>
    <row r="15" spans="1:13" ht="42.75">
      <c r="A15" s="107" t="s">
        <v>20</v>
      </c>
      <c r="B15" s="18"/>
      <c r="C15" s="19" t="s">
        <v>162</v>
      </c>
      <c r="D15" s="19" t="s">
        <v>164</v>
      </c>
      <c r="E15" s="19" t="s">
        <v>437</v>
      </c>
      <c r="F15" s="19"/>
      <c r="G15" s="56">
        <f>SUM(G17)</f>
        <v>1655.8</v>
      </c>
      <c r="H15" s="95"/>
      <c r="M15" s="108" t="e">
        <f>SUM(G90+G117+G191+G237+G259+G264+G289+#REF!+G392+G409+G430+G470+G481+G495+G506+G512+G590+G617+G626+G637+G630+G685+G703+G716)</f>
        <v>#REF!</v>
      </c>
    </row>
    <row r="16" spans="1:8" ht="14.25">
      <c r="A16" s="107" t="s">
        <v>22</v>
      </c>
      <c r="B16" s="18"/>
      <c r="C16" s="19" t="s">
        <v>162</v>
      </c>
      <c r="D16" s="19" t="s">
        <v>164</v>
      </c>
      <c r="E16" s="19" t="s">
        <v>443</v>
      </c>
      <c r="F16" s="19"/>
      <c r="G16" s="56">
        <f>SUM(G17)</f>
        <v>1655.8</v>
      </c>
      <c r="H16" s="95"/>
    </row>
    <row r="17" spans="1:9" ht="66.75" customHeight="1">
      <c r="A17" s="22" t="s">
        <v>299</v>
      </c>
      <c r="B17" s="18"/>
      <c r="C17" s="19" t="s">
        <v>162</v>
      </c>
      <c r="D17" s="19" t="s">
        <v>164</v>
      </c>
      <c r="E17" s="19" t="s">
        <v>443</v>
      </c>
      <c r="F17" s="19" t="s">
        <v>169</v>
      </c>
      <c r="G17" s="56">
        <v>1655.8</v>
      </c>
      <c r="H17" s="94">
        <f>SUM('ведомствен.2016'!G56)</f>
        <v>1655.8</v>
      </c>
      <c r="I17" s="94">
        <f>SUM(G17-H17)</f>
        <v>0</v>
      </c>
    </row>
    <row r="18" spans="1:9" ht="42.75">
      <c r="A18" s="107" t="s">
        <v>25</v>
      </c>
      <c r="B18" s="18"/>
      <c r="C18" s="19" t="s">
        <v>162</v>
      </c>
      <c r="D18" s="19" t="s">
        <v>26</v>
      </c>
      <c r="E18" s="19"/>
      <c r="F18" s="19"/>
      <c r="G18" s="56">
        <f>SUM(G19)</f>
        <v>13607.1</v>
      </c>
      <c r="H18" s="95"/>
      <c r="I18" s="94">
        <f aca="true" t="shared" si="0" ref="I18:I81">SUM(G18-H18)</f>
        <v>13607.1</v>
      </c>
    </row>
    <row r="19" spans="1:9" ht="42.75">
      <c r="A19" s="107" t="s">
        <v>20</v>
      </c>
      <c r="B19" s="18"/>
      <c r="C19" s="19" t="s">
        <v>162</v>
      </c>
      <c r="D19" s="19" t="s">
        <v>26</v>
      </c>
      <c r="E19" s="19" t="s">
        <v>437</v>
      </c>
      <c r="F19" s="21"/>
      <c r="G19" s="56">
        <f>SUM(G20+G23)</f>
        <v>13607.1</v>
      </c>
      <c r="H19" s="95"/>
      <c r="I19" s="94">
        <f t="shared" si="0"/>
        <v>13607.1</v>
      </c>
    </row>
    <row r="20" spans="1:9" ht="14.25">
      <c r="A20" s="107" t="s">
        <v>27</v>
      </c>
      <c r="B20" s="18"/>
      <c r="C20" s="19" t="s">
        <v>162</v>
      </c>
      <c r="D20" s="19" t="s">
        <v>26</v>
      </c>
      <c r="E20" s="19" t="s">
        <v>438</v>
      </c>
      <c r="F20" s="21"/>
      <c r="G20" s="56">
        <f>SUM(G21)+G22</f>
        <v>12305.9</v>
      </c>
      <c r="H20" s="95"/>
      <c r="I20" s="94">
        <f t="shared" si="0"/>
        <v>12305.9</v>
      </c>
    </row>
    <row r="21" spans="1:9" ht="56.25" customHeight="1">
      <c r="A21" s="22" t="s">
        <v>299</v>
      </c>
      <c r="B21" s="18"/>
      <c r="C21" s="19" t="s">
        <v>162</v>
      </c>
      <c r="D21" s="19" t="s">
        <v>26</v>
      </c>
      <c r="E21" s="19" t="s">
        <v>438</v>
      </c>
      <c r="F21" s="19" t="s">
        <v>169</v>
      </c>
      <c r="G21" s="56">
        <v>12305.9</v>
      </c>
      <c r="H21" s="94">
        <f>SUM('ведомствен.2016'!G16)</f>
        <v>12305.9</v>
      </c>
      <c r="I21" s="94">
        <f t="shared" si="0"/>
        <v>0</v>
      </c>
    </row>
    <row r="22" spans="1:9" ht="28.5" hidden="1">
      <c r="A22" s="29" t="s">
        <v>267</v>
      </c>
      <c r="B22" s="18"/>
      <c r="C22" s="19" t="s">
        <v>162</v>
      </c>
      <c r="D22" s="19" t="s">
        <v>26</v>
      </c>
      <c r="E22" s="19" t="s">
        <v>438</v>
      </c>
      <c r="F22" s="19" t="s">
        <v>37</v>
      </c>
      <c r="G22" s="109"/>
      <c r="H22" s="94">
        <f>SUM('ведомствен.2016'!G17)</f>
        <v>0</v>
      </c>
      <c r="I22" s="94">
        <f t="shared" si="0"/>
        <v>0</v>
      </c>
    </row>
    <row r="23" spans="1:9" ht="14.25">
      <c r="A23" s="110" t="s">
        <v>223</v>
      </c>
      <c r="B23" s="13"/>
      <c r="C23" s="19" t="s">
        <v>162</v>
      </c>
      <c r="D23" s="19" t="s">
        <v>26</v>
      </c>
      <c r="E23" s="19" t="s">
        <v>439</v>
      </c>
      <c r="F23" s="19"/>
      <c r="G23" s="56">
        <f>SUM(G24)</f>
        <v>1301.2</v>
      </c>
      <c r="H23" s="95"/>
      <c r="I23" s="94">
        <f t="shared" si="0"/>
        <v>1301.2</v>
      </c>
    </row>
    <row r="24" spans="1:9" ht="57">
      <c r="A24" s="22" t="s">
        <v>299</v>
      </c>
      <c r="B24" s="13"/>
      <c r="C24" s="19" t="s">
        <v>162</v>
      </c>
      <c r="D24" s="19" t="s">
        <v>26</v>
      </c>
      <c r="E24" s="19" t="s">
        <v>439</v>
      </c>
      <c r="F24" s="19" t="s">
        <v>169</v>
      </c>
      <c r="G24" s="56">
        <v>1301.2</v>
      </c>
      <c r="H24" s="95">
        <f>SUM('ведомствен.2016'!G19)</f>
        <v>1301.2</v>
      </c>
      <c r="I24" s="94">
        <f t="shared" si="0"/>
        <v>0</v>
      </c>
    </row>
    <row r="25" spans="1:9" ht="28.5">
      <c r="A25" s="107" t="s">
        <v>97</v>
      </c>
      <c r="B25" s="18"/>
      <c r="C25" s="19" t="s">
        <v>162</v>
      </c>
      <c r="D25" s="19" t="s">
        <v>39</v>
      </c>
      <c r="E25" s="19"/>
      <c r="F25" s="19"/>
      <c r="G25" s="56">
        <f>SUM(G26)+G31</f>
        <v>101451.5</v>
      </c>
      <c r="H25" s="95"/>
      <c r="I25" s="94">
        <f t="shared" si="0"/>
        <v>101451.5</v>
      </c>
    </row>
    <row r="26" spans="1:9" ht="42.75">
      <c r="A26" s="107" t="s">
        <v>20</v>
      </c>
      <c r="B26" s="18"/>
      <c r="C26" s="19" t="s">
        <v>162</v>
      </c>
      <c r="D26" s="19" t="s">
        <v>39</v>
      </c>
      <c r="E26" s="19" t="s">
        <v>437</v>
      </c>
      <c r="F26" s="21"/>
      <c r="G26" s="56">
        <f>SUM(G27)</f>
        <v>99641.7</v>
      </c>
      <c r="H26" s="95"/>
      <c r="I26" s="94">
        <f t="shared" si="0"/>
        <v>99641.7</v>
      </c>
    </row>
    <row r="27" spans="1:9" ht="14.25">
      <c r="A27" s="107" t="s">
        <v>27</v>
      </c>
      <c r="B27" s="18"/>
      <c r="C27" s="19" t="s">
        <v>162</v>
      </c>
      <c r="D27" s="19" t="s">
        <v>39</v>
      </c>
      <c r="E27" s="19" t="s">
        <v>438</v>
      </c>
      <c r="F27" s="21"/>
      <c r="G27" s="56">
        <f>SUM(G28:G30)</f>
        <v>99641.7</v>
      </c>
      <c r="H27" s="95"/>
      <c r="I27" s="94">
        <f t="shared" si="0"/>
        <v>99641.7</v>
      </c>
    </row>
    <row r="28" spans="1:9" ht="57">
      <c r="A28" s="22" t="s">
        <v>299</v>
      </c>
      <c r="B28" s="18"/>
      <c r="C28" s="19" t="s">
        <v>162</v>
      </c>
      <c r="D28" s="19" t="s">
        <v>39</v>
      </c>
      <c r="E28" s="19" t="s">
        <v>438</v>
      </c>
      <c r="F28" s="19" t="s">
        <v>169</v>
      </c>
      <c r="G28" s="56">
        <v>99398</v>
      </c>
      <c r="H28" s="94">
        <f>SUM('ведомствен.2016'!G60)</f>
        <v>99398</v>
      </c>
      <c r="I28" s="94">
        <f t="shared" si="0"/>
        <v>0</v>
      </c>
    </row>
    <row r="29" spans="1:9" ht="28.5">
      <c r="A29" s="29" t="s">
        <v>267</v>
      </c>
      <c r="B29" s="18"/>
      <c r="C29" s="19" t="s">
        <v>162</v>
      </c>
      <c r="D29" s="19" t="s">
        <v>39</v>
      </c>
      <c r="E29" s="19" t="s">
        <v>438</v>
      </c>
      <c r="F29" s="19" t="s">
        <v>37</v>
      </c>
      <c r="G29" s="109">
        <v>13</v>
      </c>
      <c r="H29" s="94">
        <f>SUM('ведомствен.2016'!G61)</f>
        <v>13</v>
      </c>
      <c r="I29" s="94">
        <f t="shared" si="0"/>
        <v>0</v>
      </c>
    </row>
    <row r="30" spans="1:9" ht="14.25">
      <c r="A30" s="24" t="s">
        <v>174</v>
      </c>
      <c r="B30" s="18"/>
      <c r="C30" s="19" t="s">
        <v>162</v>
      </c>
      <c r="D30" s="19" t="s">
        <v>39</v>
      </c>
      <c r="E30" s="19" t="s">
        <v>438</v>
      </c>
      <c r="F30" s="19" t="s">
        <v>175</v>
      </c>
      <c r="G30" s="23">
        <v>230.7</v>
      </c>
      <c r="H30" s="94">
        <f>SUM('ведомствен.2016'!G62)</f>
        <v>230.7</v>
      </c>
      <c r="I30" s="94">
        <f t="shared" si="0"/>
        <v>0</v>
      </c>
    </row>
    <row r="31" spans="1:9" ht="71.25">
      <c r="A31" s="111" t="s">
        <v>337</v>
      </c>
      <c r="B31" s="18"/>
      <c r="C31" s="19" t="s">
        <v>162</v>
      </c>
      <c r="D31" s="19" t="s">
        <v>39</v>
      </c>
      <c r="E31" s="19" t="s">
        <v>385</v>
      </c>
      <c r="F31" s="19"/>
      <c r="G31" s="109">
        <f>SUM(G32+G35+G38)</f>
        <v>1809.8</v>
      </c>
      <c r="I31" s="94">
        <f t="shared" si="0"/>
        <v>1809.8</v>
      </c>
    </row>
    <row r="32" spans="1:9" ht="28.5">
      <c r="A32" s="107" t="s">
        <v>42</v>
      </c>
      <c r="B32" s="18"/>
      <c r="C32" s="19" t="s">
        <v>162</v>
      </c>
      <c r="D32" s="19" t="s">
        <v>39</v>
      </c>
      <c r="E32" s="19" t="s">
        <v>444</v>
      </c>
      <c r="F32" s="19"/>
      <c r="G32" s="56">
        <f>SUM(G33:G34)</f>
        <v>1358.3</v>
      </c>
      <c r="I32" s="94">
        <f t="shared" si="0"/>
        <v>1358.3</v>
      </c>
    </row>
    <row r="33" spans="1:9" ht="57">
      <c r="A33" s="22" t="s">
        <v>299</v>
      </c>
      <c r="B33" s="18"/>
      <c r="C33" s="19" t="s">
        <v>162</v>
      </c>
      <c r="D33" s="19" t="s">
        <v>39</v>
      </c>
      <c r="E33" s="19" t="s">
        <v>444</v>
      </c>
      <c r="F33" s="19" t="s">
        <v>169</v>
      </c>
      <c r="G33" s="56">
        <v>1334.7</v>
      </c>
      <c r="H33" s="94">
        <f>SUM('ведомствен.2016'!G65)</f>
        <v>1334.7</v>
      </c>
      <c r="I33" s="94">
        <f t="shared" si="0"/>
        <v>0</v>
      </c>
    </row>
    <row r="34" spans="1:9" ht="28.5">
      <c r="A34" s="29" t="s">
        <v>267</v>
      </c>
      <c r="B34" s="18"/>
      <c r="C34" s="19" t="s">
        <v>162</v>
      </c>
      <c r="D34" s="19" t="s">
        <v>39</v>
      </c>
      <c r="E34" s="19" t="s">
        <v>444</v>
      </c>
      <c r="F34" s="19" t="s">
        <v>37</v>
      </c>
      <c r="G34" s="109">
        <v>23.6</v>
      </c>
      <c r="H34" s="94">
        <f>SUM('ведомствен.2016'!G66)</f>
        <v>23.6</v>
      </c>
      <c r="I34" s="94">
        <f t="shared" si="0"/>
        <v>0</v>
      </c>
    </row>
    <row r="35" spans="1:9" ht="42.75">
      <c r="A35" s="107" t="s">
        <v>138</v>
      </c>
      <c r="B35" s="18"/>
      <c r="C35" s="19" t="s">
        <v>162</v>
      </c>
      <c r="D35" s="19" t="s">
        <v>39</v>
      </c>
      <c r="E35" s="19" t="s">
        <v>445</v>
      </c>
      <c r="F35" s="19"/>
      <c r="G35" s="56">
        <f>SUM(G36:G37)</f>
        <v>93.8</v>
      </c>
      <c r="I35" s="94">
        <f t="shared" si="0"/>
        <v>93.8</v>
      </c>
    </row>
    <row r="36" spans="1:9" ht="57">
      <c r="A36" s="22" t="s">
        <v>299</v>
      </c>
      <c r="B36" s="18"/>
      <c r="C36" s="19" t="s">
        <v>162</v>
      </c>
      <c r="D36" s="19" t="s">
        <v>39</v>
      </c>
      <c r="E36" s="19" t="s">
        <v>445</v>
      </c>
      <c r="F36" s="19" t="s">
        <v>169</v>
      </c>
      <c r="G36" s="56">
        <v>72.3</v>
      </c>
      <c r="H36" s="94">
        <f>SUM('ведомствен.2016'!G68)</f>
        <v>72.3</v>
      </c>
      <c r="I36" s="94">
        <f t="shared" si="0"/>
        <v>0</v>
      </c>
    </row>
    <row r="37" spans="1:9" ht="28.5">
      <c r="A37" s="29" t="s">
        <v>267</v>
      </c>
      <c r="B37" s="18"/>
      <c r="C37" s="19" t="s">
        <v>162</v>
      </c>
      <c r="D37" s="19" t="s">
        <v>39</v>
      </c>
      <c r="E37" s="19" t="s">
        <v>445</v>
      </c>
      <c r="F37" s="19" t="s">
        <v>37</v>
      </c>
      <c r="G37" s="109">
        <v>21.5</v>
      </c>
      <c r="H37" s="94">
        <f>SUM('ведомствен.2016'!G69)</f>
        <v>21.5</v>
      </c>
      <c r="I37" s="94">
        <f t="shared" si="0"/>
        <v>0</v>
      </c>
    </row>
    <row r="38" spans="1:9" ht="28.5">
      <c r="A38" s="112" t="s">
        <v>50</v>
      </c>
      <c r="B38" s="34"/>
      <c r="C38" s="21" t="s">
        <v>162</v>
      </c>
      <c r="D38" s="21" t="s">
        <v>39</v>
      </c>
      <c r="E38" s="19" t="s">
        <v>446</v>
      </c>
      <c r="F38" s="21"/>
      <c r="G38" s="56">
        <f>SUM(G39:G40)</f>
        <v>357.70000000000005</v>
      </c>
      <c r="H38" s="95"/>
      <c r="I38" s="94">
        <f t="shared" si="0"/>
        <v>357.70000000000005</v>
      </c>
    </row>
    <row r="39" spans="1:9" ht="57">
      <c r="A39" s="22" t="s">
        <v>299</v>
      </c>
      <c r="B39" s="18"/>
      <c r="C39" s="19" t="s">
        <v>162</v>
      </c>
      <c r="D39" s="19" t="s">
        <v>39</v>
      </c>
      <c r="E39" s="19" t="s">
        <v>446</v>
      </c>
      <c r="F39" s="19" t="s">
        <v>169</v>
      </c>
      <c r="G39" s="56">
        <v>288.8</v>
      </c>
      <c r="H39" s="94">
        <f>SUM('ведомствен.2016'!G71)</f>
        <v>288.8</v>
      </c>
      <c r="I39" s="94">
        <f t="shared" si="0"/>
        <v>0</v>
      </c>
    </row>
    <row r="40" spans="1:9" ht="28.5">
      <c r="A40" s="29" t="s">
        <v>267</v>
      </c>
      <c r="B40" s="18"/>
      <c r="C40" s="19" t="s">
        <v>162</v>
      </c>
      <c r="D40" s="19" t="s">
        <v>39</v>
      </c>
      <c r="E40" s="19" t="s">
        <v>446</v>
      </c>
      <c r="F40" s="19" t="s">
        <v>37</v>
      </c>
      <c r="G40" s="109">
        <v>68.9</v>
      </c>
      <c r="H40" s="94">
        <f>SUM('ведомствен.2016'!G72)</f>
        <v>68.9</v>
      </c>
      <c r="I40" s="94">
        <f t="shared" si="0"/>
        <v>0</v>
      </c>
    </row>
    <row r="41" spans="1:9" ht="14.25">
      <c r="A41" s="112" t="s">
        <v>153</v>
      </c>
      <c r="B41" s="55"/>
      <c r="C41" s="31" t="s">
        <v>162</v>
      </c>
      <c r="D41" s="31" t="s">
        <v>45</v>
      </c>
      <c r="E41" s="31" t="s">
        <v>238</v>
      </c>
      <c r="F41" s="31"/>
      <c r="G41" s="56">
        <f>SUM(G42)</f>
        <v>84.1</v>
      </c>
      <c r="H41" s="95"/>
      <c r="I41" s="94">
        <f t="shared" si="0"/>
        <v>84.1</v>
      </c>
    </row>
    <row r="42" spans="1:9" ht="48.75" customHeight="1">
      <c r="A42" s="112" t="s">
        <v>231</v>
      </c>
      <c r="B42" s="55"/>
      <c r="C42" s="31" t="s">
        <v>162</v>
      </c>
      <c r="D42" s="31" t="s">
        <v>45</v>
      </c>
      <c r="E42" s="31" t="s">
        <v>249</v>
      </c>
      <c r="F42" s="31"/>
      <c r="G42" s="56">
        <f>SUM(G43)</f>
        <v>84.1</v>
      </c>
      <c r="H42" s="95"/>
      <c r="I42" s="94">
        <f t="shared" si="0"/>
        <v>84.1</v>
      </c>
    </row>
    <row r="43" spans="1:9" ht="28.5">
      <c r="A43" s="29" t="s">
        <v>267</v>
      </c>
      <c r="B43" s="55"/>
      <c r="C43" s="31" t="s">
        <v>162</v>
      </c>
      <c r="D43" s="31" t="s">
        <v>45</v>
      </c>
      <c r="E43" s="31" t="s">
        <v>249</v>
      </c>
      <c r="F43" s="31" t="s">
        <v>37</v>
      </c>
      <c r="G43" s="109">
        <v>84.1</v>
      </c>
      <c r="H43" s="94">
        <f>SUM('ведомствен.2016'!G75)</f>
        <v>84.1</v>
      </c>
      <c r="I43" s="94">
        <f t="shared" si="0"/>
        <v>0</v>
      </c>
    </row>
    <row r="44" spans="1:9" s="113" customFormat="1" ht="28.5">
      <c r="A44" s="107" t="s">
        <v>141</v>
      </c>
      <c r="B44" s="18"/>
      <c r="C44" s="19" t="s">
        <v>162</v>
      </c>
      <c r="D44" s="19" t="s">
        <v>142</v>
      </c>
      <c r="E44" s="19"/>
      <c r="F44" s="19"/>
      <c r="G44" s="56">
        <f>SUM(G45)</f>
        <v>25934.5</v>
      </c>
      <c r="I44" s="94">
        <f t="shared" si="0"/>
        <v>25934.5</v>
      </c>
    </row>
    <row r="45" spans="1:9" s="113" customFormat="1" ht="42.75">
      <c r="A45" s="107" t="s">
        <v>20</v>
      </c>
      <c r="B45" s="18"/>
      <c r="C45" s="19" t="s">
        <v>162</v>
      </c>
      <c r="D45" s="19" t="s">
        <v>142</v>
      </c>
      <c r="E45" s="19" t="s">
        <v>437</v>
      </c>
      <c r="F45" s="19"/>
      <c r="G45" s="56">
        <f>SUM(G46)+G53+G50</f>
        <v>25934.5</v>
      </c>
      <c r="I45" s="94">
        <f t="shared" si="0"/>
        <v>25934.5</v>
      </c>
    </row>
    <row r="46" spans="1:9" s="113" customFormat="1" ht="14.25">
      <c r="A46" s="107" t="s">
        <v>27</v>
      </c>
      <c r="B46" s="18"/>
      <c r="C46" s="19" t="s">
        <v>162</v>
      </c>
      <c r="D46" s="19" t="s">
        <v>142</v>
      </c>
      <c r="E46" s="19" t="s">
        <v>438</v>
      </c>
      <c r="F46" s="19"/>
      <c r="G46" s="56">
        <f>SUM(G47:G49)</f>
        <v>20031.3</v>
      </c>
      <c r="I46" s="94">
        <f t="shared" si="0"/>
        <v>20031.3</v>
      </c>
    </row>
    <row r="47" spans="1:9" s="113" customFormat="1" ht="57">
      <c r="A47" s="22" t="s">
        <v>299</v>
      </c>
      <c r="B47" s="18"/>
      <c r="C47" s="19" t="s">
        <v>162</v>
      </c>
      <c r="D47" s="19" t="s">
        <v>142</v>
      </c>
      <c r="E47" s="19" t="s">
        <v>438</v>
      </c>
      <c r="F47" s="25" t="s">
        <v>169</v>
      </c>
      <c r="G47" s="56">
        <v>19784.1</v>
      </c>
      <c r="H47" s="114">
        <f>SUM('ведомствен.2016'!G323)</f>
        <v>19784.1</v>
      </c>
      <c r="I47" s="94">
        <f t="shared" si="0"/>
        <v>0</v>
      </c>
    </row>
    <row r="48" spans="1:9" s="113" customFormat="1" ht="28.5">
      <c r="A48" s="29" t="s">
        <v>267</v>
      </c>
      <c r="B48" s="18"/>
      <c r="C48" s="19" t="s">
        <v>162</v>
      </c>
      <c r="D48" s="19" t="s">
        <v>142</v>
      </c>
      <c r="E48" s="19" t="s">
        <v>438</v>
      </c>
      <c r="F48" s="19" t="s">
        <v>37</v>
      </c>
      <c r="G48" s="109">
        <v>7.3</v>
      </c>
      <c r="H48" s="114">
        <f>SUM(+'ведомствен.2016'!G324)</f>
        <v>7.3</v>
      </c>
      <c r="I48" s="94">
        <f t="shared" si="0"/>
        <v>0</v>
      </c>
    </row>
    <row r="49" spans="1:9" s="113" customFormat="1" ht="14.25">
      <c r="A49" s="24" t="s">
        <v>174</v>
      </c>
      <c r="B49" s="18"/>
      <c r="C49" s="19" t="s">
        <v>162</v>
      </c>
      <c r="D49" s="19" t="s">
        <v>142</v>
      </c>
      <c r="E49" s="19" t="s">
        <v>438</v>
      </c>
      <c r="F49" s="19" t="s">
        <v>175</v>
      </c>
      <c r="G49" s="23">
        <v>239.9</v>
      </c>
      <c r="H49" s="114">
        <f>SUM('ведомствен.2016'!G325)</f>
        <v>239.9</v>
      </c>
      <c r="I49" s="94">
        <f t="shared" si="0"/>
        <v>0</v>
      </c>
    </row>
    <row r="50" spans="1:9" s="113" customFormat="1" ht="28.5">
      <c r="A50" s="110" t="s">
        <v>440</v>
      </c>
      <c r="B50" s="18"/>
      <c r="C50" s="19" t="s">
        <v>162</v>
      </c>
      <c r="D50" s="19" t="s">
        <v>142</v>
      </c>
      <c r="E50" s="19" t="s">
        <v>441</v>
      </c>
      <c r="F50" s="21"/>
      <c r="G50" s="56">
        <f>SUM(G51)+G52</f>
        <v>4406.2</v>
      </c>
      <c r="H50" s="114"/>
      <c r="I50" s="94">
        <f t="shared" si="0"/>
        <v>4406.2</v>
      </c>
    </row>
    <row r="51" spans="1:9" s="113" customFormat="1" ht="57">
      <c r="A51" s="22" t="s">
        <v>299</v>
      </c>
      <c r="B51" s="18"/>
      <c r="C51" s="19" t="s">
        <v>162</v>
      </c>
      <c r="D51" s="19" t="s">
        <v>142</v>
      </c>
      <c r="E51" s="19" t="s">
        <v>441</v>
      </c>
      <c r="F51" s="19" t="s">
        <v>169</v>
      </c>
      <c r="G51" s="56">
        <v>4403.4</v>
      </c>
      <c r="H51" s="114">
        <f>SUM('ведомствен.2016'!G36)</f>
        <v>4403.4</v>
      </c>
      <c r="I51" s="94">
        <f t="shared" si="0"/>
        <v>0</v>
      </c>
    </row>
    <row r="52" spans="1:9" s="113" customFormat="1" ht="28.5">
      <c r="A52" s="29" t="s">
        <v>267</v>
      </c>
      <c r="B52" s="18"/>
      <c r="C52" s="19" t="s">
        <v>162</v>
      </c>
      <c r="D52" s="19" t="s">
        <v>142</v>
      </c>
      <c r="E52" s="19" t="s">
        <v>441</v>
      </c>
      <c r="F52" s="19" t="s">
        <v>37</v>
      </c>
      <c r="G52" s="109">
        <v>2.8</v>
      </c>
      <c r="H52" s="114">
        <f>SUM('ведомствен.2016'!G37)</f>
        <v>2.8</v>
      </c>
      <c r="I52" s="94">
        <f t="shared" si="0"/>
        <v>0</v>
      </c>
    </row>
    <row r="53" spans="1:9" ht="28.5">
      <c r="A53" s="107" t="s">
        <v>145</v>
      </c>
      <c r="B53" s="18"/>
      <c r="C53" s="19" t="s">
        <v>162</v>
      </c>
      <c r="D53" s="19" t="s">
        <v>142</v>
      </c>
      <c r="E53" s="19" t="s">
        <v>442</v>
      </c>
      <c r="F53" s="25"/>
      <c r="G53" s="56">
        <f>SUM(G54)</f>
        <v>1497</v>
      </c>
      <c r="H53" s="95"/>
      <c r="I53" s="94">
        <f t="shared" si="0"/>
        <v>1497</v>
      </c>
    </row>
    <row r="54" spans="1:9" ht="57">
      <c r="A54" s="22" t="s">
        <v>299</v>
      </c>
      <c r="B54" s="18"/>
      <c r="C54" s="19" t="s">
        <v>162</v>
      </c>
      <c r="D54" s="19" t="s">
        <v>142</v>
      </c>
      <c r="E54" s="19" t="s">
        <v>442</v>
      </c>
      <c r="F54" s="19" t="s">
        <v>169</v>
      </c>
      <c r="G54" s="56">
        <v>1497</v>
      </c>
      <c r="H54" s="94">
        <f>SUM('ведомствен.2016'!G39)</f>
        <v>1497</v>
      </c>
      <c r="I54" s="94">
        <f t="shared" si="0"/>
        <v>0</v>
      </c>
    </row>
    <row r="55" spans="1:9" s="113" customFormat="1" ht="14.25">
      <c r="A55" s="107" t="s">
        <v>151</v>
      </c>
      <c r="B55" s="18"/>
      <c r="C55" s="19" t="s">
        <v>162</v>
      </c>
      <c r="D55" s="19" t="s">
        <v>156</v>
      </c>
      <c r="E55" s="19"/>
      <c r="F55" s="19"/>
      <c r="G55" s="56">
        <f>SUM(G56)</f>
        <v>118.9</v>
      </c>
      <c r="I55" s="94">
        <f t="shared" si="0"/>
        <v>118.9</v>
      </c>
    </row>
    <row r="56" spans="1:9" s="113" customFormat="1" ht="14.25">
      <c r="A56" s="107" t="s">
        <v>139</v>
      </c>
      <c r="B56" s="18"/>
      <c r="C56" s="19" t="s">
        <v>162</v>
      </c>
      <c r="D56" s="19" t="s">
        <v>156</v>
      </c>
      <c r="E56" s="19" t="s">
        <v>230</v>
      </c>
      <c r="F56" s="19"/>
      <c r="G56" s="56">
        <f>SUM(G57)</f>
        <v>118.9</v>
      </c>
      <c r="I56" s="94">
        <f t="shared" si="0"/>
        <v>118.9</v>
      </c>
    </row>
    <row r="57" spans="1:9" s="113" customFormat="1" ht="14.25">
      <c r="A57" s="107" t="s">
        <v>172</v>
      </c>
      <c r="B57" s="18"/>
      <c r="C57" s="19" t="s">
        <v>162</v>
      </c>
      <c r="D57" s="19" t="s">
        <v>156</v>
      </c>
      <c r="E57" s="19" t="s">
        <v>230</v>
      </c>
      <c r="F57" s="19" t="s">
        <v>61</v>
      </c>
      <c r="G57" s="56">
        <v>118.9</v>
      </c>
      <c r="H57" s="113">
        <f>SUM('ведомствен.2016'!G330)</f>
        <v>118.9</v>
      </c>
      <c r="I57" s="94">
        <f t="shared" si="0"/>
        <v>0</v>
      </c>
    </row>
    <row r="58" spans="1:10" ht="14.25">
      <c r="A58" s="107" t="s">
        <v>30</v>
      </c>
      <c r="B58" s="18"/>
      <c r="C58" s="19" t="s">
        <v>162</v>
      </c>
      <c r="D58" s="19" t="s">
        <v>84</v>
      </c>
      <c r="E58" s="19"/>
      <c r="F58" s="21"/>
      <c r="G58" s="56">
        <f>SUM(G64+G80)+G90+G59+G62+G78</f>
        <v>47344.799999999996</v>
      </c>
      <c r="H58" s="95"/>
      <c r="I58" s="94">
        <f t="shared" si="0"/>
        <v>47344.799999999996</v>
      </c>
      <c r="J58" s="95">
        <f>SUM(H61:H94)</f>
        <v>47344.8</v>
      </c>
    </row>
    <row r="59" spans="1:9" ht="28.5">
      <c r="A59" s="29" t="s">
        <v>547</v>
      </c>
      <c r="B59" s="18"/>
      <c r="C59" s="19" t="s">
        <v>162</v>
      </c>
      <c r="D59" s="19" t="s">
        <v>84</v>
      </c>
      <c r="E59" s="19" t="s">
        <v>545</v>
      </c>
      <c r="F59" s="21"/>
      <c r="G59" s="20">
        <f>SUM(G60)</f>
        <v>1345.2</v>
      </c>
      <c r="H59" s="95"/>
      <c r="I59" s="94">
        <f t="shared" si="0"/>
        <v>1345.2</v>
      </c>
    </row>
    <row r="60" spans="1:9" ht="42.75">
      <c r="A60" s="29" t="s">
        <v>548</v>
      </c>
      <c r="B60" s="18"/>
      <c r="C60" s="19" t="s">
        <v>162</v>
      </c>
      <c r="D60" s="19" t="s">
        <v>84</v>
      </c>
      <c r="E60" s="19" t="s">
        <v>546</v>
      </c>
      <c r="F60" s="21"/>
      <c r="G60" s="20">
        <f>SUM(G61)</f>
        <v>1345.2</v>
      </c>
      <c r="H60" s="95"/>
      <c r="I60" s="94">
        <f t="shared" si="0"/>
        <v>1345.2</v>
      </c>
    </row>
    <row r="61" spans="1:9" ht="28.5">
      <c r="A61" s="29" t="s">
        <v>267</v>
      </c>
      <c r="B61" s="18"/>
      <c r="C61" s="19" t="s">
        <v>162</v>
      </c>
      <c r="D61" s="19" t="s">
        <v>84</v>
      </c>
      <c r="E61" s="19" t="s">
        <v>546</v>
      </c>
      <c r="F61" s="21" t="s">
        <v>37</v>
      </c>
      <c r="G61" s="20">
        <v>1345.2</v>
      </c>
      <c r="H61" s="95">
        <f>SUM('ведомствен.2016'!G82)</f>
        <v>1345.2</v>
      </c>
      <c r="I61" s="94">
        <f t="shared" si="0"/>
        <v>0</v>
      </c>
    </row>
    <row r="62" spans="1:9" ht="15">
      <c r="A62" s="29" t="s">
        <v>139</v>
      </c>
      <c r="B62" s="35"/>
      <c r="C62" s="36" t="s">
        <v>162</v>
      </c>
      <c r="D62" s="36" t="s">
        <v>84</v>
      </c>
      <c r="E62" s="37" t="s">
        <v>230</v>
      </c>
      <c r="F62" s="36"/>
      <c r="G62" s="20">
        <f>SUM(G63)</f>
        <v>322.1</v>
      </c>
      <c r="H62" s="95"/>
      <c r="I62" s="94">
        <f t="shared" si="0"/>
        <v>322.1</v>
      </c>
    </row>
    <row r="63" spans="1:9" ht="15">
      <c r="A63" s="29" t="s">
        <v>172</v>
      </c>
      <c r="B63" s="35"/>
      <c r="C63" s="36" t="s">
        <v>162</v>
      </c>
      <c r="D63" s="36" t="s">
        <v>84</v>
      </c>
      <c r="E63" s="37" t="s">
        <v>230</v>
      </c>
      <c r="F63" s="36" t="s">
        <v>61</v>
      </c>
      <c r="G63" s="20">
        <v>322.1</v>
      </c>
      <c r="H63" s="95">
        <f>SUM('ведомствен.2016'!G84)</f>
        <v>322.1</v>
      </c>
      <c r="I63" s="94">
        <f t="shared" si="0"/>
        <v>0</v>
      </c>
    </row>
    <row r="64" spans="1:9" ht="28.5">
      <c r="A64" s="112" t="s">
        <v>170</v>
      </c>
      <c r="B64" s="38"/>
      <c r="C64" s="31" t="s">
        <v>162</v>
      </c>
      <c r="D64" s="31" t="s">
        <v>84</v>
      </c>
      <c r="E64" s="19" t="s">
        <v>224</v>
      </c>
      <c r="F64" s="39"/>
      <c r="G64" s="115">
        <f>G65+G68+G70+G73</f>
        <v>43227.3</v>
      </c>
      <c r="H64" s="95"/>
      <c r="I64" s="94">
        <f t="shared" si="0"/>
        <v>43227.3</v>
      </c>
    </row>
    <row r="65" spans="1:9" ht="14.25">
      <c r="A65" s="112" t="s">
        <v>165</v>
      </c>
      <c r="B65" s="30"/>
      <c r="C65" s="31" t="s">
        <v>162</v>
      </c>
      <c r="D65" s="31" t="s">
        <v>84</v>
      </c>
      <c r="E65" s="19" t="s">
        <v>225</v>
      </c>
      <c r="F65" s="31"/>
      <c r="G65" s="115">
        <f>G66+G67</f>
        <v>3554.8</v>
      </c>
      <c r="H65" s="95"/>
      <c r="I65" s="94">
        <f t="shared" si="0"/>
        <v>3554.8</v>
      </c>
    </row>
    <row r="66" spans="1:9" ht="28.5">
      <c r="A66" s="29" t="s">
        <v>267</v>
      </c>
      <c r="B66" s="30"/>
      <c r="C66" s="31" t="s">
        <v>162</v>
      </c>
      <c r="D66" s="31" t="s">
        <v>84</v>
      </c>
      <c r="E66" s="19" t="s">
        <v>225</v>
      </c>
      <c r="F66" s="31" t="s">
        <v>37</v>
      </c>
      <c r="G66" s="115">
        <v>3473</v>
      </c>
      <c r="H66" s="94">
        <f>SUM('ведомствен.2016'!G23+'ведомствен.2016'!G43+'ведомствен.2016'!G87+'ведомствен.2016'!G334)</f>
        <v>3473</v>
      </c>
      <c r="I66" s="94">
        <f t="shared" si="0"/>
        <v>0</v>
      </c>
    </row>
    <row r="67" spans="1:9" ht="14.25">
      <c r="A67" s="112" t="s">
        <v>172</v>
      </c>
      <c r="B67" s="30"/>
      <c r="C67" s="31" t="s">
        <v>162</v>
      </c>
      <c r="D67" s="31" t="s">
        <v>84</v>
      </c>
      <c r="E67" s="19" t="s">
        <v>225</v>
      </c>
      <c r="F67" s="31" t="s">
        <v>61</v>
      </c>
      <c r="G67" s="115">
        <v>81.8</v>
      </c>
      <c r="H67" s="94">
        <f>SUM('ведомствен.2016'!G24+'ведомствен.2016'!G44+'ведомствен.2016'!G88+'ведомствен.2016'!G335)</f>
        <v>81.79999999999998</v>
      </c>
      <c r="I67" s="94">
        <f t="shared" si="0"/>
        <v>1.4210854715202004E-14</v>
      </c>
    </row>
    <row r="68" spans="1:13" ht="28.5">
      <c r="A68" s="112" t="s">
        <v>166</v>
      </c>
      <c r="B68" s="30"/>
      <c r="C68" s="31" t="s">
        <v>162</v>
      </c>
      <c r="D68" s="31" t="s">
        <v>84</v>
      </c>
      <c r="E68" s="19" t="s">
        <v>226</v>
      </c>
      <c r="F68" s="31"/>
      <c r="G68" s="115">
        <f>SUM(G69)</f>
        <v>9493.2</v>
      </c>
      <c r="I68" s="94">
        <f t="shared" si="0"/>
        <v>9493.2</v>
      </c>
      <c r="M68" s="108"/>
    </row>
    <row r="69" spans="1:9" ht="28.5">
      <c r="A69" s="29" t="s">
        <v>267</v>
      </c>
      <c r="B69" s="30"/>
      <c r="C69" s="31" t="s">
        <v>162</v>
      </c>
      <c r="D69" s="31" t="s">
        <v>84</v>
      </c>
      <c r="E69" s="19" t="s">
        <v>226</v>
      </c>
      <c r="F69" s="31" t="s">
        <v>37</v>
      </c>
      <c r="G69" s="115">
        <v>9493.2</v>
      </c>
      <c r="H69" s="94">
        <f>SUM('ведомствен.2016'!G26+'ведомствен.2016'!G46+'ведомствен.2016'!G90+'ведомствен.2016'!G337)</f>
        <v>9493.199999999999</v>
      </c>
      <c r="I69" s="94">
        <f t="shared" si="0"/>
        <v>1.8189894035458565E-12</v>
      </c>
    </row>
    <row r="70" spans="1:9" ht="28.5">
      <c r="A70" s="112" t="s">
        <v>180</v>
      </c>
      <c r="B70" s="30"/>
      <c r="C70" s="31" t="s">
        <v>162</v>
      </c>
      <c r="D70" s="31" t="s">
        <v>84</v>
      </c>
      <c r="E70" s="19" t="s">
        <v>227</v>
      </c>
      <c r="F70" s="31"/>
      <c r="G70" s="115">
        <f>SUM(G71:G72)</f>
        <v>6724.200000000001</v>
      </c>
      <c r="H70" s="95"/>
      <c r="I70" s="94">
        <f t="shared" si="0"/>
        <v>6724.200000000001</v>
      </c>
    </row>
    <row r="71" spans="1:9" ht="28.5">
      <c r="A71" s="29" t="s">
        <v>267</v>
      </c>
      <c r="B71" s="30"/>
      <c r="C71" s="31" t="s">
        <v>162</v>
      </c>
      <c r="D71" s="31" t="s">
        <v>84</v>
      </c>
      <c r="E71" s="19" t="s">
        <v>227</v>
      </c>
      <c r="F71" s="31" t="s">
        <v>37</v>
      </c>
      <c r="G71" s="115">
        <v>6633.1</v>
      </c>
      <c r="H71" s="95">
        <f>SUM('ведомствен.2016'!G92)</f>
        <v>6633.1</v>
      </c>
      <c r="I71" s="94">
        <f t="shared" si="0"/>
        <v>0</v>
      </c>
    </row>
    <row r="72" spans="1:9" ht="14.25">
      <c r="A72" s="112" t="s">
        <v>172</v>
      </c>
      <c r="B72" s="30"/>
      <c r="C72" s="31" t="s">
        <v>162</v>
      </c>
      <c r="D72" s="31" t="s">
        <v>84</v>
      </c>
      <c r="E72" s="19" t="s">
        <v>227</v>
      </c>
      <c r="F72" s="31" t="s">
        <v>61</v>
      </c>
      <c r="G72" s="115">
        <v>91.1</v>
      </c>
      <c r="H72" s="95">
        <f>SUM('ведомствен.2016'!G93)</f>
        <v>91.1</v>
      </c>
      <c r="I72" s="94">
        <f t="shared" si="0"/>
        <v>0</v>
      </c>
    </row>
    <row r="73" spans="1:9" ht="28.5">
      <c r="A73" s="112" t="s">
        <v>173</v>
      </c>
      <c r="B73" s="30"/>
      <c r="C73" s="31" t="s">
        <v>162</v>
      </c>
      <c r="D73" s="31" t="s">
        <v>84</v>
      </c>
      <c r="E73" s="19" t="s">
        <v>228</v>
      </c>
      <c r="F73" s="31"/>
      <c r="G73" s="115">
        <f>SUM(G74:G77)</f>
        <v>23455.1</v>
      </c>
      <c r="H73" s="95"/>
      <c r="I73" s="94">
        <f t="shared" si="0"/>
        <v>23455.1</v>
      </c>
    </row>
    <row r="74" spans="1:9" ht="57" hidden="1">
      <c r="A74" s="116" t="s">
        <v>462</v>
      </c>
      <c r="B74" s="13"/>
      <c r="C74" s="19" t="s">
        <v>162</v>
      </c>
      <c r="D74" s="19" t="s">
        <v>84</v>
      </c>
      <c r="E74" s="19" t="s">
        <v>228</v>
      </c>
      <c r="F74" s="25" t="s">
        <v>169</v>
      </c>
      <c r="G74" s="56"/>
      <c r="H74" s="95">
        <f>SUM('ведомствен.2016'!G48)</f>
        <v>0</v>
      </c>
      <c r="I74" s="94">
        <f t="shared" si="0"/>
        <v>0</v>
      </c>
    </row>
    <row r="75" spans="1:9" ht="28.5">
      <c r="A75" s="29" t="s">
        <v>267</v>
      </c>
      <c r="B75" s="30"/>
      <c r="C75" s="31" t="s">
        <v>162</v>
      </c>
      <c r="D75" s="31" t="s">
        <v>84</v>
      </c>
      <c r="E75" s="19" t="s">
        <v>228</v>
      </c>
      <c r="F75" s="31" t="s">
        <v>37</v>
      </c>
      <c r="G75" s="115">
        <v>14221.3</v>
      </c>
      <c r="H75" s="95">
        <f>SUM('ведомствен.2016'!G28+'ведомствен.2016'!G49+'ведомствен.2016'!G95+'ведомствен.2016'!G339)</f>
        <v>14221.3</v>
      </c>
      <c r="I75" s="94">
        <f t="shared" si="0"/>
        <v>0</v>
      </c>
    </row>
    <row r="76" spans="1:10" ht="14.25">
      <c r="A76" s="107" t="s">
        <v>174</v>
      </c>
      <c r="B76" s="18"/>
      <c r="C76" s="19" t="s">
        <v>162</v>
      </c>
      <c r="D76" s="19" t="s">
        <v>84</v>
      </c>
      <c r="E76" s="19" t="s">
        <v>228</v>
      </c>
      <c r="F76" s="25" t="s">
        <v>175</v>
      </c>
      <c r="G76" s="56">
        <v>718.6</v>
      </c>
      <c r="H76" s="95">
        <f>SUM('ведомствен.2016'!G29)+'ведомствен.2016'!G96</f>
        <v>718.6</v>
      </c>
      <c r="I76" s="94">
        <f t="shared" si="0"/>
        <v>0</v>
      </c>
      <c r="J76" s="117" t="e">
        <f>SUM(G76+G526+G545+G548+G551+G557+G591+G594+G598+G609+G617+#REF!+#REF!+#REF!+#REF!+#REF!+#REF!+#REF!+#REF!+#REF!+#REF!+#REF!+#REF!+#REF!+G620+G646+G649+#REF!+#REF!+#REF!)/G746</f>
        <v>#REF!</v>
      </c>
    </row>
    <row r="77" spans="1:9" ht="14.25">
      <c r="A77" s="112" t="s">
        <v>172</v>
      </c>
      <c r="B77" s="30"/>
      <c r="C77" s="31" t="s">
        <v>162</v>
      </c>
      <c r="D77" s="31" t="s">
        <v>84</v>
      </c>
      <c r="E77" s="19" t="s">
        <v>228</v>
      </c>
      <c r="F77" s="31" t="s">
        <v>61</v>
      </c>
      <c r="G77" s="115">
        <v>8515.2</v>
      </c>
      <c r="H77" s="95">
        <f>SUM('ведомствен.2016'!G30+'ведомствен.2016'!G50+'ведомствен.2016'!G97)</f>
        <v>8515.2</v>
      </c>
      <c r="I77" s="94">
        <f t="shared" si="0"/>
        <v>0</v>
      </c>
    </row>
    <row r="78" spans="1:9" ht="28.5">
      <c r="A78" s="29" t="s">
        <v>623</v>
      </c>
      <c r="B78" s="30"/>
      <c r="C78" s="31" t="s">
        <v>162</v>
      </c>
      <c r="D78" s="31" t="s">
        <v>84</v>
      </c>
      <c r="E78" s="31" t="s">
        <v>624</v>
      </c>
      <c r="F78" s="31"/>
      <c r="G78" s="40">
        <f>SUM(G79)</f>
        <v>10</v>
      </c>
      <c r="H78" s="95"/>
      <c r="I78" s="94">
        <f t="shared" si="0"/>
        <v>10</v>
      </c>
    </row>
    <row r="79" spans="1:9" ht="28.5">
      <c r="A79" s="29" t="s">
        <v>181</v>
      </c>
      <c r="B79" s="30"/>
      <c r="C79" s="31" t="s">
        <v>162</v>
      </c>
      <c r="D79" s="31" t="s">
        <v>84</v>
      </c>
      <c r="E79" s="31" t="s">
        <v>624</v>
      </c>
      <c r="F79" s="31" t="s">
        <v>178</v>
      </c>
      <c r="G79" s="40">
        <v>10</v>
      </c>
      <c r="H79" s="95">
        <f>SUM('ведомствен.2016'!G99)</f>
        <v>10</v>
      </c>
      <c r="I79" s="94">
        <f t="shared" si="0"/>
        <v>0</v>
      </c>
    </row>
    <row r="80" spans="1:9" ht="28.5">
      <c r="A80" s="112" t="s">
        <v>191</v>
      </c>
      <c r="B80" s="30"/>
      <c r="C80" s="31" t="s">
        <v>162</v>
      </c>
      <c r="D80" s="31" t="s">
        <v>84</v>
      </c>
      <c r="E80" s="31" t="s">
        <v>232</v>
      </c>
      <c r="F80" s="31"/>
      <c r="G80" s="115">
        <f>G81+G86</f>
        <v>2400.2</v>
      </c>
      <c r="H80" s="95"/>
      <c r="I80" s="94">
        <f t="shared" si="0"/>
        <v>2400.2</v>
      </c>
    </row>
    <row r="81" spans="1:9" ht="20.25" customHeight="1">
      <c r="A81" s="112" t="s">
        <v>4</v>
      </c>
      <c r="B81" s="30"/>
      <c r="C81" s="31" t="s">
        <v>162</v>
      </c>
      <c r="D81" s="31" t="s">
        <v>84</v>
      </c>
      <c r="E81" s="31" t="s">
        <v>233</v>
      </c>
      <c r="F81" s="31"/>
      <c r="G81" s="115">
        <f>G82+G84</f>
        <v>2313.1</v>
      </c>
      <c r="H81" s="95"/>
      <c r="I81" s="94">
        <f t="shared" si="0"/>
        <v>2313.1</v>
      </c>
    </row>
    <row r="82" spans="1:9" ht="28.5">
      <c r="A82" s="112" t="s">
        <v>201</v>
      </c>
      <c r="B82" s="30"/>
      <c r="C82" s="31" t="s">
        <v>162</v>
      </c>
      <c r="D82" s="31" t="s">
        <v>84</v>
      </c>
      <c r="E82" s="31" t="s">
        <v>234</v>
      </c>
      <c r="F82" s="31"/>
      <c r="G82" s="115">
        <f>SUM(G83)</f>
        <v>2242</v>
      </c>
      <c r="H82" s="95"/>
      <c r="I82" s="94">
        <f aca="true" t="shared" si="1" ref="I82:I123">SUM(G82-H82)</f>
        <v>2242</v>
      </c>
    </row>
    <row r="83" spans="1:9" ht="28.5">
      <c r="A83" s="112" t="s">
        <v>181</v>
      </c>
      <c r="B83" s="30"/>
      <c r="C83" s="31" t="s">
        <v>162</v>
      </c>
      <c r="D83" s="31" t="s">
        <v>84</v>
      </c>
      <c r="E83" s="31" t="s">
        <v>234</v>
      </c>
      <c r="F83" s="31" t="s">
        <v>178</v>
      </c>
      <c r="G83" s="115">
        <v>2242</v>
      </c>
      <c r="H83" s="95">
        <f>SUM('ведомствен.2016'!G103)</f>
        <v>2242</v>
      </c>
      <c r="I83" s="94">
        <f t="shared" si="1"/>
        <v>0</v>
      </c>
    </row>
    <row r="84" spans="1:9" ht="14.25">
      <c r="A84" s="22" t="s">
        <v>55</v>
      </c>
      <c r="B84" s="30"/>
      <c r="C84" s="31" t="s">
        <v>162</v>
      </c>
      <c r="D84" s="31" t="s">
        <v>84</v>
      </c>
      <c r="E84" s="31" t="s">
        <v>474</v>
      </c>
      <c r="F84" s="31"/>
      <c r="G84" s="40">
        <f>SUM(G85)</f>
        <v>71.1</v>
      </c>
      <c r="H84" s="95"/>
      <c r="I84" s="94">
        <f t="shared" si="1"/>
        <v>71.1</v>
      </c>
    </row>
    <row r="85" spans="1:9" ht="28.5">
      <c r="A85" s="29" t="s">
        <v>181</v>
      </c>
      <c r="B85" s="30"/>
      <c r="C85" s="31" t="s">
        <v>162</v>
      </c>
      <c r="D85" s="31" t="s">
        <v>84</v>
      </c>
      <c r="E85" s="31" t="s">
        <v>474</v>
      </c>
      <c r="F85" s="31" t="s">
        <v>178</v>
      </c>
      <c r="G85" s="40">
        <v>71.1</v>
      </c>
      <c r="H85" s="95">
        <f>SUM('ведомствен.2016'!G105)</f>
        <v>71.1</v>
      </c>
      <c r="I85" s="94">
        <f t="shared" si="1"/>
        <v>0</v>
      </c>
    </row>
    <row r="86" spans="1:9" ht="71.25">
      <c r="A86" s="111" t="s">
        <v>337</v>
      </c>
      <c r="B86" s="30"/>
      <c r="C86" s="31" t="s">
        <v>162</v>
      </c>
      <c r="D86" s="31" t="s">
        <v>84</v>
      </c>
      <c r="E86" s="31" t="s">
        <v>451</v>
      </c>
      <c r="F86" s="31"/>
      <c r="G86" s="115">
        <f>SUM(G87)</f>
        <v>87.1</v>
      </c>
      <c r="H86" s="95"/>
      <c r="I86" s="94">
        <f t="shared" si="1"/>
        <v>87.1</v>
      </c>
    </row>
    <row r="87" spans="1:9" ht="14.25">
      <c r="A87" s="107" t="s">
        <v>55</v>
      </c>
      <c r="B87" s="30"/>
      <c r="C87" s="31" t="s">
        <v>162</v>
      </c>
      <c r="D87" s="31" t="s">
        <v>84</v>
      </c>
      <c r="E87" s="31" t="s">
        <v>447</v>
      </c>
      <c r="F87" s="31"/>
      <c r="G87" s="115">
        <f>SUM(G88)</f>
        <v>87.1</v>
      </c>
      <c r="H87" s="95"/>
      <c r="I87" s="94">
        <f t="shared" si="1"/>
        <v>87.1</v>
      </c>
    </row>
    <row r="88" spans="1:9" ht="28.5">
      <c r="A88" s="112" t="s">
        <v>48</v>
      </c>
      <c r="B88" s="30"/>
      <c r="C88" s="31" t="s">
        <v>162</v>
      </c>
      <c r="D88" s="31" t="s">
        <v>84</v>
      </c>
      <c r="E88" s="31" t="s">
        <v>447</v>
      </c>
      <c r="F88" s="31"/>
      <c r="G88" s="115">
        <f>SUM(G89)</f>
        <v>87.1</v>
      </c>
      <c r="H88" s="95"/>
      <c r="I88" s="94">
        <f t="shared" si="1"/>
        <v>87.1</v>
      </c>
    </row>
    <row r="89" spans="1:9" ht="28.5">
      <c r="A89" s="112" t="s">
        <v>181</v>
      </c>
      <c r="B89" s="30"/>
      <c r="C89" s="31" t="s">
        <v>162</v>
      </c>
      <c r="D89" s="31" t="s">
        <v>84</v>
      </c>
      <c r="E89" s="31" t="s">
        <v>447</v>
      </c>
      <c r="F89" s="31" t="s">
        <v>178</v>
      </c>
      <c r="G89" s="115">
        <v>87.1</v>
      </c>
      <c r="H89" s="95">
        <f>SUM('ведомствен.2016'!G108)</f>
        <v>87.1</v>
      </c>
      <c r="I89" s="94">
        <f t="shared" si="1"/>
        <v>0</v>
      </c>
    </row>
    <row r="90" spans="1:9" ht="14.25">
      <c r="A90" s="118" t="s">
        <v>184</v>
      </c>
      <c r="B90" s="119"/>
      <c r="C90" s="31" t="s">
        <v>162</v>
      </c>
      <c r="D90" s="31" t="s">
        <v>84</v>
      </c>
      <c r="E90" s="31" t="s">
        <v>235</v>
      </c>
      <c r="F90" s="31"/>
      <c r="G90" s="115">
        <f>SUM(G91)+G93</f>
        <v>40</v>
      </c>
      <c r="I90" s="94">
        <f t="shared" si="1"/>
        <v>40</v>
      </c>
    </row>
    <row r="91" spans="1:9" ht="28.5">
      <c r="A91" s="120" t="s">
        <v>358</v>
      </c>
      <c r="B91" s="119"/>
      <c r="C91" s="31" t="s">
        <v>162</v>
      </c>
      <c r="D91" s="31" t="s">
        <v>84</v>
      </c>
      <c r="E91" s="31" t="s">
        <v>236</v>
      </c>
      <c r="F91" s="31"/>
      <c r="G91" s="115">
        <f>SUM(G92)</f>
        <v>40</v>
      </c>
      <c r="I91" s="94">
        <f t="shared" si="1"/>
        <v>40</v>
      </c>
    </row>
    <row r="92" spans="1:9" ht="14.25">
      <c r="A92" s="120" t="s">
        <v>171</v>
      </c>
      <c r="B92" s="119"/>
      <c r="C92" s="31" t="s">
        <v>162</v>
      </c>
      <c r="D92" s="31" t="s">
        <v>84</v>
      </c>
      <c r="E92" s="31" t="s">
        <v>236</v>
      </c>
      <c r="F92" s="31" t="s">
        <v>37</v>
      </c>
      <c r="G92" s="115">
        <v>40</v>
      </c>
      <c r="H92" s="94">
        <f>SUM('ведомствен.2016'!G111)</f>
        <v>40</v>
      </c>
      <c r="I92" s="94">
        <f t="shared" si="1"/>
        <v>0</v>
      </c>
    </row>
    <row r="93" spans="1:9" ht="42.75" hidden="1">
      <c r="A93" s="120" t="s">
        <v>258</v>
      </c>
      <c r="B93" s="119"/>
      <c r="C93" s="31" t="s">
        <v>162</v>
      </c>
      <c r="D93" s="31" t="s">
        <v>84</v>
      </c>
      <c r="E93" s="31" t="s">
        <v>237</v>
      </c>
      <c r="F93" s="31"/>
      <c r="G93" s="115">
        <f>SUM(G94)</f>
        <v>0</v>
      </c>
      <c r="I93" s="94">
        <f t="shared" si="1"/>
        <v>0</v>
      </c>
    </row>
    <row r="94" spans="1:9" ht="14.25" hidden="1">
      <c r="A94" s="120" t="s">
        <v>171</v>
      </c>
      <c r="B94" s="119"/>
      <c r="C94" s="31" t="s">
        <v>162</v>
      </c>
      <c r="D94" s="31" t="s">
        <v>84</v>
      </c>
      <c r="E94" s="31" t="s">
        <v>237</v>
      </c>
      <c r="F94" s="31" t="s">
        <v>37</v>
      </c>
      <c r="G94" s="115"/>
      <c r="H94" s="94">
        <f>SUM('ведомствен.2016'!G113)</f>
        <v>0</v>
      </c>
      <c r="I94" s="94">
        <f t="shared" si="1"/>
        <v>0</v>
      </c>
    </row>
    <row r="95" spans="1:11" s="105" customFormat="1" ht="15">
      <c r="A95" s="121" t="s">
        <v>46</v>
      </c>
      <c r="B95" s="17"/>
      <c r="C95" s="77" t="s">
        <v>26</v>
      </c>
      <c r="D95" s="77"/>
      <c r="E95" s="77"/>
      <c r="F95" s="77"/>
      <c r="G95" s="104">
        <f>SUM(G96+G102)</f>
        <v>26560.999999999996</v>
      </c>
      <c r="I95" s="94">
        <f t="shared" si="1"/>
        <v>26560.999999999996</v>
      </c>
      <c r="J95" s="105">
        <f>SUM('ведомствен.2016'!G114)</f>
        <v>26560.999999999996</v>
      </c>
      <c r="K95" s="140">
        <f>SUM(J95-G95)</f>
        <v>0</v>
      </c>
    </row>
    <row r="96" spans="1:9" s="122" customFormat="1" ht="14.25">
      <c r="A96" s="38" t="s">
        <v>11</v>
      </c>
      <c r="B96" s="30"/>
      <c r="C96" s="31" t="s">
        <v>26</v>
      </c>
      <c r="D96" s="31" t="s">
        <v>39</v>
      </c>
      <c r="E96" s="31"/>
      <c r="F96" s="31"/>
      <c r="G96" s="115">
        <f>SUM(G98)</f>
        <v>4693.5</v>
      </c>
      <c r="I96" s="94">
        <f t="shared" si="1"/>
        <v>4693.5</v>
      </c>
    </row>
    <row r="97" spans="1:9" s="122" customFormat="1" ht="14.25">
      <c r="A97" s="112" t="s">
        <v>153</v>
      </c>
      <c r="B97" s="30"/>
      <c r="C97" s="31" t="s">
        <v>26</v>
      </c>
      <c r="D97" s="31" t="s">
        <v>39</v>
      </c>
      <c r="E97" s="31" t="s">
        <v>238</v>
      </c>
      <c r="F97" s="31"/>
      <c r="G97" s="115">
        <f>SUM(G98)</f>
        <v>4693.5</v>
      </c>
      <c r="I97" s="94">
        <f t="shared" si="1"/>
        <v>4693.5</v>
      </c>
    </row>
    <row r="98" spans="1:9" s="122" customFormat="1" ht="28.5">
      <c r="A98" s="112" t="s">
        <v>198</v>
      </c>
      <c r="B98" s="30"/>
      <c r="C98" s="31" t="s">
        <v>26</v>
      </c>
      <c r="D98" s="31" t="s">
        <v>39</v>
      </c>
      <c r="E98" s="31" t="s">
        <v>239</v>
      </c>
      <c r="F98" s="31"/>
      <c r="G98" s="115">
        <f>G99+G100+G101</f>
        <v>4693.5</v>
      </c>
      <c r="I98" s="94">
        <f t="shared" si="1"/>
        <v>4693.5</v>
      </c>
    </row>
    <row r="99" spans="1:9" s="122" customFormat="1" ht="57">
      <c r="A99" s="22" t="s">
        <v>299</v>
      </c>
      <c r="B99" s="30"/>
      <c r="C99" s="31" t="s">
        <v>26</v>
      </c>
      <c r="D99" s="31" t="s">
        <v>39</v>
      </c>
      <c r="E99" s="31" t="s">
        <v>239</v>
      </c>
      <c r="F99" s="31" t="s">
        <v>169</v>
      </c>
      <c r="G99" s="115">
        <v>3545.4</v>
      </c>
      <c r="H99" s="122">
        <f>SUM('ведомствен.2016'!G118)</f>
        <v>3545.4</v>
      </c>
      <c r="I99" s="94">
        <f t="shared" si="1"/>
        <v>0</v>
      </c>
    </row>
    <row r="100" spans="1:9" ht="28.5">
      <c r="A100" s="29" t="s">
        <v>267</v>
      </c>
      <c r="B100" s="30"/>
      <c r="C100" s="31" t="s">
        <v>26</v>
      </c>
      <c r="D100" s="31" t="s">
        <v>39</v>
      </c>
      <c r="E100" s="31" t="s">
        <v>239</v>
      </c>
      <c r="F100" s="31" t="s">
        <v>37</v>
      </c>
      <c r="G100" s="115">
        <v>1065.7</v>
      </c>
      <c r="H100" s="122">
        <f>SUM('ведомствен.2016'!G119)</f>
        <v>1065.7</v>
      </c>
      <c r="I100" s="94">
        <f t="shared" si="1"/>
        <v>0</v>
      </c>
    </row>
    <row r="101" spans="1:9" ht="14.25">
      <c r="A101" s="112" t="s">
        <v>172</v>
      </c>
      <c r="B101" s="30"/>
      <c r="C101" s="31" t="s">
        <v>26</v>
      </c>
      <c r="D101" s="31" t="s">
        <v>39</v>
      </c>
      <c r="E101" s="31" t="s">
        <v>239</v>
      </c>
      <c r="F101" s="31" t="s">
        <v>61</v>
      </c>
      <c r="G101" s="115">
        <v>82.4</v>
      </c>
      <c r="H101" s="122">
        <f>SUM('ведомствен.2016'!G120)</f>
        <v>82.4</v>
      </c>
      <c r="I101" s="94">
        <f t="shared" si="1"/>
        <v>0</v>
      </c>
    </row>
    <row r="102" spans="1:9" ht="34.5" customHeight="1">
      <c r="A102" s="111" t="s">
        <v>435</v>
      </c>
      <c r="B102" s="43"/>
      <c r="C102" s="44" t="s">
        <v>26</v>
      </c>
      <c r="D102" s="44" t="s">
        <v>121</v>
      </c>
      <c r="E102" s="44"/>
      <c r="F102" s="44"/>
      <c r="G102" s="115">
        <f>SUM(G103+G108+G117)+G113</f>
        <v>21867.499999999996</v>
      </c>
      <c r="I102" s="94">
        <f t="shared" si="1"/>
        <v>21867.499999999996</v>
      </c>
    </row>
    <row r="103" spans="1:9" ht="28.5">
      <c r="A103" s="120" t="s">
        <v>192</v>
      </c>
      <c r="B103" s="119"/>
      <c r="C103" s="31" t="s">
        <v>26</v>
      </c>
      <c r="D103" s="31" t="s">
        <v>121</v>
      </c>
      <c r="E103" s="31" t="s">
        <v>363</v>
      </c>
      <c r="F103" s="31"/>
      <c r="G103" s="115">
        <f>SUM(G104)</f>
        <v>13560.199999999999</v>
      </c>
      <c r="H103" s="95"/>
      <c r="I103" s="94">
        <f t="shared" si="1"/>
        <v>13560.199999999999</v>
      </c>
    </row>
    <row r="104" spans="1:9" ht="28.5">
      <c r="A104" s="120" t="s">
        <v>10</v>
      </c>
      <c r="B104" s="119"/>
      <c r="C104" s="31" t="s">
        <v>26</v>
      </c>
      <c r="D104" s="31" t="s">
        <v>121</v>
      </c>
      <c r="E104" s="31" t="s">
        <v>364</v>
      </c>
      <c r="F104" s="31"/>
      <c r="G104" s="115">
        <f>G105+G106+G107</f>
        <v>13560.199999999999</v>
      </c>
      <c r="I104" s="94">
        <f t="shared" si="1"/>
        <v>13560.199999999999</v>
      </c>
    </row>
    <row r="105" spans="1:9" ht="57">
      <c r="A105" s="22" t="s">
        <v>299</v>
      </c>
      <c r="B105" s="119"/>
      <c r="C105" s="31" t="s">
        <v>26</v>
      </c>
      <c r="D105" s="31" t="s">
        <v>121</v>
      </c>
      <c r="E105" s="31" t="s">
        <v>364</v>
      </c>
      <c r="F105" s="31" t="s">
        <v>169</v>
      </c>
      <c r="G105" s="115">
        <v>10522.8</v>
      </c>
      <c r="H105" s="95">
        <f>SUM('ведомствен.2016'!G124)</f>
        <v>10522.8</v>
      </c>
      <c r="I105" s="94">
        <f t="shared" si="1"/>
        <v>0</v>
      </c>
    </row>
    <row r="106" spans="1:9" ht="28.5">
      <c r="A106" s="29" t="s">
        <v>267</v>
      </c>
      <c r="B106" s="123"/>
      <c r="C106" s="31" t="s">
        <v>26</v>
      </c>
      <c r="D106" s="31" t="s">
        <v>121</v>
      </c>
      <c r="E106" s="31" t="s">
        <v>364</v>
      </c>
      <c r="F106" s="31" t="s">
        <v>37</v>
      </c>
      <c r="G106" s="115">
        <v>2959.4</v>
      </c>
      <c r="H106" s="95">
        <f>SUM('ведомствен.2016'!G125)</f>
        <v>2959.4</v>
      </c>
      <c r="I106" s="94">
        <f t="shared" si="1"/>
        <v>0</v>
      </c>
    </row>
    <row r="107" spans="1:9" s="4" customFormat="1" ht="14.25">
      <c r="A107" s="120" t="s">
        <v>172</v>
      </c>
      <c r="B107" s="119"/>
      <c r="C107" s="31" t="s">
        <v>26</v>
      </c>
      <c r="D107" s="31" t="s">
        <v>121</v>
      </c>
      <c r="E107" s="31" t="s">
        <v>364</v>
      </c>
      <c r="F107" s="31" t="s">
        <v>61</v>
      </c>
      <c r="G107" s="115">
        <v>78</v>
      </c>
      <c r="H107" s="95">
        <f>SUM('ведомствен.2016'!G126)</f>
        <v>78</v>
      </c>
      <c r="I107" s="94">
        <f t="shared" si="1"/>
        <v>0</v>
      </c>
    </row>
    <row r="108" spans="1:9" s="4" customFormat="1" ht="28.5">
      <c r="A108" s="120" t="s">
        <v>193</v>
      </c>
      <c r="B108" s="119"/>
      <c r="C108" s="31" t="s">
        <v>26</v>
      </c>
      <c r="D108" s="31" t="s">
        <v>121</v>
      </c>
      <c r="E108" s="31" t="s">
        <v>365</v>
      </c>
      <c r="F108" s="31"/>
      <c r="G108" s="115">
        <f>SUM(G110+G112)</f>
        <v>1259.5</v>
      </c>
      <c r="I108" s="94">
        <f t="shared" si="1"/>
        <v>1259.5</v>
      </c>
    </row>
    <row r="109" spans="1:9" s="4" customFormat="1" ht="28.5">
      <c r="A109" s="120" t="s">
        <v>194</v>
      </c>
      <c r="B109" s="119"/>
      <c r="C109" s="31" t="s">
        <v>26</v>
      </c>
      <c r="D109" s="31" t="s">
        <v>121</v>
      </c>
      <c r="E109" s="31" t="s">
        <v>366</v>
      </c>
      <c r="F109" s="31"/>
      <c r="G109" s="115">
        <f>SUM(G110)</f>
        <v>759.5</v>
      </c>
      <c r="I109" s="94">
        <f t="shared" si="1"/>
        <v>759.5</v>
      </c>
    </row>
    <row r="110" spans="1:9" s="4" customFormat="1" ht="28.5">
      <c r="A110" s="29" t="s">
        <v>267</v>
      </c>
      <c r="B110" s="119"/>
      <c r="C110" s="31" t="s">
        <v>26</v>
      </c>
      <c r="D110" s="31" t="s">
        <v>121</v>
      </c>
      <c r="E110" s="31" t="s">
        <v>366</v>
      </c>
      <c r="F110" s="31" t="s">
        <v>37</v>
      </c>
      <c r="G110" s="115">
        <v>759.5</v>
      </c>
      <c r="H110" s="95">
        <f>SUM('ведомствен.2016'!G129)</f>
        <v>759.5</v>
      </c>
      <c r="I110" s="94">
        <f t="shared" si="1"/>
        <v>0</v>
      </c>
    </row>
    <row r="111" spans="1:9" s="4" customFormat="1" ht="28.5">
      <c r="A111" s="120" t="s">
        <v>427</v>
      </c>
      <c r="B111" s="119"/>
      <c r="C111" s="31" t="s">
        <v>26</v>
      </c>
      <c r="D111" s="31" t="s">
        <v>121</v>
      </c>
      <c r="E111" s="31" t="s">
        <v>367</v>
      </c>
      <c r="F111" s="31"/>
      <c r="G111" s="115">
        <f>SUM(G112)</f>
        <v>500</v>
      </c>
      <c r="I111" s="94">
        <f t="shared" si="1"/>
        <v>500</v>
      </c>
    </row>
    <row r="112" spans="1:9" s="4" customFormat="1" ht="28.5">
      <c r="A112" s="29" t="s">
        <v>267</v>
      </c>
      <c r="B112" s="119"/>
      <c r="C112" s="31" t="s">
        <v>26</v>
      </c>
      <c r="D112" s="31" t="s">
        <v>121</v>
      </c>
      <c r="E112" s="31" t="s">
        <v>367</v>
      </c>
      <c r="F112" s="31" t="s">
        <v>37</v>
      </c>
      <c r="G112" s="115">
        <v>500</v>
      </c>
      <c r="H112" s="95">
        <f>SUM('ведомствен.2016'!G131)</f>
        <v>500</v>
      </c>
      <c r="I112" s="94">
        <f t="shared" si="1"/>
        <v>0</v>
      </c>
    </row>
    <row r="113" spans="1:9" s="4" customFormat="1" ht="57">
      <c r="A113" s="29" t="s">
        <v>544</v>
      </c>
      <c r="B113" s="30"/>
      <c r="C113" s="31" t="s">
        <v>26</v>
      </c>
      <c r="D113" s="31" t="s">
        <v>121</v>
      </c>
      <c r="E113" s="31" t="s">
        <v>540</v>
      </c>
      <c r="F113" s="31"/>
      <c r="G113" s="40">
        <f>SUM(G114)</f>
        <v>2584.8</v>
      </c>
      <c r="H113" s="95"/>
      <c r="I113" s="94">
        <f t="shared" si="1"/>
        <v>2584.8</v>
      </c>
    </row>
    <row r="114" spans="1:9" s="4" customFormat="1" ht="42.75">
      <c r="A114" s="22" t="s">
        <v>448</v>
      </c>
      <c r="B114" s="30"/>
      <c r="C114" s="31" t="s">
        <v>26</v>
      </c>
      <c r="D114" s="31" t="s">
        <v>121</v>
      </c>
      <c r="E114" s="31" t="s">
        <v>541</v>
      </c>
      <c r="F114" s="31"/>
      <c r="G114" s="40">
        <f>SUM(G115)</f>
        <v>2584.8</v>
      </c>
      <c r="H114" s="95"/>
      <c r="I114" s="94">
        <f t="shared" si="1"/>
        <v>2584.8</v>
      </c>
    </row>
    <row r="115" spans="1:9" s="4" customFormat="1" ht="28.5">
      <c r="A115" s="29" t="s">
        <v>543</v>
      </c>
      <c r="B115" s="30"/>
      <c r="C115" s="31" t="s">
        <v>26</v>
      </c>
      <c r="D115" s="31" t="s">
        <v>121</v>
      </c>
      <c r="E115" s="31" t="s">
        <v>542</v>
      </c>
      <c r="F115" s="31"/>
      <c r="G115" s="40">
        <f>SUM(G116)</f>
        <v>2584.8</v>
      </c>
      <c r="H115" s="95"/>
      <c r="I115" s="94">
        <f t="shared" si="1"/>
        <v>2584.8</v>
      </c>
    </row>
    <row r="116" spans="1:9" s="4" customFormat="1" ht="28.5">
      <c r="A116" s="29" t="s">
        <v>267</v>
      </c>
      <c r="B116" s="30"/>
      <c r="C116" s="31" t="s">
        <v>26</v>
      </c>
      <c r="D116" s="31" t="s">
        <v>121</v>
      </c>
      <c r="E116" s="31" t="s">
        <v>542</v>
      </c>
      <c r="F116" s="31" t="s">
        <v>37</v>
      </c>
      <c r="G116" s="40">
        <v>2584.8</v>
      </c>
      <c r="H116" s="95">
        <f>SUM('ведомствен.2016'!G135)</f>
        <v>2584.8</v>
      </c>
      <c r="I116" s="94">
        <f t="shared" si="1"/>
        <v>0</v>
      </c>
    </row>
    <row r="117" spans="1:9" s="4" customFormat="1" ht="14.25">
      <c r="A117" s="118" t="s">
        <v>184</v>
      </c>
      <c r="B117" s="124"/>
      <c r="C117" s="25" t="s">
        <v>26</v>
      </c>
      <c r="D117" s="25" t="s">
        <v>121</v>
      </c>
      <c r="E117" s="31" t="s">
        <v>235</v>
      </c>
      <c r="F117" s="46"/>
      <c r="G117" s="109">
        <f>SUM(G118)+G120</f>
        <v>4463</v>
      </c>
      <c r="I117" s="94">
        <f t="shared" si="1"/>
        <v>4463</v>
      </c>
    </row>
    <row r="118" spans="1:9" s="4" customFormat="1" ht="28.5">
      <c r="A118" s="120" t="s">
        <v>369</v>
      </c>
      <c r="B118" s="13"/>
      <c r="C118" s="25" t="s">
        <v>26</v>
      </c>
      <c r="D118" s="25" t="s">
        <v>121</v>
      </c>
      <c r="E118" s="31" t="s">
        <v>368</v>
      </c>
      <c r="F118" s="21"/>
      <c r="G118" s="56">
        <f>SUM(G119)</f>
        <v>3968.2</v>
      </c>
      <c r="I118" s="94">
        <f t="shared" si="1"/>
        <v>3968.2</v>
      </c>
    </row>
    <row r="119" spans="1:9" s="4" customFormat="1" ht="14.25">
      <c r="A119" s="120" t="s">
        <v>171</v>
      </c>
      <c r="B119" s="13"/>
      <c r="C119" s="25" t="s">
        <v>26</v>
      </c>
      <c r="D119" s="25" t="s">
        <v>121</v>
      </c>
      <c r="E119" s="31" t="s">
        <v>368</v>
      </c>
      <c r="F119" s="21" t="s">
        <v>37</v>
      </c>
      <c r="G119" s="56">
        <v>3968.2</v>
      </c>
      <c r="H119" s="95">
        <f>SUM('ведомствен.2016'!G138)</f>
        <v>3968.2000000000003</v>
      </c>
      <c r="I119" s="94">
        <f t="shared" si="1"/>
        <v>-4.547473508864641E-13</v>
      </c>
    </row>
    <row r="120" spans="1:9" s="4" customFormat="1" ht="42.75">
      <c r="A120" s="120" t="s">
        <v>370</v>
      </c>
      <c r="B120" s="13"/>
      <c r="C120" s="25" t="s">
        <v>26</v>
      </c>
      <c r="D120" s="25" t="s">
        <v>121</v>
      </c>
      <c r="E120" s="31" t="s">
        <v>371</v>
      </c>
      <c r="F120" s="21"/>
      <c r="G120" s="56">
        <f>SUM(G121)</f>
        <v>494.8</v>
      </c>
      <c r="I120" s="94">
        <f t="shared" si="1"/>
        <v>494.8</v>
      </c>
    </row>
    <row r="121" spans="1:9" s="4" customFormat="1" ht="28.5">
      <c r="A121" s="29" t="s">
        <v>267</v>
      </c>
      <c r="B121" s="13"/>
      <c r="C121" s="25" t="s">
        <v>26</v>
      </c>
      <c r="D121" s="25" t="s">
        <v>121</v>
      </c>
      <c r="E121" s="31" t="s">
        <v>371</v>
      </c>
      <c r="F121" s="21" t="s">
        <v>37</v>
      </c>
      <c r="G121" s="56">
        <v>494.8</v>
      </c>
      <c r="H121" s="95">
        <f>SUM('ведомствен.2016'!G140)</f>
        <v>494.8</v>
      </c>
      <c r="I121" s="94">
        <f t="shared" si="1"/>
        <v>0</v>
      </c>
    </row>
    <row r="122" spans="1:10" ht="15">
      <c r="A122" s="121" t="s">
        <v>38</v>
      </c>
      <c r="B122" s="17"/>
      <c r="C122" s="103" t="s">
        <v>39</v>
      </c>
      <c r="D122" s="103"/>
      <c r="E122" s="103"/>
      <c r="F122" s="103"/>
      <c r="G122" s="104">
        <f>SUM(G123+G137+G155)</f>
        <v>280697.1</v>
      </c>
      <c r="H122" s="95"/>
      <c r="I122" s="94">
        <f t="shared" si="1"/>
        <v>280697.1</v>
      </c>
      <c r="J122" s="95">
        <f>SUM('ведомствен.2016'!G141+'ведомствен.2016'!G352)</f>
        <v>280697.1</v>
      </c>
    </row>
    <row r="123" spans="1:9" ht="14.25">
      <c r="A123" s="120" t="s">
        <v>40</v>
      </c>
      <c r="B123" s="119"/>
      <c r="C123" s="31" t="s">
        <v>39</v>
      </c>
      <c r="D123" s="31" t="s">
        <v>41</v>
      </c>
      <c r="E123" s="31"/>
      <c r="F123" s="31"/>
      <c r="G123" s="115">
        <f>G124</f>
        <v>99024.8</v>
      </c>
      <c r="H123" s="95"/>
      <c r="I123" s="94">
        <f t="shared" si="1"/>
        <v>99024.8</v>
      </c>
    </row>
    <row r="124" spans="1:9" ht="14.25">
      <c r="A124" s="120" t="s">
        <v>182</v>
      </c>
      <c r="B124" s="119"/>
      <c r="C124" s="31" t="s">
        <v>39</v>
      </c>
      <c r="D124" s="31" t="s">
        <v>41</v>
      </c>
      <c r="E124" s="31" t="s">
        <v>240</v>
      </c>
      <c r="F124" s="31"/>
      <c r="G124" s="115">
        <f>G125+G130</f>
        <v>99024.8</v>
      </c>
      <c r="H124" s="95"/>
      <c r="I124" s="94">
        <f aca="true" t="shared" si="2" ref="I124:I170">SUM(G124-H124)</f>
        <v>99024.8</v>
      </c>
    </row>
    <row r="125" spans="1:9" ht="14.25">
      <c r="A125" s="120" t="s">
        <v>183</v>
      </c>
      <c r="B125" s="119"/>
      <c r="C125" s="31" t="s">
        <v>39</v>
      </c>
      <c r="D125" s="31" t="s">
        <v>41</v>
      </c>
      <c r="E125" s="31" t="s">
        <v>342</v>
      </c>
      <c r="F125" s="31"/>
      <c r="G125" s="115">
        <f>G126+G128</f>
        <v>49151</v>
      </c>
      <c r="H125" s="95"/>
      <c r="I125" s="94">
        <f t="shared" si="2"/>
        <v>49151</v>
      </c>
    </row>
    <row r="126" spans="1:9" ht="14.25">
      <c r="A126" s="120" t="s">
        <v>3</v>
      </c>
      <c r="B126" s="119"/>
      <c r="C126" s="31" t="s">
        <v>39</v>
      </c>
      <c r="D126" s="31" t="s">
        <v>41</v>
      </c>
      <c r="E126" s="31" t="s">
        <v>343</v>
      </c>
      <c r="F126" s="31"/>
      <c r="G126" s="115">
        <f>SUM(G127)</f>
        <v>46008.9</v>
      </c>
      <c r="H126" s="95"/>
      <c r="I126" s="94">
        <f t="shared" si="2"/>
        <v>46008.9</v>
      </c>
    </row>
    <row r="127" spans="1:9" ht="14.25">
      <c r="A127" s="120" t="s">
        <v>172</v>
      </c>
      <c r="B127" s="119"/>
      <c r="C127" s="31" t="s">
        <v>39</v>
      </c>
      <c r="D127" s="31" t="s">
        <v>41</v>
      </c>
      <c r="E127" s="31" t="s">
        <v>343</v>
      </c>
      <c r="F127" s="31" t="s">
        <v>61</v>
      </c>
      <c r="G127" s="115">
        <v>46008.9</v>
      </c>
      <c r="H127" s="95">
        <f>SUM('ведомствен.2016'!G146+'ведомствен.2016'!G357)</f>
        <v>46008.9</v>
      </c>
      <c r="I127" s="94">
        <f t="shared" si="2"/>
        <v>0</v>
      </c>
    </row>
    <row r="128" spans="1:9" ht="57">
      <c r="A128" s="213" t="s">
        <v>612</v>
      </c>
      <c r="B128" s="161"/>
      <c r="C128" s="162" t="s">
        <v>39</v>
      </c>
      <c r="D128" s="162" t="s">
        <v>41</v>
      </c>
      <c r="E128" s="163" t="s">
        <v>613</v>
      </c>
      <c r="F128" s="163"/>
      <c r="G128" s="165">
        <f>G129</f>
        <v>3142.1</v>
      </c>
      <c r="H128" s="95"/>
      <c r="I128" s="94">
        <f t="shared" si="2"/>
        <v>3142.1</v>
      </c>
    </row>
    <row r="129" spans="1:9" ht="14.25">
      <c r="A129" s="213" t="s">
        <v>172</v>
      </c>
      <c r="B129" s="161"/>
      <c r="C129" s="162" t="s">
        <v>39</v>
      </c>
      <c r="D129" s="162" t="s">
        <v>41</v>
      </c>
      <c r="E129" s="163" t="s">
        <v>613</v>
      </c>
      <c r="F129" s="163">
        <v>800</v>
      </c>
      <c r="G129" s="165">
        <v>3142.1</v>
      </c>
      <c r="H129" s="95">
        <f>SUM('ведомствен.2016'!G359)</f>
        <v>3142.1</v>
      </c>
      <c r="I129" s="94">
        <f t="shared" si="2"/>
        <v>0</v>
      </c>
    </row>
    <row r="130" spans="1:9" ht="14.25">
      <c r="A130" s="120" t="s">
        <v>436</v>
      </c>
      <c r="B130" s="119"/>
      <c r="C130" s="31" t="s">
        <v>39</v>
      </c>
      <c r="D130" s="31" t="s">
        <v>41</v>
      </c>
      <c r="E130" s="31" t="s">
        <v>372</v>
      </c>
      <c r="F130" s="31"/>
      <c r="G130" s="115">
        <f>G131+G133</f>
        <v>49873.8</v>
      </c>
      <c r="H130" s="95"/>
      <c r="I130" s="94">
        <f t="shared" si="2"/>
        <v>49873.8</v>
      </c>
    </row>
    <row r="131" spans="1:9" ht="14.25">
      <c r="A131" s="120" t="s">
        <v>428</v>
      </c>
      <c r="B131" s="119"/>
      <c r="C131" s="31" t="s">
        <v>39</v>
      </c>
      <c r="D131" s="31" t="s">
        <v>41</v>
      </c>
      <c r="E131" s="31" t="s">
        <v>373</v>
      </c>
      <c r="F131" s="31"/>
      <c r="G131" s="115">
        <f>SUM(G132)</f>
        <v>44381</v>
      </c>
      <c r="H131" s="95"/>
      <c r="I131" s="94">
        <f t="shared" si="2"/>
        <v>44381</v>
      </c>
    </row>
    <row r="132" spans="1:9" ht="14.25">
      <c r="A132" s="120" t="s">
        <v>172</v>
      </c>
      <c r="B132" s="119"/>
      <c r="C132" s="31" t="s">
        <v>39</v>
      </c>
      <c r="D132" s="31" t="s">
        <v>41</v>
      </c>
      <c r="E132" s="31" t="s">
        <v>373</v>
      </c>
      <c r="F132" s="31" t="s">
        <v>61</v>
      </c>
      <c r="G132" s="115">
        <v>44381</v>
      </c>
      <c r="H132" s="95">
        <f>SUM('ведомствен.2016'!G149)</f>
        <v>44381</v>
      </c>
      <c r="I132" s="94">
        <f t="shared" si="2"/>
        <v>0</v>
      </c>
    </row>
    <row r="133" spans="1:9" ht="14.25">
      <c r="A133" s="120" t="s">
        <v>4</v>
      </c>
      <c r="B133" s="30"/>
      <c r="C133" s="31" t="s">
        <v>39</v>
      </c>
      <c r="D133" s="31" t="s">
        <v>41</v>
      </c>
      <c r="E133" s="31" t="s">
        <v>498</v>
      </c>
      <c r="F133" s="31"/>
      <c r="G133" s="115">
        <f>SUM(G134)</f>
        <v>5492.8</v>
      </c>
      <c r="H133" s="95"/>
      <c r="I133" s="94">
        <f t="shared" si="2"/>
        <v>5492.8</v>
      </c>
    </row>
    <row r="134" spans="1:9" ht="14.25">
      <c r="A134" s="111" t="s">
        <v>55</v>
      </c>
      <c r="B134" s="30"/>
      <c r="C134" s="31" t="s">
        <v>39</v>
      </c>
      <c r="D134" s="31" t="s">
        <v>41</v>
      </c>
      <c r="E134" s="31" t="s">
        <v>499</v>
      </c>
      <c r="F134" s="31"/>
      <c r="G134" s="115">
        <f>SUM(G135)</f>
        <v>5492.8</v>
      </c>
      <c r="H134" s="95"/>
      <c r="I134" s="94">
        <f t="shared" si="2"/>
        <v>5492.8</v>
      </c>
    </row>
    <row r="135" spans="1:9" ht="14.25">
      <c r="A135" s="111" t="s">
        <v>52</v>
      </c>
      <c r="B135" s="30"/>
      <c r="C135" s="31" t="s">
        <v>39</v>
      </c>
      <c r="D135" s="31" t="s">
        <v>41</v>
      </c>
      <c r="E135" s="31" t="s">
        <v>500</v>
      </c>
      <c r="F135" s="31"/>
      <c r="G135" s="115">
        <f>SUM(G136)</f>
        <v>5492.8</v>
      </c>
      <c r="H135" s="95"/>
      <c r="I135" s="94">
        <f t="shared" si="2"/>
        <v>5492.8</v>
      </c>
    </row>
    <row r="136" spans="1:9" ht="28.5">
      <c r="A136" s="111" t="s">
        <v>179</v>
      </c>
      <c r="B136" s="30"/>
      <c r="C136" s="31" t="s">
        <v>39</v>
      </c>
      <c r="D136" s="31" t="s">
        <v>41</v>
      </c>
      <c r="E136" s="31" t="s">
        <v>500</v>
      </c>
      <c r="F136" s="31" t="s">
        <v>178</v>
      </c>
      <c r="G136" s="115">
        <v>5492.8</v>
      </c>
      <c r="H136" s="95">
        <f>SUM('ведомствен.2016'!G153)</f>
        <v>5492.8</v>
      </c>
      <c r="I136" s="94">
        <f t="shared" si="2"/>
        <v>0</v>
      </c>
    </row>
    <row r="137" spans="1:9" ht="14.25">
      <c r="A137" s="120" t="s">
        <v>49</v>
      </c>
      <c r="B137" s="119"/>
      <c r="C137" s="31" t="s">
        <v>39</v>
      </c>
      <c r="D137" s="31" t="s">
        <v>121</v>
      </c>
      <c r="E137" s="31"/>
      <c r="F137" s="31"/>
      <c r="G137" s="115">
        <f>G147+G143+G149+G138</f>
        <v>136536.8</v>
      </c>
      <c r="H137" s="95"/>
      <c r="I137" s="94">
        <f t="shared" si="2"/>
        <v>136536.8</v>
      </c>
    </row>
    <row r="138" spans="1:9" ht="42.75">
      <c r="A138" s="29" t="s">
        <v>695</v>
      </c>
      <c r="B138" s="30"/>
      <c r="C138" s="31" t="s">
        <v>39</v>
      </c>
      <c r="D138" s="31" t="s">
        <v>121</v>
      </c>
      <c r="E138" s="31" t="s">
        <v>574</v>
      </c>
      <c r="F138" s="31"/>
      <c r="G138" s="40">
        <f>SUM(G139)</f>
        <v>4639</v>
      </c>
      <c r="H138" s="95"/>
      <c r="I138" s="94">
        <f t="shared" si="2"/>
        <v>4639</v>
      </c>
    </row>
    <row r="139" spans="1:9" ht="28.5">
      <c r="A139" s="29" t="s">
        <v>648</v>
      </c>
      <c r="B139" s="30"/>
      <c r="C139" s="31" t="s">
        <v>39</v>
      </c>
      <c r="D139" s="31" t="s">
        <v>121</v>
      </c>
      <c r="E139" s="31" t="s">
        <v>652</v>
      </c>
      <c r="F139" s="31"/>
      <c r="G139" s="40">
        <f>SUM(G140)</f>
        <v>4639</v>
      </c>
      <c r="H139" s="95"/>
      <c r="I139" s="94">
        <f t="shared" si="2"/>
        <v>4639</v>
      </c>
    </row>
    <row r="140" spans="1:9" ht="42.75">
      <c r="A140" s="29" t="s">
        <v>650</v>
      </c>
      <c r="B140" s="30"/>
      <c r="C140" s="31" t="s">
        <v>39</v>
      </c>
      <c r="D140" s="31" t="s">
        <v>121</v>
      </c>
      <c r="E140" s="31" t="s">
        <v>653</v>
      </c>
      <c r="F140" s="31"/>
      <c r="G140" s="40">
        <f>SUM(G141)</f>
        <v>4639</v>
      </c>
      <c r="H140" s="95"/>
      <c r="I140" s="94">
        <f t="shared" si="2"/>
        <v>4639</v>
      </c>
    </row>
    <row r="141" spans="1:9" ht="42.75">
      <c r="A141" s="29" t="s">
        <v>696</v>
      </c>
      <c r="B141" s="30"/>
      <c r="C141" s="31" t="s">
        <v>39</v>
      </c>
      <c r="D141" s="31" t="s">
        <v>121</v>
      </c>
      <c r="E141" s="31" t="s">
        <v>697</v>
      </c>
      <c r="F141" s="31"/>
      <c r="G141" s="40">
        <f>SUM(G142)</f>
        <v>4639</v>
      </c>
      <c r="H141" s="95"/>
      <c r="I141" s="94">
        <f t="shared" si="2"/>
        <v>4639</v>
      </c>
    </row>
    <row r="142" spans="1:9" ht="28.5">
      <c r="A142" s="22" t="s">
        <v>555</v>
      </c>
      <c r="B142" s="30"/>
      <c r="C142" s="31" t="s">
        <v>39</v>
      </c>
      <c r="D142" s="31" t="s">
        <v>121</v>
      </c>
      <c r="E142" s="31" t="s">
        <v>697</v>
      </c>
      <c r="F142" s="31" t="s">
        <v>186</v>
      </c>
      <c r="G142" s="40">
        <v>4639</v>
      </c>
      <c r="H142" s="95">
        <f>SUM('ведомствен.2016'!G159)</f>
        <v>4639</v>
      </c>
      <c r="I142" s="94">
        <f t="shared" si="2"/>
        <v>0</v>
      </c>
    </row>
    <row r="143" spans="1:9" ht="28.5">
      <c r="A143" s="29" t="s">
        <v>568</v>
      </c>
      <c r="B143" s="30"/>
      <c r="C143" s="31" t="s">
        <v>39</v>
      </c>
      <c r="D143" s="31" t="s">
        <v>121</v>
      </c>
      <c r="E143" s="31" t="s">
        <v>566</v>
      </c>
      <c r="F143" s="31"/>
      <c r="G143" s="40">
        <f>SUM(G144)</f>
        <v>19782.2</v>
      </c>
      <c r="H143" s="95"/>
      <c r="I143" s="94">
        <f t="shared" si="2"/>
        <v>19782.2</v>
      </c>
    </row>
    <row r="144" spans="1:9" ht="42.75">
      <c r="A144" s="29" t="s">
        <v>551</v>
      </c>
      <c r="B144" s="30"/>
      <c r="C144" s="31" t="s">
        <v>39</v>
      </c>
      <c r="D144" s="31" t="s">
        <v>121</v>
      </c>
      <c r="E144" s="31" t="s">
        <v>567</v>
      </c>
      <c r="F144" s="31"/>
      <c r="G144" s="40">
        <f>SUM(G145)</f>
        <v>19782.2</v>
      </c>
      <c r="H144" s="95"/>
      <c r="I144" s="94">
        <f t="shared" si="2"/>
        <v>19782.2</v>
      </c>
    </row>
    <row r="145" spans="1:9" ht="28.5">
      <c r="A145" s="29" t="s">
        <v>570</v>
      </c>
      <c r="B145" s="30"/>
      <c r="C145" s="31" t="s">
        <v>39</v>
      </c>
      <c r="D145" s="31" t="s">
        <v>121</v>
      </c>
      <c r="E145" s="31" t="s">
        <v>569</v>
      </c>
      <c r="F145" s="31"/>
      <c r="G145" s="40">
        <f>SUM(G146)</f>
        <v>19782.2</v>
      </c>
      <c r="H145" s="95"/>
      <c r="I145" s="94">
        <f t="shared" si="2"/>
        <v>19782.2</v>
      </c>
    </row>
    <row r="146" spans="1:9" ht="28.5">
      <c r="A146" s="29" t="s">
        <v>267</v>
      </c>
      <c r="B146" s="30"/>
      <c r="C146" s="31" t="s">
        <v>39</v>
      </c>
      <c r="D146" s="31" t="s">
        <v>121</v>
      </c>
      <c r="E146" s="31" t="s">
        <v>569</v>
      </c>
      <c r="F146" s="31" t="s">
        <v>37</v>
      </c>
      <c r="G146" s="40">
        <v>19782.2</v>
      </c>
      <c r="H146" s="95">
        <f>SUM('ведомствен.2016'!G163)</f>
        <v>19782.2</v>
      </c>
      <c r="I146" s="94">
        <f t="shared" si="2"/>
        <v>0</v>
      </c>
    </row>
    <row r="147" spans="1:9" ht="42.75">
      <c r="A147" s="120" t="s">
        <v>433</v>
      </c>
      <c r="B147" s="119"/>
      <c r="C147" s="31" t="s">
        <v>39</v>
      </c>
      <c r="D147" s="31" t="s">
        <v>121</v>
      </c>
      <c r="E147" s="31" t="s">
        <v>374</v>
      </c>
      <c r="F147" s="31"/>
      <c r="G147" s="115">
        <f>G148</f>
        <v>81660.6</v>
      </c>
      <c r="H147" s="95"/>
      <c r="I147" s="94">
        <f t="shared" si="2"/>
        <v>81660.6</v>
      </c>
    </row>
    <row r="148" spans="1:9" ht="28.5">
      <c r="A148" s="29" t="s">
        <v>267</v>
      </c>
      <c r="B148" s="119"/>
      <c r="C148" s="31" t="s">
        <v>39</v>
      </c>
      <c r="D148" s="31" t="s">
        <v>121</v>
      </c>
      <c r="E148" s="31" t="s">
        <v>374</v>
      </c>
      <c r="F148" s="31" t="s">
        <v>37</v>
      </c>
      <c r="G148" s="115">
        <v>81660.6</v>
      </c>
      <c r="H148" s="95">
        <f>SUM('ведомствен.2016'!G165)</f>
        <v>81660.6</v>
      </c>
      <c r="I148" s="94">
        <f t="shared" si="2"/>
        <v>0</v>
      </c>
    </row>
    <row r="149" spans="1:9" ht="14.25">
      <c r="A149" s="41" t="s">
        <v>184</v>
      </c>
      <c r="B149" s="30"/>
      <c r="C149" s="31" t="s">
        <v>39</v>
      </c>
      <c r="D149" s="31" t="s">
        <v>121</v>
      </c>
      <c r="E149" s="31" t="s">
        <v>235</v>
      </c>
      <c r="F149" s="31"/>
      <c r="G149" s="40">
        <f>SUM(G150)+G152</f>
        <v>30455</v>
      </c>
      <c r="H149" s="95"/>
      <c r="I149" s="94">
        <f t="shared" si="2"/>
        <v>30455</v>
      </c>
    </row>
    <row r="150" spans="1:9" ht="28.5">
      <c r="A150" s="29" t="s">
        <v>572</v>
      </c>
      <c r="B150" s="30"/>
      <c r="C150" s="31" t="s">
        <v>39</v>
      </c>
      <c r="D150" s="31" t="s">
        <v>121</v>
      </c>
      <c r="E150" s="31" t="s">
        <v>571</v>
      </c>
      <c r="F150" s="31"/>
      <c r="G150" s="40">
        <f>SUM(G151)</f>
        <v>29828.6</v>
      </c>
      <c r="H150" s="95"/>
      <c r="I150" s="94">
        <f t="shared" si="2"/>
        <v>29828.6</v>
      </c>
    </row>
    <row r="151" spans="1:9" ht="28.5">
      <c r="A151" s="29" t="s">
        <v>267</v>
      </c>
      <c r="B151" s="30"/>
      <c r="C151" s="31" t="s">
        <v>39</v>
      </c>
      <c r="D151" s="31" t="s">
        <v>121</v>
      </c>
      <c r="E151" s="31" t="s">
        <v>571</v>
      </c>
      <c r="F151" s="31" t="s">
        <v>37</v>
      </c>
      <c r="G151" s="40">
        <v>29828.6</v>
      </c>
      <c r="H151" s="95">
        <f>SUM('ведомствен.2016'!G168)</f>
        <v>29828.6</v>
      </c>
      <c r="I151" s="94">
        <f t="shared" si="2"/>
        <v>0</v>
      </c>
    </row>
    <row r="152" spans="1:9" ht="28.5">
      <c r="A152" s="22" t="s">
        <v>588</v>
      </c>
      <c r="B152" s="34"/>
      <c r="C152" s="31" t="s">
        <v>39</v>
      </c>
      <c r="D152" s="31" t="s">
        <v>121</v>
      </c>
      <c r="E152" s="31" t="s">
        <v>252</v>
      </c>
      <c r="F152" s="21"/>
      <c r="G152" s="40">
        <f>SUM(G153)</f>
        <v>626.4</v>
      </c>
      <c r="H152" s="95"/>
      <c r="I152" s="94">
        <f t="shared" si="2"/>
        <v>626.4</v>
      </c>
    </row>
    <row r="153" spans="1:9" ht="57">
      <c r="A153" s="29" t="s">
        <v>594</v>
      </c>
      <c r="B153" s="34"/>
      <c r="C153" s="31" t="s">
        <v>39</v>
      </c>
      <c r="D153" s="31" t="s">
        <v>121</v>
      </c>
      <c r="E153" s="31" t="s">
        <v>595</v>
      </c>
      <c r="F153" s="21"/>
      <c r="G153" s="40">
        <f>SUM(G154)</f>
        <v>626.4</v>
      </c>
      <c r="H153" s="95"/>
      <c r="I153" s="94">
        <f t="shared" si="2"/>
        <v>626.4</v>
      </c>
    </row>
    <row r="154" spans="1:9" ht="28.5">
      <c r="A154" s="22" t="s">
        <v>555</v>
      </c>
      <c r="B154" s="18"/>
      <c r="C154" s="31" t="s">
        <v>39</v>
      </c>
      <c r="D154" s="31" t="s">
        <v>121</v>
      </c>
      <c r="E154" s="31" t="s">
        <v>595</v>
      </c>
      <c r="F154" s="21" t="s">
        <v>186</v>
      </c>
      <c r="G154" s="20">
        <v>626.4</v>
      </c>
      <c r="H154" s="95">
        <f>SUM('ведомствен.2016'!G171)</f>
        <v>626.4</v>
      </c>
      <c r="I154" s="94">
        <f t="shared" si="2"/>
        <v>0</v>
      </c>
    </row>
    <row r="155" spans="1:9" ht="14.25">
      <c r="A155" s="120" t="s">
        <v>155</v>
      </c>
      <c r="B155" s="119"/>
      <c r="C155" s="31" t="s">
        <v>39</v>
      </c>
      <c r="D155" s="31" t="s">
        <v>152</v>
      </c>
      <c r="E155" s="31"/>
      <c r="F155" s="31"/>
      <c r="G155" s="115">
        <f>SUM(G156+G167+G180+G191+G162)</f>
        <v>45135.5</v>
      </c>
      <c r="H155" s="95"/>
      <c r="I155" s="94">
        <f t="shared" si="2"/>
        <v>45135.5</v>
      </c>
    </row>
    <row r="156" spans="1:9" ht="14.25">
      <c r="A156" s="120" t="s">
        <v>375</v>
      </c>
      <c r="B156" s="119"/>
      <c r="C156" s="31" t="s">
        <v>39</v>
      </c>
      <c r="D156" s="31" t="s">
        <v>152</v>
      </c>
      <c r="E156" s="31" t="s">
        <v>503</v>
      </c>
      <c r="F156" s="31"/>
      <c r="G156" s="115">
        <f>SUM(G157)</f>
        <v>17679.9</v>
      </c>
      <c r="I156" s="94">
        <f t="shared" si="2"/>
        <v>17679.9</v>
      </c>
    </row>
    <row r="157" spans="1:9" s="122" customFormat="1" ht="28.5">
      <c r="A157" s="120" t="s">
        <v>10</v>
      </c>
      <c r="B157" s="119"/>
      <c r="C157" s="31" t="s">
        <v>39</v>
      </c>
      <c r="D157" s="31" t="s">
        <v>152</v>
      </c>
      <c r="E157" s="31" t="s">
        <v>504</v>
      </c>
      <c r="F157" s="31"/>
      <c r="G157" s="115">
        <f>SUM(G158:G161)</f>
        <v>17679.9</v>
      </c>
      <c r="I157" s="94">
        <f t="shared" si="2"/>
        <v>17679.9</v>
      </c>
    </row>
    <row r="158" spans="1:9" s="125" customFormat="1" ht="57">
      <c r="A158" s="22" t="s">
        <v>299</v>
      </c>
      <c r="B158" s="119"/>
      <c r="C158" s="31" t="s">
        <v>39</v>
      </c>
      <c r="D158" s="31" t="s">
        <v>152</v>
      </c>
      <c r="E158" s="31" t="s">
        <v>504</v>
      </c>
      <c r="F158" s="31" t="s">
        <v>169</v>
      </c>
      <c r="G158" s="115">
        <v>4105.6</v>
      </c>
      <c r="H158" s="95">
        <f>SUM('ведомствен.2016'!G175)</f>
        <v>4105.6</v>
      </c>
      <c r="I158" s="94">
        <f t="shared" si="2"/>
        <v>0</v>
      </c>
    </row>
    <row r="159" spans="1:9" s="125" customFormat="1" ht="28.5">
      <c r="A159" s="29" t="s">
        <v>267</v>
      </c>
      <c r="B159" s="30"/>
      <c r="C159" s="31" t="s">
        <v>39</v>
      </c>
      <c r="D159" s="31" t="s">
        <v>152</v>
      </c>
      <c r="E159" s="31" t="s">
        <v>504</v>
      </c>
      <c r="F159" s="31" t="s">
        <v>37</v>
      </c>
      <c r="G159" s="115">
        <v>651</v>
      </c>
      <c r="H159" s="95">
        <f>SUM('ведомствен.2016'!G176)</f>
        <v>651</v>
      </c>
      <c r="I159" s="94">
        <f t="shared" si="2"/>
        <v>0</v>
      </c>
    </row>
    <row r="160" spans="1:9" s="125" customFormat="1" ht="14.25">
      <c r="A160" s="29" t="s">
        <v>174</v>
      </c>
      <c r="B160" s="30"/>
      <c r="C160" s="31" t="s">
        <v>39</v>
      </c>
      <c r="D160" s="31" t="s">
        <v>152</v>
      </c>
      <c r="E160" s="31" t="s">
        <v>504</v>
      </c>
      <c r="F160" s="31" t="s">
        <v>175</v>
      </c>
      <c r="G160" s="40">
        <v>15.7</v>
      </c>
      <c r="H160" s="95">
        <f>SUM('ведомствен.2016'!G177)</f>
        <v>15.7</v>
      </c>
      <c r="I160" s="94">
        <f t="shared" si="2"/>
        <v>0</v>
      </c>
    </row>
    <row r="161" spans="1:9" s="125" customFormat="1" ht="14.25">
      <c r="A161" s="118" t="s">
        <v>172</v>
      </c>
      <c r="B161" s="30"/>
      <c r="C161" s="31" t="s">
        <v>39</v>
      </c>
      <c r="D161" s="31" t="s">
        <v>152</v>
      </c>
      <c r="E161" s="31" t="s">
        <v>504</v>
      </c>
      <c r="F161" s="31" t="s">
        <v>61</v>
      </c>
      <c r="G161" s="115">
        <v>12907.6</v>
      </c>
      <c r="H161" s="95">
        <f>SUM('ведомствен.2016'!G178)</f>
        <v>12907.6</v>
      </c>
      <c r="I161" s="94">
        <f t="shared" si="2"/>
        <v>0</v>
      </c>
    </row>
    <row r="162" spans="1:9" s="125" customFormat="1" ht="42.75">
      <c r="A162" s="29" t="s">
        <v>625</v>
      </c>
      <c r="B162" s="35"/>
      <c r="C162" s="36" t="s">
        <v>39</v>
      </c>
      <c r="D162" s="36" t="s">
        <v>152</v>
      </c>
      <c r="E162" s="37" t="s">
        <v>626</v>
      </c>
      <c r="F162" s="172"/>
      <c r="G162" s="40">
        <f>SUM(G163)</f>
        <v>2730</v>
      </c>
      <c r="H162" s="95"/>
      <c r="I162" s="94">
        <f t="shared" si="2"/>
        <v>2730</v>
      </c>
    </row>
    <row r="163" spans="1:9" s="125" customFormat="1" ht="28.5">
      <c r="A163" s="29" t="s">
        <v>627</v>
      </c>
      <c r="B163" s="35"/>
      <c r="C163" s="36" t="s">
        <v>39</v>
      </c>
      <c r="D163" s="36" t="s">
        <v>152</v>
      </c>
      <c r="E163" s="37" t="s">
        <v>628</v>
      </c>
      <c r="F163" s="172"/>
      <c r="G163" s="40">
        <f>SUM(G164)</f>
        <v>2730</v>
      </c>
      <c r="H163" s="95"/>
      <c r="I163" s="94">
        <f t="shared" si="2"/>
        <v>2730</v>
      </c>
    </row>
    <row r="164" spans="1:9" s="125" customFormat="1" ht="42.75">
      <c r="A164" s="29" t="s">
        <v>629</v>
      </c>
      <c r="B164" s="35"/>
      <c r="C164" s="36" t="s">
        <v>39</v>
      </c>
      <c r="D164" s="36" t="s">
        <v>152</v>
      </c>
      <c r="E164" s="37" t="s">
        <v>630</v>
      </c>
      <c r="F164" s="172"/>
      <c r="G164" s="40">
        <f>SUM(G165)</f>
        <v>2730</v>
      </c>
      <c r="H164" s="95"/>
      <c r="I164" s="94">
        <f t="shared" si="2"/>
        <v>2730</v>
      </c>
    </row>
    <row r="165" spans="1:9" s="125" customFormat="1" ht="28.5">
      <c r="A165" s="29" t="s">
        <v>631</v>
      </c>
      <c r="B165" s="35"/>
      <c r="C165" s="36" t="s">
        <v>39</v>
      </c>
      <c r="D165" s="36" t="s">
        <v>152</v>
      </c>
      <c r="E165" s="37" t="s">
        <v>632</v>
      </c>
      <c r="F165" s="172"/>
      <c r="G165" s="40">
        <f>SUM(G166)</f>
        <v>2730</v>
      </c>
      <c r="H165" s="95"/>
      <c r="I165" s="94">
        <f t="shared" si="2"/>
        <v>2730</v>
      </c>
    </row>
    <row r="166" spans="1:9" s="125" customFormat="1" ht="15">
      <c r="A166" s="29" t="s">
        <v>172</v>
      </c>
      <c r="B166" s="35"/>
      <c r="C166" s="36" t="s">
        <v>39</v>
      </c>
      <c r="D166" s="36" t="s">
        <v>152</v>
      </c>
      <c r="E166" s="37" t="s">
        <v>632</v>
      </c>
      <c r="F166" s="36" t="s">
        <v>61</v>
      </c>
      <c r="G166" s="40">
        <v>2730</v>
      </c>
      <c r="H166" s="95">
        <f>SUM('ведомствен.2016'!G183)</f>
        <v>2730</v>
      </c>
      <c r="I166" s="94">
        <f t="shared" si="2"/>
        <v>0</v>
      </c>
    </row>
    <row r="167" spans="1:9" s="113" customFormat="1" ht="14.25">
      <c r="A167" s="120" t="s">
        <v>182</v>
      </c>
      <c r="B167" s="119"/>
      <c r="C167" s="31" t="s">
        <v>39</v>
      </c>
      <c r="D167" s="31" t="s">
        <v>152</v>
      </c>
      <c r="E167" s="31" t="s">
        <v>240</v>
      </c>
      <c r="F167" s="31"/>
      <c r="G167" s="115">
        <f>SUM(G177)+G171+G168</f>
        <v>1851.5</v>
      </c>
      <c r="I167" s="94">
        <f t="shared" si="2"/>
        <v>1851.5</v>
      </c>
    </row>
    <row r="168" spans="1:9" s="113" customFormat="1" ht="15">
      <c r="A168" s="29" t="s">
        <v>633</v>
      </c>
      <c r="B168" s="35"/>
      <c r="C168" s="36" t="s">
        <v>39</v>
      </c>
      <c r="D168" s="36" t="s">
        <v>152</v>
      </c>
      <c r="E168" s="37" t="s">
        <v>634</v>
      </c>
      <c r="F168" s="172"/>
      <c r="G168" s="40">
        <f>SUM(G169)</f>
        <v>1000</v>
      </c>
      <c r="I168" s="94">
        <f t="shared" si="2"/>
        <v>1000</v>
      </c>
    </row>
    <row r="169" spans="1:9" s="113" customFormat="1" ht="42.75">
      <c r="A169" s="29" t="s">
        <v>668</v>
      </c>
      <c r="B169" s="35"/>
      <c r="C169" s="36" t="s">
        <v>39</v>
      </c>
      <c r="D169" s="36" t="s">
        <v>152</v>
      </c>
      <c r="E169" s="37" t="s">
        <v>635</v>
      </c>
      <c r="F169" s="172"/>
      <c r="G169" s="40">
        <f>SUM(G170)</f>
        <v>1000</v>
      </c>
      <c r="I169" s="94">
        <f t="shared" si="2"/>
        <v>1000</v>
      </c>
    </row>
    <row r="170" spans="1:9" s="113" customFormat="1" ht="28.5">
      <c r="A170" s="29" t="s">
        <v>181</v>
      </c>
      <c r="B170" s="35"/>
      <c r="C170" s="36" t="s">
        <v>39</v>
      </c>
      <c r="D170" s="36" t="s">
        <v>152</v>
      </c>
      <c r="E170" s="37" t="s">
        <v>635</v>
      </c>
      <c r="F170" s="36" t="s">
        <v>178</v>
      </c>
      <c r="G170" s="40">
        <v>1000</v>
      </c>
      <c r="H170" s="113">
        <f>SUM('ведомствен.2016'!G187)</f>
        <v>1000</v>
      </c>
      <c r="I170" s="94">
        <f t="shared" si="2"/>
        <v>0</v>
      </c>
    </row>
    <row r="171" spans="1:9" s="113" customFormat="1" ht="14.25" hidden="1">
      <c r="A171" s="120" t="s">
        <v>218</v>
      </c>
      <c r="B171" s="119"/>
      <c r="C171" s="31" t="s">
        <v>39</v>
      </c>
      <c r="D171" s="31" t="s">
        <v>152</v>
      </c>
      <c r="E171" s="31" t="s">
        <v>241</v>
      </c>
      <c r="F171" s="31"/>
      <c r="G171" s="115">
        <f>SUM(G174)+G172</f>
        <v>0</v>
      </c>
      <c r="I171" s="94">
        <f aca="true" t="shared" si="3" ref="I171:I234">SUM(G171-H171)</f>
        <v>0</v>
      </c>
    </row>
    <row r="172" spans="1:9" s="113" customFormat="1" ht="28.5" hidden="1">
      <c r="A172" s="22" t="s">
        <v>582</v>
      </c>
      <c r="B172" s="30"/>
      <c r="C172" s="37" t="s">
        <v>39</v>
      </c>
      <c r="D172" s="37" t="s">
        <v>152</v>
      </c>
      <c r="E172" s="37" t="s">
        <v>583</v>
      </c>
      <c r="F172" s="31"/>
      <c r="G172" s="40">
        <f>SUM(G173)</f>
        <v>0</v>
      </c>
      <c r="I172" s="94">
        <f t="shared" si="3"/>
        <v>0</v>
      </c>
    </row>
    <row r="173" spans="1:9" s="113" customFormat="1" ht="28.5" hidden="1">
      <c r="A173" s="22" t="s">
        <v>188</v>
      </c>
      <c r="B173" s="52"/>
      <c r="C173" s="37" t="s">
        <v>39</v>
      </c>
      <c r="D173" s="37" t="s">
        <v>152</v>
      </c>
      <c r="E173" s="37" t="s">
        <v>583</v>
      </c>
      <c r="F173" s="37" t="s">
        <v>178</v>
      </c>
      <c r="G173" s="40">
        <v>0</v>
      </c>
      <c r="I173" s="94">
        <f t="shared" si="3"/>
        <v>0</v>
      </c>
    </row>
    <row r="174" spans="1:9" s="113" customFormat="1" ht="21.75" customHeight="1" hidden="1">
      <c r="A174" s="120" t="s">
        <v>4</v>
      </c>
      <c r="B174" s="119"/>
      <c r="C174" s="31" t="s">
        <v>39</v>
      </c>
      <c r="D174" s="31" t="s">
        <v>152</v>
      </c>
      <c r="E174" s="31" t="s">
        <v>242</v>
      </c>
      <c r="F174" s="31"/>
      <c r="G174" s="115">
        <f>SUM(G175)</f>
        <v>0</v>
      </c>
      <c r="I174" s="94">
        <f t="shared" si="3"/>
        <v>0</v>
      </c>
    </row>
    <row r="175" spans="1:9" s="113" customFormat="1" ht="28.5" hidden="1">
      <c r="A175" s="120" t="s">
        <v>78</v>
      </c>
      <c r="B175" s="119"/>
      <c r="C175" s="31" t="s">
        <v>39</v>
      </c>
      <c r="D175" s="31" t="s">
        <v>152</v>
      </c>
      <c r="E175" s="31" t="s">
        <v>243</v>
      </c>
      <c r="F175" s="31"/>
      <c r="G175" s="115">
        <f>SUM(G176)</f>
        <v>0</v>
      </c>
      <c r="I175" s="94">
        <f t="shared" si="3"/>
        <v>0</v>
      </c>
    </row>
    <row r="176" spans="1:9" s="113" customFormat="1" ht="28.5" hidden="1">
      <c r="A176" s="120" t="s">
        <v>181</v>
      </c>
      <c r="B176" s="119"/>
      <c r="C176" s="31" t="s">
        <v>39</v>
      </c>
      <c r="D176" s="31" t="s">
        <v>152</v>
      </c>
      <c r="E176" s="31" t="s">
        <v>243</v>
      </c>
      <c r="F176" s="31" t="s">
        <v>178</v>
      </c>
      <c r="G176" s="115"/>
      <c r="H176" s="95">
        <f>SUM('ведомствен.2016'!G193)</f>
        <v>0</v>
      </c>
      <c r="I176" s="94">
        <f t="shared" si="3"/>
        <v>0</v>
      </c>
    </row>
    <row r="177" spans="1:9" s="113" customFormat="1" ht="14.25">
      <c r="A177" s="120" t="s">
        <v>158</v>
      </c>
      <c r="B177" s="119"/>
      <c r="C177" s="31" t="s">
        <v>39</v>
      </c>
      <c r="D177" s="31" t="s">
        <v>152</v>
      </c>
      <c r="E177" s="31" t="s">
        <v>245</v>
      </c>
      <c r="F177" s="31"/>
      <c r="G177" s="115">
        <f>SUM(G178)</f>
        <v>851.5</v>
      </c>
      <c r="I177" s="94">
        <f t="shared" si="3"/>
        <v>851.5</v>
      </c>
    </row>
    <row r="178" spans="1:9" s="113" customFormat="1" ht="14.25">
      <c r="A178" s="120" t="s">
        <v>185</v>
      </c>
      <c r="B178" s="119"/>
      <c r="C178" s="31" t="s">
        <v>39</v>
      </c>
      <c r="D178" s="31" t="s">
        <v>152</v>
      </c>
      <c r="E178" s="21" t="s">
        <v>244</v>
      </c>
      <c r="F178" s="31"/>
      <c r="G178" s="115">
        <f>SUM(G179)</f>
        <v>851.5</v>
      </c>
      <c r="I178" s="94">
        <f t="shared" si="3"/>
        <v>851.5</v>
      </c>
    </row>
    <row r="179" spans="1:9" s="113" customFormat="1" ht="36.75" customHeight="1">
      <c r="A179" s="29" t="s">
        <v>267</v>
      </c>
      <c r="B179" s="119"/>
      <c r="C179" s="31" t="s">
        <v>39</v>
      </c>
      <c r="D179" s="31" t="s">
        <v>152</v>
      </c>
      <c r="E179" s="21" t="s">
        <v>244</v>
      </c>
      <c r="F179" s="31" t="s">
        <v>37</v>
      </c>
      <c r="G179" s="115">
        <v>851.5</v>
      </c>
      <c r="H179" s="95">
        <f>SUM('ведомствен.2016'!G196)</f>
        <v>851.5</v>
      </c>
      <c r="I179" s="94">
        <f t="shared" si="3"/>
        <v>0</v>
      </c>
    </row>
    <row r="180" spans="1:9" s="113" customFormat="1" ht="18.75" customHeight="1">
      <c r="A180" s="111" t="s">
        <v>157</v>
      </c>
      <c r="B180" s="71"/>
      <c r="C180" s="44" t="s">
        <v>39</v>
      </c>
      <c r="D180" s="44" t="s">
        <v>152</v>
      </c>
      <c r="E180" s="68" t="s">
        <v>344</v>
      </c>
      <c r="F180" s="68"/>
      <c r="G180" s="109">
        <f>G181</f>
        <v>20236.9</v>
      </c>
      <c r="H180" s="95"/>
      <c r="I180" s="94">
        <f t="shared" si="3"/>
        <v>20236.9</v>
      </c>
    </row>
    <row r="181" spans="1:9" s="113" customFormat="1" ht="18.75" customHeight="1">
      <c r="A181" s="111" t="s">
        <v>4</v>
      </c>
      <c r="B181" s="71"/>
      <c r="C181" s="44" t="s">
        <v>39</v>
      </c>
      <c r="D181" s="44" t="s">
        <v>152</v>
      </c>
      <c r="E181" s="68" t="s">
        <v>345</v>
      </c>
      <c r="F181" s="68"/>
      <c r="G181" s="109">
        <f>G182+G184</f>
        <v>20236.9</v>
      </c>
      <c r="H181" s="95"/>
      <c r="I181" s="94">
        <f t="shared" si="3"/>
        <v>20236.9</v>
      </c>
    </row>
    <row r="182" spans="1:9" s="113" customFormat="1" ht="28.5" customHeight="1">
      <c r="A182" s="111" t="s">
        <v>78</v>
      </c>
      <c r="B182" s="71"/>
      <c r="C182" s="44" t="s">
        <v>39</v>
      </c>
      <c r="D182" s="44" t="s">
        <v>152</v>
      </c>
      <c r="E182" s="68" t="s">
        <v>346</v>
      </c>
      <c r="F182" s="68"/>
      <c r="G182" s="109">
        <f>G183</f>
        <v>17125</v>
      </c>
      <c r="H182" s="95"/>
      <c r="I182" s="94">
        <f t="shared" si="3"/>
        <v>17125</v>
      </c>
    </row>
    <row r="183" spans="1:9" s="113" customFormat="1" ht="18.75" customHeight="1">
      <c r="A183" s="111" t="s">
        <v>188</v>
      </c>
      <c r="B183" s="71"/>
      <c r="C183" s="44" t="s">
        <v>39</v>
      </c>
      <c r="D183" s="44" t="s">
        <v>152</v>
      </c>
      <c r="E183" s="68" t="s">
        <v>346</v>
      </c>
      <c r="F183" s="68">
        <v>600</v>
      </c>
      <c r="G183" s="109">
        <v>17125</v>
      </c>
      <c r="H183" s="95">
        <f>SUM('ведомствен.2016'!G364)</f>
        <v>17125</v>
      </c>
      <c r="I183" s="94">
        <f t="shared" si="3"/>
        <v>0</v>
      </c>
    </row>
    <row r="184" spans="1:9" s="113" customFormat="1" ht="18.75" customHeight="1">
      <c r="A184" s="22" t="s">
        <v>55</v>
      </c>
      <c r="B184" s="34"/>
      <c r="C184" s="44" t="s">
        <v>39</v>
      </c>
      <c r="D184" s="44" t="s">
        <v>152</v>
      </c>
      <c r="E184" s="68" t="s">
        <v>602</v>
      </c>
      <c r="F184" s="21"/>
      <c r="G184" s="20">
        <f>SUM(G185+G187+G189)</f>
        <v>3111.9</v>
      </c>
      <c r="H184" s="95"/>
      <c r="I184" s="94">
        <f t="shared" si="3"/>
        <v>3111.9</v>
      </c>
    </row>
    <row r="185" spans="1:9" s="113" customFormat="1" ht="30" customHeight="1">
      <c r="A185" s="9" t="s">
        <v>48</v>
      </c>
      <c r="B185" s="17"/>
      <c r="C185" s="44" t="s">
        <v>39</v>
      </c>
      <c r="D185" s="44" t="s">
        <v>152</v>
      </c>
      <c r="E185" s="68" t="s">
        <v>603</v>
      </c>
      <c r="F185" s="21"/>
      <c r="G185" s="20">
        <f>SUM(G186)</f>
        <v>2511.2</v>
      </c>
      <c r="H185" s="95"/>
      <c r="I185" s="94">
        <f t="shared" si="3"/>
        <v>2511.2</v>
      </c>
    </row>
    <row r="186" spans="1:9" s="113" customFormat="1" ht="18.75" customHeight="1">
      <c r="A186" s="22" t="s">
        <v>188</v>
      </c>
      <c r="B186" s="18"/>
      <c r="C186" s="44" t="s">
        <v>39</v>
      </c>
      <c r="D186" s="44" t="s">
        <v>152</v>
      </c>
      <c r="E186" s="68" t="s">
        <v>603</v>
      </c>
      <c r="F186" s="19" t="s">
        <v>178</v>
      </c>
      <c r="G186" s="20">
        <v>2511.2</v>
      </c>
      <c r="H186" s="95">
        <f>SUM('ведомствен.2016'!G367)</f>
        <v>2511.2</v>
      </c>
      <c r="I186" s="94">
        <f t="shared" si="3"/>
        <v>0</v>
      </c>
    </row>
    <row r="187" spans="1:9" s="113" customFormat="1" ht="34.5" customHeight="1">
      <c r="A187" s="22" t="s">
        <v>604</v>
      </c>
      <c r="B187" s="18"/>
      <c r="C187" s="44" t="s">
        <v>39</v>
      </c>
      <c r="D187" s="44" t="s">
        <v>152</v>
      </c>
      <c r="E187" s="68" t="s">
        <v>605</v>
      </c>
      <c r="F187" s="19"/>
      <c r="G187" s="20">
        <f>SUM(G188)</f>
        <v>472.3</v>
      </c>
      <c r="H187" s="95"/>
      <c r="I187" s="94">
        <f t="shared" si="3"/>
        <v>472.3</v>
      </c>
    </row>
    <row r="188" spans="1:9" s="113" customFormat="1" ht="18.75" customHeight="1">
      <c r="A188" s="22" t="s">
        <v>188</v>
      </c>
      <c r="B188" s="18"/>
      <c r="C188" s="44" t="s">
        <v>39</v>
      </c>
      <c r="D188" s="44" t="s">
        <v>152</v>
      </c>
      <c r="E188" s="68" t="s">
        <v>605</v>
      </c>
      <c r="F188" s="19" t="s">
        <v>178</v>
      </c>
      <c r="G188" s="20">
        <v>472.3</v>
      </c>
      <c r="H188" s="95">
        <f>SUM('ведомствен.2016'!G369)</f>
        <v>472.3</v>
      </c>
      <c r="I188" s="94">
        <f t="shared" si="3"/>
        <v>0</v>
      </c>
    </row>
    <row r="189" spans="1:9" s="113" customFormat="1" ht="27.75" customHeight="1">
      <c r="A189" s="22" t="s">
        <v>52</v>
      </c>
      <c r="B189" s="75"/>
      <c r="C189" s="44" t="s">
        <v>39</v>
      </c>
      <c r="D189" s="44" t="s">
        <v>152</v>
      </c>
      <c r="E189" s="68" t="s">
        <v>606</v>
      </c>
      <c r="F189" s="25"/>
      <c r="G189" s="20">
        <f>SUM(G190)</f>
        <v>128.4</v>
      </c>
      <c r="H189" s="95"/>
      <c r="I189" s="94">
        <f t="shared" si="3"/>
        <v>128.4</v>
      </c>
    </row>
    <row r="190" spans="1:9" s="113" customFormat="1" ht="40.5" customHeight="1">
      <c r="A190" s="22" t="s">
        <v>179</v>
      </c>
      <c r="B190" s="75"/>
      <c r="C190" s="44" t="s">
        <v>39</v>
      </c>
      <c r="D190" s="44" t="s">
        <v>152</v>
      </c>
      <c r="E190" s="68" t="s">
        <v>606</v>
      </c>
      <c r="F190" s="25" t="s">
        <v>178</v>
      </c>
      <c r="G190" s="20">
        <v>128.4</v>
      </c>
      <c r="H190" s="95">
        <f>SUM('ведомствен.2016'!G371)</f>
        <v>128.4</v>
      </c>
      <c r="I190" s="94">
        <f t="shared" si="3"/>
        <v>0</v>
      </c>
    </row>
    <row r="191" spans="1:9" s="125" customFormat="1" ht="14.25">
      <c r="A191" s="118" t="s">
        <v>184</v>
      </c>
      <c r="B191" s="126"/>
      <c r="C191" s="44" t="s">
        <v>39</v>
      </c>
      <c r="D191" s="44" t="s">
        <v>152</v>
      </c>
      <c r="E191" s="31" t="s">
        <v>235</v>
      </c>
      <c r="F191" s="44"/>
      <c r="G191" s="115">
        <f>SUM(G192+G194)</f>
        <v>2637.2</v>
      </c>
      <c r="I191" s="94">
        <f t="shared" si="3"/>
        <v>2637.2</v>
      </c>
    </row>
    <row r="192" spans="1:9" s="125" customFormat="1" ht="42.75">
      <c r="A192" s="41" t="s">
        <v>646</v>
      </c>
      <c r="B192" s="43"/>
      <c r="C192" s="44" t="s">
        <v>39</v>
      </c>
      <c r="D192" s="44" t="s">
        <v>152</v>
      </c>
      <c r="E192" s="31" t="s">
        <v>647</v>
      </c>
      <c r="F192" s="44"/>
      <c r="G192" s="40">
        <f>SUM(G193)</f>
        <v>1553</v>
      </c>
      <c r="I192" s="94">
        <f t="shared" si="3"/>
        <v>1553</v>
      </c>
    </row>
    <row r="193" spans="1:9" s="125" customFormat="1" ht="28.5">
      <c r="A193" s="22" t="s">
        <v>555</v>
      </c>
      <c r="B193" s="43"/>
      <c r="C193" s="44" t="s">
        <v>39</v>
      </c>
      <c r="D193" s="44" t="s">
        <v>152</v>
      </c>
      <c r="E193" s="31" t="s">
        <v>647</v>
      </c>
      <c r="F193" s="44" t="s">
        <v>186</v>
      </c>
      <c r="G193" s="40">
        <v>1553</v>
      </c>
      <c r="H193" s="94">
        <f>SUM('ведомствен.2016'!G199)</f>
        <v>1553</v>
      </c>
      <c r="I193" s="94">
        <f t="shared" si="3"/>
        <v>0</v>
      </c>
    </row>
    <row r="194" spans="1:9" s="125" customFormat="1" ht="33" customHeight="1">
      <c r="A194" s="41" t="s">
        <v>388</v>
      </c>
      <c r="B194" s="43"/>
      <c r="C194" s="44" t="s">
        <v>39</v>
      </c>
      <c r="D194" s="44" t="s">
        <v>152</v>
      </c>
      <c r="E194" s="31" t="s">
        <v>246</v>
      </c>
      <c r="F194" s="44"/>
      <c r="G194" s="40">
        <f>SUM(G195:G196)</f>
        <v>1084.2</v>
      </c>
      <c r="H194" s="94"/>
      <c r="I194" s="94">
        <f t="shared" si="3"/>
        <v>1084.2</v>
      </c>
    </row>
    <row r="195" spans="1:9" s="125" customFormat="1" ht="33" customHeight="1">
      <c r="A195" s="41" t="s">
        <v>181</v>
      </c>
      <c r="B195" s="43"/>
      <c r="C195" s="44" t="s">
        <v>39</v>
      </c>
      <c r="D195" s="44" t="s">
        <v>152</v>
      </c>
      <c r="E195" s="31" t="s">
        <v>246</v>
      </c>
      <c r="F195" s="44" t="s">
        <v>178</v>
      </c>
      <c r="G195" s="40">
        <v>684.2</v>
      </c>
      <c r="H195" s="95">
        <f>SUM('ведомствен.2016'!G201)</f>
        <v>684.2</v>
      </c>
      <c r="I195" s="94">
        <f t="shared" si="3"/>
        <v>0</v>
      </c>
    </row>
    <row r="196" spans="1:9" s="125" customFormat="1" ht="14.25">
      <c r="A196" s="118" t="s">
        <v>172</v>
      </c>
      <c r="B196" s="126"/>
      <c r="C196" s="44" t="s">
        <v>39</v>
      </c>
      <c r="D196" s="44" t="s">
        <v>152</v>
      </c>
      <c r="E196" s="31" t="s">
        <v>246</v>
      </c>
      <c r="F196" s="44" t="s">
        <v>61</v>
      </c>
      <c r="G196" s="115">
        <v>400</v>
      </c>
      <c r="H196" s="95">
        <f>SUM('ведомствен.2016'!G202)</f>
        <v>400</v>
      </c>
      <c r="I196" s="94">
        <f t="shared" si="3"/>
        <v>0</v>
      </c>
    </row>
    <row r="197" spans="1:10" ht="15">
      <c r="A197" s="127" t="s">
        <v>159</v>
      </c>
      <c r="B197" s="27"/>
      <c r="C197" s="77" t="s">
        <v>45</v>
      </c>
      <c r="D197" s="77"/>
      <c r="E197" s="77"/>
      <c r="F197" s="82"/>
      <c r="G197" s="104">
        <f>SUM(G207+G227)+G198+G242</f>
        <v>132753.9</v>
      </c>
      <c r="H197" s="95"/>
      <c r="I197" s="94">
        <f t="shared" si="3"/>
        <v>132753.9</v>
      </c>
      <c r="J197" s="95">
        <f>SUM('ведомствен.2016'!G203)</f>
        <v>132753.9</v>
      </c>
    </row>
    <row r="198" spans="1:9" ht="14.25">
      <c r="A198" s="29" t="s">
        <v>160</v>
      </c>
      <c r="B198" s="55"/>
      <c r="C198" s="36" t="s">
        <v>45</v>
      </c>
      <c r="D198" s="36" t="s">
        <v>162</v>
      </c>
      <c r="E198" s="37"/>
      <c r="F198" s="36"/>
      <c r="G198" s="56">
        <f>SUM(G201+G199)</f>
        <v>30074.999999999996</v>
      </c>
      <c r="H198" s="95"/>
      <c r="I198" s="94">
        <f t="shared" si="3"/>
        <v>30074.999999999996</v>
      </c>
    </row>
    <row r="199" spans="1:10" ht="14.25">
      <c r="A199" s="29" t="s">
        <v>584</v>
      </c>
      <c r="B199" s="55"/>
      <c r="C199" s="36" t="s">
        <v>45</v>
      </c>
      <c r="D199" s="36" t="s">
        <v>162</v>
      </c>
      <c r="E199" s="37" t="s">
        <v>585</v>
      </c>
      <c r="F199" s="36"/>
      <c r="G199" s="56">
        <f>SUM(G200)</f>
        <v>299.3</v>
      </c>
      <c r="H199" s="95"/>
      <c r="I199" s="94">
        <f t="shared" si="3"/>
        <v>299.3</v>
      </c>
      <c r="J199" s="108">
        <f>SUM(J197-G197)</f>
        <v>0</v>
      </c>
    </row>
    <row r="200" spans="1:9" ht="28.5">
      <c r="A200" s="29" t="s">
        <v>267</v>
      </c>
      <c r="B200" s="55"/>
      <c r="C200" s="36" t="s">
        <v>45</v>
      </c>
      <c r="D200" s="36" t="s">
        <v>162</v>
      </c>
      <c r="E200" s="37" t="s">
        <v>585</v>
      </c>
      <c r="F200" s="36" t="s">
        <v>37</v>
      </c>
      <c r="G200" s="56">
        <v>299.3</v>
      </c>
      <c r="H200" s="95">
        <f>SUM('ведомствен.2016'!G207)</f>
        <v>299.3</v>
      </c>
      <c r="I200" s="94">
        <f t="shared" si="3"/>
        <v>0</v>
      </c>
    </row>
    <row r="201" spans="1:9" ht="42.75">
      <c r="A201" s="29" t="s">
        <v>549</v>
      </c>
      <c r="B201" s="55"/>
      <c r="C201" s="37" t="s">
        <v>45</v>
      </c>
      <c r="D201" s="37" t="s">
        <v>162</v>
      </c>
      <c r="E201" s="37" t="s">
        <v>550</v>
      </c>
      <c r="F201" s="36"/>
      <c r="G201" s="56">
        <f>SUM(G202)</f>
        <v>29775.699999999997</v>
      </c>
      <c r="H201" s="95"/>
      <c r="I201" s="94">
        <f t="shared" si="3"/>
        <v>29775.699999999997</v>
      </c>
    </row>
    <row r="202" spans="1:9" ht="42.75">
      <c r="A202" s="29" t="s">
        <v>551</v>
      </c>
      <c r="B202" s="55"/>
      <c r="C202" s="37" t="s">
        <v>45</v>
      </c>
      <c r="D202" s="37" t="s">
        <v>162</v>
      </c>
      <c r="E202" s="37" t="s">
        <v>552</v>
      </c>
      <c r="F202" s="36"/>
      <c r="G202" s="56">
        <f>SUM(G203+G205)</f>
        <v>29775.699999999997</v>
      </c>
      <c r="H202" s="95"/>
      <c r="I202" s="94">
        <f t="shared" si="3"/>
        <v>29775.699999999997</v>
      </c>
    </row>
    <row r="203" spans="1:9" ht="71.25">
      <c r="A203" s="58" t="s">
        <v>553</v>
      </c>
      <c r="B203" s="59"/>
      <c r="C203" s="37" t="s">
        <v>45</v>
      </c>
      <c r="D203" s="37" t="s">
        <v>162</v>
      </c>
      <c r="E203" s="37" t="s">
        <v>554</v>
      </c>
      <c r="F203" s="37"/>
      <c r="G203" s="56">
        <f>SUM(G204)</f>
        <v>3034.1</v>
      </c>
      <c r="H203" s="95"/>
      <c r="I203" s="94">
        <f t="shared" si="3"/>
        <v>3034.1</v>
      </c>
    </row>
    <row r="204" spans="1:9" ht="28.5">
      <c r="A204" s="22" t="s">
        <v>555</v>
      </c>
      <c r="B204" s="59"/>
      <c r="C204" s="37" t="s">
        <v>45</v>
      </c>
      <c r="D204" s="37" t="s">
        <v>162</v>
      </c>
      <c r="E204" s="37" t="s">
        <v>554</v>
      </c>
      <c r="F204" s="37" t="s">
        <v>186</v>
      </c>
      <c r="G204" s="56">
        <v>3034.1</v>
      </c>
      <c r="H204" s="95">
        <f>SUM('ведомствен.2016'!G211)</f>
        <v>3034.0999999999995</v>
      </c>
      <c r="I204" s="94">
        <f t="shared" si="3"/>
        <v>4.547473508864641E-13</v>
      </c>
    </row>
    <row r="205" spans="1:9" ht="63" customHeight="1">
      <c r="A205" s="58" t="s">
        <v>557</v>
      </c>
      <c r="B205" s="59"/>
      <c r="C205" s="37" t="s">
        <v>45</v>
      </c>
      <c r="D205" s="37" t="s">
        <v>162</v>
      </c>
      <c r="E205" s="37" t="s">
        <v>556</v>
      </c>
      <c r="F205" s="37"/>
      <c r="G205" s="56">
        <f>SUM(G206)</f>
        <v>26741.6</v>
      </c>
      <c r="H205" s="95"/>
      <c r="I205" s="94">
        <f t="shared" si="3"/>
        <v>26741.6</v>
      </c>
    </row>
    <row r="206" spans="1:9" ht="28.5">
      <c r="A206" s="22" t="s">
        <v>555</v>
      </c>
      <c r="B206" s="59"/>
      <c r="C206" s="37" t="s">
        <v>45</v>
      </c>
      <c r="D206" s="37" t="s">
        <v>162</v>
      </c>
      <c r="E206" s="37" t="s">
        <v>556</v>
      </c>
      <c r="F206" s="37" t="s">
        <v>186</v>
      </c>
      <c r="G206" s="56">
        <v>26741.6</v>
      </c>
      <c r="H206" s="95">
        <f>SUM('ведомствен.2016'!G213)</f>
        <v>26741.6</v>
      </c>
      <c r="I206" s="94">
        <f t="shared" si="3"/>
        <v>0</v>
      </c>
    </row>
    <row r="207" spans="1:9" ht="14.25">
      <c r="A207" s="120" t="s">
        <v>9</v>
      </c>
      <c r="B207" s="119"/>
      <c r="C207" s="31" t="s">
        <v>45</v>
      </c>
      <c r="D207" s="31" t="s">
        <v>164</v>
      </c>
      <c r="E207" s="31"/>
      <c r="F207" s="31"/>
      <c r="G207" s="115">
        <f>G218+G208+G221</f>
        <v>30422.2</v>
      </c>
      <c r="H207" s="95"/>
      <c r="I207" s="94">
        <f t="shared" si="3"/>
        <v>30422.2</v>
      </c>
    </row>
    <row r="208" spans="1:9" ht="42.75">
      <c r="A208" s="29" t="s">
        <v>577</v>
      </c>
      <c r="B208" s="30"/>
      <c r="C208" s="31" t="s">
        <v>45</v>
      </c>
      <c r="D208" s="31" t="s">
        <v>164</v>
      </c>
      <c r="E208" s="31" t="s">
        <v>574</v>
      </c>
      <c r="F208" s="31"/>
      <c r="G208" s="40">
        <f>SUM(G213)+G209</f>
        <v>21270</v>
      </c>
      <c r="H208" s="95"/>
      <c r="I208" s="94">
        <f t="shared" si="3"/>
        <v>21270</v>
      </c>
    </row>
    <row r="209" spans="1:9" ht="28.5">
      <c r="A209" s="29" t="s">
        <v>648</v>
      </c>
      <c r="B209" s="30"/>
      <c r="C209" s="31" t="s">
        <v>45</v>
      </c>
      <c r="D209" s="31" t="s">
        <v>164</v>
      </c>
      <c r="E209" s="31" t="s">
        <v>652</v>
      </c>
      <c r="F209" s="31"/>
      <c r="G209" s="40">
        <f>SUM(G210)</f>
        <v>3270</v>
      </c>
      <c r="H209" s="95"/>
      <c r="I209" s="94">
        <f t="shared" si="3"/>
        <v>3270</v>
      </c>
    </row>
    <row r="210" spans="1:9" ht="42.75">
      <c r="A210" s="29" t="s">
        <v>650</v>
      </c>
      <c r="B210" s="30"/>
      <c r="C210" s="31" t="s">
        <v>45</v>
      </c>
      <c r="D210" s="31" t="s">
        <v>164</v>
      </c>
      <c r="E210" s="31" t="s">
        <v>653</v>
      </c>
      <c r="F210" s="31"/>
      <c r="G210" s="40">
        <f>SUM(G211)</f>
        <v>3270</v>
      </c>
      <c r="H210" s="95"/>
      <c r="I210" s="94">
        <f t="shared" si="3"/>
        <v>3270</v>
      </c>
    </row>
    <row r="211" spans="1:9" ht="28.5">
      <c r="A211" s="29" t="s">
        <v>651</v>
      </c>
      <c r="B211" s="30"/>
      <c r="C211" s="31" t="s">
        <v>45</v>
      </c>
      <c r="D211" s="31" t="s">
        <v>164</v>
      </c>
      <c r="E211" s="31" t="s">
        <v>654</v>
      </c>
      <c r="F211" s="31"/>
      <c r="G211" s="40">
        <f>SUM(G212)</f>
        <v>3270</v>
      </c>
      <c r="H211" s="95"/>
      <c r="I211" s="94">
        <f t="shared" si="3"/>
        <v>3270</v>
      </c>
    </row>
    <row r="212" spans="1:9" ht="28.5">
      <c r="A212" s="22" t="s">
        <v>555</v>
      </c>
      <c r="B212" s="30"/>
      <c r="C212" s="31" t="s">
        <v>45</v>
      </c>
      <c r="D212" s="31" t="s">
        <v>164</v>
      </c>
      <c r="E212" s="31" t="s">
        <v>654</v>
      </c>
      <c r="F212" s="31" t="s">
        <v>186</v>
      </c>
      <c r="G212" s="40">
        <v>3270</v>
      </c>
      <c r="H212" s="95">
        <f>SUM('ведомствен.2016'!G219)</f>
        <v>3270</v>
      </c>
      <c r="I212" s="94">
        <f t="shared" si="3"/>
        <v>0</v>
      </c>
    </row>
    <row r="213" spans="1:9" ht="14.25">
      <c r="A213" s="29" t="s">
        <v>579</v>
      </c>
      <c r="B213" s="30"/>
      <c r="C213" s="31" t="s">
        <v>45</v>
      </c>
      <c r="D213" s="31" t="s">
        <v>164</v>
      </c>
      <c r="E213" s="31" t="s">
        <v>578</v>
      </c>
      <c r="F213" s="31"/>
      <c r="G213" s="40">
        <f>SUM(G214)</f>
        <v>18000</v>
      </c>
      <c r="H213" s="95"/>
      <c r="I213" s="94">
        <f t="shared" si="3"/>
        <v>18000</v>
      </c>
    </row>
    <row r="214" spans="1:9" ht="42.75">
      <c r="A214" s="29" t="s">
        <v>551</v>
      </c>
      <c r="B214" s="30"/>
      <c r="C214" s="31" t="s">
        <v>45</v>
      </c>
      <c r="D214" s="31" t="s">
        <v>164</v>
      </c>
      <c r="E214" s="31" t="s">
        <v>575</v>
      </c>
      <c r="F214" s="31"/>
      <c r="G214" s="40">
        <f>SUM(G215)</f>
        <v>18000</v>
      </c>
      <c r="H214" s="95"/>
      <c r="I214" s="94">
        <f t="shared" si="3"/>
        <v>18000</v>
      </c>
    </row>
    <row r="215" spans="1:9" ht="57">
      <c r="A215" s="29" t="s">
        <v>580</v>
      </c>
      <c r="B215" s="30"/>
      <c r="C215" s="31" t="s">
        <v>45</v>
      </c>
      <c r="D215" s="31" t="s">
        <v>164</v>
      </c>
      <c r="E215" s="31" t="s">
        <v>576</v>
      </c>
      <c r="F215" s="31"/>
      <c r="G215" s="40">
        <f>SUM(G216)</f>
        <v>18000</v>
      </c>
      <c r="H215" s="95"/>
      <c r="I215" s="94">
        <f t="shared" si="3"/>
        <v>18000</v>
      </c>
    </row>
    <row r="216" spans="1:9" ht="28.5">
      <c r="A216" s="22" t="s">
        <v>555</v>
      </c>
      <c r="B216" s="30"/>
      <c r="C216" s="31" t="s">
        <v>45</v>
      </c>
      <c r="D216" s="31" t="s">
        <v>164</v>
      </c>
      <c r="E216" s="31" t="s">
        <v>576</v>
      </c>
      <c r="F216" s="31" t="s">
        <v>186</v>
      </c>
      <c r="G216" s="40">
        <v>18000</v>
      </c>
      <c r="H216" s="95">
        <f>SUM('ведомствен.2016'!G223)</f>
        <v>18000</v>
      </c>
      <c r="I216" s="94">
        <f t="shared" si="3"/>
        <v>0</v>
      </c>
    </row>
    <row r="217" spans="1:9" ht="14.25">
      <c r="A217" s="120" t="s">
        <v>376</v>
      </c>
      <c r="B217" s="119"/>
      <c r="C217" s="31" t="s">
        <v>45</v>
      </c>
      <c r="D217" s="31" t="s">
        <v>164</v>
      </c>
      <c r="E217" s="31" t="s">
        <v>377</v>
      </c>
      <c r="F217" s="31"/>
      <c r="G217" s="115">
        <f>G218</f>
        <v>6454.9</v>
      </c>
      <c r="H217" s="95"/>
      <c r="I217" s="94">
        <f t="shared" si="3"/>
        <v>6454.9</v>
      </c>
    </row>
    <row r="218" spans="1:9" ht="14.25">
      <c r="A218" s="120" t="s">
        <v>119</v>
      </c>
      <c r="B218" s="119"/>
      <c r="C218" s="31" t="s">
        <v>45</v>
      </c>
      <c r="D218" s="31" t="s">
        <v>164</v>
      </c>
      <c r="E218" s="31" t="s">
        <v>378</v>
      </c>
      <c r="F218" s="31"/>
      <c r="G218" s="115">
        <f>G219</f>
        <v>6454.9</v>
      </c>
      <c r="H218" s="95"/>
      <c r="I218" s="94">
        <f t="shared" si="3"/>
        <v>6454.9</v>
      </c>
    </row>
    <row r="219" spans="1:9" ht="14.25">
      <c r="A219" s="120" t="s">
        <v>7</v>
      </c>
      <c r="B219" s="119"/>
      <c r="C219" s="31" t="s">
        <v>45</v>
      </c>
      <c r="D219" s="31" t="s">
        <v>164</v>
      </c>
      <c r="E219" s="31" t="s">
        <v>379</v>
      </c>
      <c r="F219" s="31"/>
      <c r="G219" s="115">
        <f>SUM(G220)</f>
        <v>6454.9</v>
      </c>
      <c r="H219" s="95"/>
      <c r="I219" s="94">
        <f t="shared" si="3"/>
        <v>6454.9</v>
      </c>
    </row>
    <row r="220" spans="1:9" ht="28.5">
      <c r="A220" s="29" t="s">
        <v>267</v>
      </c>
      <c r="B220" s="119"/>
      <c r="C220" s="31" t="s">
        <v>45</v>
      </c>
      <c r="D220" s="31" t="s">
        <v>164</v>
      </c>
      <c r="E220" s="31" t="s">
        <v>379</v>
      </c>
      <c r="F220" s="31" t="s">
        <v>37</v>
      </c>
      <c r="G220" s="115">
        <v>6454.9</v>
      </c>
      <c r="H220" s="95">
        <f>SUM('ведомствен.2016'!G227)</f>
        <v>6454.900000000001</v>
      </c>
      <c r="I220" s="94">
        <f t="shared" si="3"/>
        <v>-9.094947017729282E-13</v>
      </c>
    </row>
    <row r="221" spans="1:9" ht="14.25">
      <c r="A221" s="41" t="s">
        <v>184</v>
      </c>
      <c r="B221" s="30"/>
      <c r="C221" s="31" t="s">
        <v>45</v>
      </c>
      <c r="D221" s="31" t="s">
        <v>164</v>
      </c>
      <c r="E221" s="31" t="s">
        <v>235</v>
      </c>
      <c r="F221" s="31"/>
      <c r="G221" s="40">
        <f>SUM(G222)+G224</f>
        <v>2697.3</v>
      </c>
      <c r="H221" s="95"/>
      <c r="I221" s="94">
        <f t="shared" si="3"/>
        <v>2697.3</v>
      </c>
    </row>
    <row r="222" spans="1:9" ht="28.5">
      <c r="A222" s="29" t="s">
        <v>586</v>
      </c>
      <c r="B222" s="30"/>
      <c r="C222" s="31" t="s">
        <v>45</v>
      </c>
      <c r="D222" s="31" t="s">
        <v>164</v>
      </c>
      <c r="E222" s="31" t="s">
        <v>587</v>
      </c>
      <c r="F222" s="31"/>
      <c r="G222" s="40">
        <f>SUM(G223)</f>
        <v>2671</v>
      </c>
      <c r="H222" s="95"/>
      <c r="I222" s="94">
        <f t="shared" si="3"/>
        <v>2671</v>
      </c>
    </row>
    <row r="223" spans="1:9" ht="28.5">
      <c r="A223" s="22" t="s">
        <v>555</v>
      </c>
      <c r="B223" s="30"/>
      <c r="C223" s="31" t="s">
        <v>45</v>
      </c>
      <c r="D223" s="31" t="s">
        <v>164</v>
      </c>
      <c r="E223" s="31" t="s">
        <v>587</v>
      </c>
      <c r="F223" s="31" t="s">
        <v>186</v>
      </c>
      <c r="G223" s="40">
        <v>2671</v>
      </c>
      <c r="H223" s="95">
        <f>SUM('ведомствен.2016'!G230)</f>
        <v>2671</v>
      </c>
      <c r="I223" s="94">
        <f t="shared" si="3"/>
        <v>0</v>
      </c>
    </row>
    <row r="224" spans="1:9" ht="28.5">
      <c r="A224" s="22" t="s">
        <v>588</v>
      </c>
      <c r="B224" s="30"/>
      <c r="C224" s="31" t="s">
        <v>45</v>
      </c>
      <c r="D224" s="31" t="s">
        <v>164</v>
      </c>
      <c r="E224" s="31" t="s">
        <v>252</v>
      </c>
      <c r="F224" s="31"/>
      <c r="G224" s="40">
        <f>SUM(G225)</f>
        <v>26.3</v>
      </c>
      <c r="H224" s="95"/>
      <c r="I224" s="94">
        <f t="shared" si="3"/>
        <v>26.3</v>
      </c>
    </row>
    <row r="225" spans="1:9" ht="42.75">
      <c r="A225" s="22" t="s">
        <v>589</v>
      </c>
      <c r="B225" s="30"/>
      <c r="C225" s="31" t="s">
        <v>45</v>
      </c>
      <c r="D225" s="31" t="s">
        <v>164</v>
      </c>
      <c r="E225" s="31" t="s">
        <v>590</v>
      </c>
      <c r="F225" s="31"/>
      <c r="G225" s="40">
        <f>SUM(G226)</f>
        <v>26.3</v>
      </c>
      <c r="H225" s="95"/>
      <c r="I225" s="94">
        <f t="shared" si="3"/>
        <v>26.3</v>
      </c>
    </row>
    <row r="226" spans="1:9" ht="28.5">
      <c r="A226" s="22" t="s">
        <v>555</v>
      </c>
      <c r="B226" s="30"/>
      <c r="C226" s="31" t="s">
        <v>45</v>
      </c>
      <c r="D226" s="31" t="s">
        <v>164</v>
      </c>
      <c r="E226" s="31" t="s">
        <v>590</v>
      </c>
      <c r="F226" s="31" t="s">
        <v>186</v>
      </c>
      <c r="G226" s="40">
        <v>26.3</v>
      </c>
      <c r="H226" s="95">
        <f>SUM('ведомствен.2016'!G233)</f>
        <v>26.3</v>
      </c>
      <c r="I226" s="94">
        <f t="shared" si="3"/>
        <v>0</v>
      </c>
    </row>
    <row r="227" spans="1:9" ht="14.25">
      <c r="A227" s="120" t="s">
        <v>8</v>
      </c>
      <c r="B227" s="119"/>
      <c r="C227" s="31" t="s">
        <v>45</v>
      </c>
      <c r="D227" s="31" t="s">
        <v>26</v>
      </c>
      <c r="E227" s="31"/>
      <c r="F227" s="31"/>
      <c r="G227" s="115">
        <f>SUM(G231+G228+G235+G237)+G233</f>
        <v>70515.29999999999</v>
      </c>
      <c r="H227" s="95"/>
      <c r="I227" s="94">
        <f t="shared" si="3"/>
        <v>70515.29999999999</v>
      </c>
    </row>
    <row r="228" spans="1:9" ht="71.25">
      <c r="A228" s="120" t="s">
        <v>382</v>
      </c>
      <c r="B228" s="119"/>
      <c r="C228" s="31" t="s">
        <v>45</v>
      </c>
      <c r="D228" s="31" t="s">
        <v>26</v>
      </c>
      <c r="E228" s="31" t="s">
        <v>385</v>
      </c>
      <c r="F228" s="31"/>
      <c r="G228" s="115">
        <f>SUM(G229)</f>
        <v>198.4</v>
      </c>
      <c r="H228" s="95"/>
      <c r="I228" s="94">
        <f t="shared" si="3"/>
        <v>198.4</v>
      </c>
    </row>
    <row r="229" spans="1:9" ht="64.5" customHeight="1">
      <c r="A229" s="120" t="s">
        <v>384</v>
      </c>
      <c r="B229" s="119"/>
      <c r="C229" s="31" t="s">
        <v>45</v>
      </c>
      <c r="D229" s="31" t="s">
        <v>26</v>
      </c>
      <c r="E229" s="31" t="s">
        <v>383</v>
      </c>
      <c r="F229" s="31"/>
      <c r="G229" s="115">
        <f>SUM(G230)</f>
        <v>198.4</v>
      </c>
      <c r="H229" s="95"/>
      <c r="I229" s="94">
        <f t="shared" si="3"/>
        <v>198.4</v>
      </c>
    </row>
    <row r="230" spans="1:9" ht="28.5">
      <c r="A230" s="29" t="s">
        <v>267</v>
      </c>
      <c r="B230" s="119"/>
      <c r="C230" s="31" t="s">
        <v>45</v>
      </c>
      <c r="D230" s="31" t="s">
        <v>26</v>
      </c>
      <c r="E230" s="31" t="s">
        <v>383</v>
      </c>
      <c r="F230" s="31" t="s">
        <v>37</v>
      </c>
      <c r="G230" s="115">
        <v>198.4</v>
      </c>
      <c r="H230" s="95">
        <f>SUM('ведомствен.2016'!G237)</f>
        <v>198.4</v>
      </c>
      <c r="I230" s="94">
        <f t="shared" si="3"/>
        <v>0</v>
      </c>
    </row>
    <row r="231" spans="1:9" ht="14.25">
      <c r="A231" s="124" t="s">
        <v>15</v>
      </c>
      <c r="B231" s="124"/>
      <c r="C231" s="31" t="s">
        <v>45</v>
      </c>
      <c r="D231" s="31" t="s">
        <v>26</v>
      </c>
      <c r="E231" s="21" t="s">
        <v>380</v>
      </c>
      <c r="F231" s="21"/>
      <c r="G231" s="115">
        <f>SUM(G232)</f>
        <v>48963.2</v>
      </c>
      <c r="H231" s="95"/>
      <c r="I231" s="94">
        <f t="shared" si="3"/>
        <v>48963.2</v>
      </c>
    </row>
    <row r="232" spans="1:9" ht="28.5">
      <c r="A232" s="29" t="s">
        <v>267</v>
      </c>
      <c r="B232" s="124"/>
      <c r="C232" s="31" t="s">
        <v>45</v>
      </c>
      <c r="D232" s="31" t="s">
        <v>26</v>
      </c>
      <c r="E232" s="21" t="s">
        <v>380</v>
      </c>
      <c r="F232" s="21" t="s">
        <v>37</v>
      </c>
      <c r="G232" s="115">
        <v>48963.2</v>
      </c>
      <c r="H232" s="95">
        <f>SUM('ведомствен.2016'!G239)</f>
        <v>48963.2</v>
      </c>
      <c r="I232" s="94">
        <f t="shared" si="3"/>
        <v>0</v>
      </c>
    </row>
    <row r="233" spans="1:9" ht="14.25">
      <c r="A233" s="29" t="s">
        <v>644</v>
      </c>
      <c r="B233" s="34"/>
      <c r="C233" s="31" t="s">
        <v>45</v>
      </c>
      <c r="D233" s="31" t="s">
        <v>26</v>
      </c>
      <c r="E233" s="21" t="s">
        <v>645</v>
      </c>
      <c r="F233" s="21"/>
      <c r="G233" s="40">
        <f>SUM(G234)</f>
        <v>596.4</v>
      </c>
      <c r="H233" s="95"/>
      <c r="I233" s="94">
        <f t="shared" si="3"/>
        <v>596.4</v>
      </c>
    </row>
    <row r="234" spans="1:9" ht="28.5">
      <c r="A234" s="9" t="s">
        <v>267</v>
      </c>
      <c r="B234" s="34"/>
      <c r="C234" s="31" t="s">
        <v>45</v>
      </c>
      <c r="D234" s="31" t="s">
        <v>26</v>
      </c>
      <c r="E234" s="21" t="s">
        <v>645</v>
      </c>
      <c r="F234" s="21" t="s">
        <v>37</v>
      </c>
      <c r="G234" s="40">
        <v>596.4</v>
      </c>
      <c r="H234" s="95">
        <f>SUM('ведомствен.2016'!G241)</f>
        <v>596.4</v>
      </c>
      <c r="I234" s="94">
        <f t="shared" si="3"/>
        <v>0</v>
      </c>
    </row>
    <row r="235" spans="1:9" ht="28.5">
      <c r="A235" s="120" t="s">
        <v>195</v>
      </c>
      <c r="B235" s="124"/>
      <c r="C235" s="31" t="s">
        <v>45</v>
      </c>
      <c r="D235" s="31" t="s">
        <v>26</v>
      </c>
      <c r="E235" s="21" t="s">
        <v>381</v>
      </c>
      <c r="F235" s="21"/>
      <c r="G235" s="115">
        <f>G236</f>
        <v>20089.9</v>
      </c>
      <c r="H235" s="95"/>
      <c r="I235" s="94">
        <f aca="true" t="shared" si="4" ref="I235:I293">SUM(G235-H235)</f>
        <v>20089.9</v>
      </c>
    </row>
    <row r="236" spans="1:9" ht="28.5">
      <c r="A236" s="29" t="s">
        <v>267</v>
      </c>
      <c r="B236" s="124"/>
      <c r="C236" s="31" t="s">
        <v>45</v>
      </c>
      <c r="D236" s="31" t="s">
        <v>26</v>
      </c>
      <c r="E236" s="21" t="s">
        <v>381</v>
      </c>
      <c r="F236" s="21" t="s">
        <v>37</v>
      </c>
      <c r="G236" s="115">
        <v>20089.9</v>
      </c>
      <c r="H236" s="95">
        <f>SUM('ведомствен.2016'!G243)</f>
        <v>20089.9</v>
      </c>
      <c r="I236" s="94">
        <f t="shared" si="4"/>
        <v>0</v>
      </c>
    </row>
    <row r="237" spans="1:9" ht="14.25">
      <c r="A237" s="118" t="s">
        <v>184</v>
      </c>
      <c r="B237" s="124"/>
      <c r="C237" s="31" t="s">
        <v>45</v>
      </c>
      <c r="D237" s="31" t="s">
        <v>26</v>
      </c>
      <c r="E237" s="31" t="s">
        <v>235</v>
      </c>
      <c r="F237" s="21"/>
      <c r="G237" s="115">
        <f>SUM(G240)+G238</f>
        <v>667.4</v>
      </c>
      <c r="H237" s="95"/>
      <c r="I237" s="94">
        <f t="shared" si="4"/>
        <v>667.4</v>
      </c>
    </row>
    <row r="238" spans="1:9" ht="28.5">
      <c r="A238" s="41" t="s">
        <v>591</v>
      </c>
      <c r="B238" s="34"/>
      <c r="C238" s="31" t="s">
        <v>45</v>
      </c>
      <c r="D238" s="31" t="s">
        <v>26</v>
      </c>
      <c r="E238" s="31" t="s">
        <v>592</v>
      </c>
      <c r="F238" s="21"/>
      <c r="G238" s="40">
        <f>SUM(G239)</f>
        <v>228</v>
      </c>
      <c r="H238" s="95"/>
      <c r="I238" s="94">
        <f t="shared" si="4"/>
        <v>228</v>
      </c>
    </row>
    <row r="239" spans="1:9" ht="28.5">
      <c r="A239" s="29" t="s">
        <v>267</v>
      </c>
      <c r="B239" s="34"/>
      <c r="C239" s="31" t="s">
        <v>45</v>
      </c>
      <c r="D239" s="31" t="s">
        <v>26</v>
      </c>
      <c r="E239" s="31" t="s">
        <v>592</v>
      </c>
      <c r="F239" s="21" t="s">
        <v>37</v>
      </c>
      <c r="G239" s="40">
        <v>228</v>
      </c>
      <c r="H239" s="95">
        <f>SUM('ведомствен.2016'!G246)</f>
        <v>228</v>
      </c>
      <c r="I239" s="94">
        <f t="shared" si="4"/>
        <v>0</v>
      </c>
    </row>
    <row r="240" spans="1:9" ht="28.5">
      <c r="A240" s="120" t="s">
        <v>386</v>
      </c>
      <c r="B240" s="124"/>
      <c r="C240" s="31" t="s">
        <v>45</v>
      </c>
      <c r="D240" s="31" t="s">
        <v>26</v>
      </c>
      <c r="E240" s="31" t="s">
        <v>387</v>
      </c>
      <c r="F240" s="21"/>
      <c r="G240" s="115">
        <f>SUM(G241)</f>
        <v>439.4</v>
      </c>
      <c r="H240" s="95"/>
      <c r="I240" s="94">
        <f t="shared" si="4"/>
        <v>439.4</v>
      </c>
    </row>
    <row r="241" spans="1:9" ht="28.5">
      <c r="A241" s="29" t="s">
        <v>267</v>
      </c>
      <c r="B241" s="124"/>
      <c r="C241" s="31" t="s">
        <v>45</v>
      </c>
      <c r="D241" s="31" t="s">
        <v>26</v>
      </c>
      <c r="E241" s="31" t="s">
        <v>387</v>
      </c>
      <c r="F241" s="21" t="s">
        <v>37</v>
      </c>
      <c r="G241" s="115">
        <v>439.4</v>
      </c>
      <c r="H241" s="95">
        <f>SUM('ведомствен.2016'!G248)</f>
        <v>439.4</v>
      </c>
      <c r="I241" s="94">
        <f t="shared" si="4"/>
        <v>0</v>
      </c>
    </row>
    <row r="242" spans="1:9" ht="14.25">
      <c r="A242" s="29" t="s">
        <v>593</v>
      </c>
      <c r="B242" s="34"/>
      <c r="C242" s="31" t="s">
        <v>45</v>
      </c>
      <c r="D242" s="31" t="s">
        <v>45</v>
      </c>
      <c r="E242" s="31"/>
      <c r="F242" s="21"/>
      <c r="G242" s="40">
        <f>SUM(G243)</f>
        <v>1741.4</v>
      </c>
      <c r="H242" s="95"/>
      <c r="I242" s="94">
        <f t="shared" si="4"/>
        <v>1741.4</v>
      </c>
    </row>
    <row r="243" spans="1:9" ht="14.25">
      <c r="A243" s="41" t="s">
        <v>184</v>
      </c>
      <c r="B243" s="34"/>
      <c r="C243" s="31" t="s">
        <v>45</v>
      </c>
      <c r="D243" s="31" t="s">
        <v>45</v>
      </c>
      <c r="E243" s="31" t="s">
        <v>235</v>
      </c>
      <c r="F243" s="21"/>
      <c r="G243" s="40">
        <f>SUM(G244+G246)</f>
        <v>1741.4</v>
      </c>
      <c r="H243" s="95"/>
      <c r="I243" s="94">
        <f t="shared" si="4"/>
        <v>1741.4</v>
      </c>
    </row>
    <row r="244" spans="1:9" ht="28.5">
      <c r="A244" s="29" t="s">
        <v>532</v>
      </c>
      <c r="B244" s="34"/>
      <c r="C244" s="31" t="s">
        <v>45</v>
      </c>
      <c r="D244" s="31" t="s">
        <v>45</v>
      </c>
      <c r="E244" s="31" t="s">
        <v>573</v>
      </c>
      <c r="F244" s="21"/>
      <c r="G244" s="40">
        <f>SUM(G245)</f>
        <v>1099.9</v>
      </c>
      <c r="H244" s="95"/>
      <c r="I244" s="94">
        <f t="shared" si="4"/>
        <v>1099.9</v>
      </c>
    </row>
    <row r="245" spans="1:9" ht="28.5">
      <c r="A245" s="22" t="s">
        <v>555</v>
      </c>
      <c r="B245" s="34"/>
      <c r="C245" s="31" t="s">
        <v>45</v>
      </c>
      <c r="D245" s="31" t="s">
        <v>45</v>
      </c>
      <c r="E245" s="31" t="s">
        <v>573</v>
      </c>
      <c r="F245" s="21" t="s">
        <v>186</v>
      </c>
      <c r="G245" s="40">
        <v>1099.9</v>
      </c>
      <c r="H245" s="95">
        <f>SUM('ведомствен.2016'!G252)</f>
        <v>1099.9</v>
      </c>
      <c r="I245" s="94">
        <f t="shared" si="4"/>
        <v>0</v>
      </c>
    </row>
    <row r="246" spans="1:9" ht="28.5">
      <c r="A246" s="22" t="s">
        <v>588</v>
      </c>
      <c r="B246" s="34"/>
      <c r="C246" s="31" t="s">
        <v>45</v>
      </c>
      <c r="D246" s="31" t="s">
        <v>45</v>
      </c>
      <c r="E246" s="31" t="s">
        <v>252</v>
      </c>
      <c r="F246" s="21"/>
      <c r="G246" s="40">
        <f>SUM(G247+G249)</f>
        <v>641.5</v>
      </c>
      <c r="H246" s="95"/>
      <c r="I246" s="94">
        <f t="shared" si="4"/>
        <v>641.5</v>
      </c>
    </row>
    <row r="247" spans="1:9" ht="42.75">
      <c r="A247" s="22" t="s">
        <v>589</v>
      </c>
      <c r="B247" s="34"/>
      <c r="C247" s="31" t="s">
        <v>45</v>
      </c>
      <c r="D247" s="31" t="s">
        <v>45</v>
      </c>
      <c r="E247" s="31" t="s">
        <v>590</v>
      </c>
      <c r="F247" s="21"/>
      <c r="G247" s="40">
        <f>SUM(G248)</f>
        <v>153.1</v>
      </c>
      <c r="H247" s="95"/>
      <c r="I247" s="94">
        <f t="shared" si="4"/>
        <v>153.1</v>
      </c>
    </row>
    <row r="248" spans="1:9" ht="28.5">
      <c r="A248" s="22" t="s">
        <v>555</v>
      </c>
      <c r="B248" s="34"/>
      <c r="C248" s="31" t="s">
        <v>45</v>
      </c>
      <c r="D248" s="31" t="s">
        <v>45</v>
      </c>
      <c r="E248" s="31" t="s">
        <v>590</v>
      </c>
      <c r="F248" s="21" t="s">
        <v>186</v>
      </c>
      <c r="G248" s="40">
        <v>153.1</v>
      </c>
      <c r="H248" s="95">
        <f>SUM('ведомствен.2016'!G255)</f>
        <v>153.1</v>
      </c>
      <c r="I248" s="94">
        <f t="shared" si="4"/>
        <v>0</v>
      </c>
    </row>
    <row r="249" spans="1:9" ht="57">
      <c r="A249" s="29" t="s">
        <v>594</v>
      </c>
      <c r="B249" s="34"/>
      <c r="C249" s="31" t="s">
        <v>45</v>
      </c>
      <c r="D249" s="31" t="s">
        <v>45</v>
      </c>
      <c r="E249" s="31" t="s">
        <v>595</v>
      </c>
      <c r="F249" s="21"/>
      <c r="G249" s="40">
        <f>SUM(G250)</f>
        <v>488.4</v>
      </c>
      <c r="H249" s="95"/>
      <c r="I249" s="94">
        <f t="shared" si="4"/>
        <v>488.4</v>
      </c>
    </row>
    <row r="250" spans="1:9" ht="28.5">
      <c r="A250" s="22" t="s">
        <v>555</v>
      </c>
      <c r="B250" s="18"/>
      <c r="C250" s="31" t="s">
        <v>45</v>
      </c>
      <c r="D250" s="31" t="s">
        <v>45</v>
      </c>
      <c r="E250" s="31" t="s">
        <v>595</v>
      </c>
      <c r="F250" s="21" t="s">
        <v>186</v>
      </c>
      <c r="G250" s="20">
        <v>488.4</v>
      </c>
      <c r="H250" s="95">
        <f>SUM('ведомствен.2016'!G257)</f>
        <v>488.4</v>
      </c>
      <c r="I250" s="94">
        <f t="shared" si="4"/>
        <v>0</v>
      </c>
    </row>
    <row r="251" spans="1:10" ht="15">
      <c r="A251" s="128" t="s">
        <v>12</v>
      </c>
      <c r="B251" s="129"/>
      <c r="C251" s="103" t="s">
        <v>142</v>
      </c>
      <c r="D251" s="103"/>
      <c r="E251" s="103"/>
      <c r="F251" s="103"/>
      <c r="G251" s="130">
        <f>SUM(G253)+G258</f>
        <v>4938.3</v>
      </c>
      <c r="H251" s="95"/>
      <c r="I251" s="94">
        <f t="shared" si="4"/>
        <v>4938.3</v>
      </c>
      <c r="J251" s="95">
        <f>SUM('ведомствен.2016'!G258)</f>
        <v>4938.3</v>
      </c>
    </row>
    <row r="252" spans="1:9" ht="14.25">
      <c r="A252" s="110" t="s">
        <v>203</v>
      </c>
      <c r="B252" s="13"/>
      <c r="C252" s="31" t="s">
        <v>142</v>
      </c>
      <c r="D252" s="31" t="s">
        <v>26</v>
      </c>
      <c r="E252" s="19"/>
      <c r="F252" s="19"/>
      <c r="G252" s="56">
        <f>SUM(G253)</f>
        <v>4766.2</v>
      </c>
      <c r="H252" s="95"/>
      <c r="I252" s="94">
        <f t="shared" si="4"/>
        <v>4766.2</v>
      </c>
    </row>
    <row r="253" spans="1:9" s="131" customFormat="1" ht="14.25">
      <c r="A253" s="120" t="s">
        <v>13</v>
      </c>
      <c r="B253" s="119"/>
      <c r="C253" s="31" t="s">
        <v>142</v>
      </c>
      <c r="D253" s="31" t="s">
        <v>26</v>
      </c>
      <c r="E253" s="31" t="s">
        <v>247</v>
      </c>
      <c r="F253" s="31"/>
      <c r="G253" s="115">
        <f>SUM(G254)</f>
        <v>4766.2</v>
      </c>
      <c r="I253" s="94">
        <f t="shared" si="4"/>
        <v>4766.2</v>
      </c>
    </row>
    <row r="254" spans="1:9" ht="28.5">
      <c r="A254" s="120" t="s">
        <v>10</v>
      </c>
      <c r="B254" s="119"/>
      <c r="C254" s="31" t="s">
        <v>142</v>
      </c>
      <c r="D254" s="31" t="s">
        <v>26</v>
      </c>
      <c r="E254" s="31" t="s">
        <v>248</v>
      </c>
      <c r="F254" s="31"/>
      <c r="G254" s="115">
        <f>SUM(G255:G257)</f>
        <v>4766.2</v>
      </c>
      <c r="H254" s="95"/>
      <c r="I254" s="94">
        <f t="shared" si="4"/>
        <v>4766.2</v>
      </c>
    </row>
    <row r="255" spans="1:9" ht="57">
      <c r="A255" s="22" t="s">
        <v>299</v>
      </c>
      <c r="B255" s="119"/>
      <c r="C255" s="31" t="s">
        <v>142</v>
      </c>
      <c r="D255" s="31" t="s">
        <v>26</v>
      </c>
      <c r="E255" s="31" t="s">
        <v>248</v>
      </c>
      <c r="F255" s="31" t="s">
        <v>169</v>
      </c>
      <c r="G255" s="115">
        <v>4078.4</v>
      </c>
      <c r="H255" s="95">
        <f>SUM('ведомствен.2016'!G262)</f>
        <v>4078.4</v>
      </c>
      <c r="I255" s="94">
        <f t="shared" si="4"/>
        <v>0</v>
      </c>
    </row>
    <row r="256" spans="1:9" ht="28.5">
      <c r="A256" s="29" t="s">
        <v>267</v>
      </c>
      <c r="B256" s="119"/>
      <c r="C256" s="31" t="s">
        <v>142</v>
      </c>
      <c r="D256" s="31" t="s">
        <v>26</v>
      </c>
      <c r="E256" s="31" t="s">
        <v>248</v>
      </c>
      <c r="F256" s="31" t="s">
        <v>37</v>
      </c>
      <c r="G256" s="115">
        <v>624.1</v>
      </c>
      <c r="H256" s="95">
        <f>SUM('ведомствен.2016'!G263)</f>
        <v>624.1</v>
      </c>
      <c r="I256" s="94">
        <f t="shared" si="4"/>
        <v>0</v>
      </c>
    </row>
    <row r="257" spans="1:9" ht="14.25">
      <c r="A257" s="120" t="s">
        <v>172</v>
      </c>
      <c r="B257" s="119"/>
      <c r="C257" s="31" t="s">
        <v>142</v>
      </c>
      <c r="D257" s="31" t="s">
        <v>26</v>
      </c>
      <c r="E257" s="31" t="s">
        <v>248</v>
      </c>
      <c r="F257" s="31" t="s">
        <v>61</v>
      </c>
      <c r="G257" s="115">
        <v>63.7</v>
      </c>
      <c r="H257" s="95">
        <f>SUM('ведомствен.2016'!G264)</f>
        <v>63.7</v>
      </c>
      <c r="I257" s="94">
        <f t="shared" si="4"/>
        <v>0</v>
      </c>
    </row>
    <row r="258" spans="1:9" ht="14.25">
      <c r="A258" s="120" t="s">
        <v>14</v>
      </c>
      <c r="B258" s="119"/>
      <c r="C258" s="31" t="s">
        <v>142</v>
      </c>
      <c r="D258" s="31" t="s">
        <v>45</v>
      </c>
      <c r="E258" s="39"/>
      <c r="F258" s="31"/>
      <c r="G258" s="115">
        <f>G260</f>
        <v>172.1</v>
      </c>
      <c r="H258" s="95"/>
      <c r="I258" s="94">
        <f t="shared" si="4"/>
        <v>172.1</v>
      </c>
    </row>
    <row r="259" spans="1:9" ht="14.25">
      <c r="A259" s="120" t="s">
        <v>184</v>
      </c>
      <c r="B259" s="119"/>
      <c r="C259" s="31" t="s">
        <v>142</v>
      </c>
      <c r="D259" s="31" t="s">
        <v>45</v>
      </c>
      <c r="E259" s="21" t="s">
        <v>235</v>
      </c>
      <c r="F259" s="31"/>
      <c r="G259" s="115">
        <f>SUM(G260)</f>
        <v>172.1</v>
      </c>
      <c r="I259" s="94">
        <f t="shared" si="4"/>
        <v>172.1</v>
      </c>
    </row>
    <row r="260" spans="1:9" ht="15">
      <c r="A260" s="120" t="s">
        <v>204</v>
      </c>
      <c r="B260" s="123"/>
      <c r="C260" s="31" t="s">
        <v>142</v>
      </c>
      <c r="D260" s="31" t="s">
        <v>45</v>
      </c>
      <c r="E260" s="21" t="s">
        <v>250</v>
      </c>
      <c r="F260" s="31"/>
      <c r="G260" s="115">
        <f>G261</f>
        <v>172.1</v>
      </c>
      <c r="H260" s="95"/>
      <c r="I260" s="94">
        <f t="shared" si="4"/>
        <v>172.1</v>
      </c>
    </row>
    <row r="261" spans="1:9" ht="28.5">
      <c r="A261" s="29" t="s">
        <v>267</v>
      </c>
      <c r="B261" s="119"/>
      <c r="C261" s="31" t="s">
        <v>142</v>
      </c>
      <c r="D261" s="31" t="s">
        <v>45</v>
      </c>
      <c r="E261" s="21" t="s">
        <v>250</v>
      </c>
      <c r="F261" s="31" t="s">
        <v>37</v>
      </c>
      <c r="G261" s="115">
        <v>172.1</v>
      </c>
      <c r="H261" s="95">
        <f>SUM('ведомствен.2016'!G268)</f>
        <v>172.1</v>
      </c>
      <c r="I261" s="94">
        <f t="shared" si="4"/>
        <v>0</v>
      </c>
    </row>
    <row r="262" spans="1:11" s="105" customFormat="1" ht="15">
      <c r="A262" s="121" t="s">
        <v>34</v>
      </c>
      <c r="B262" s="17"/>
      <c r="C262" s="77" t="s">
        <v>35</v>
      </c>
      <c r="D262" s="77"/>
      <c r="E262" s="77"/>
      <c r="F262" s="77"/>
      <c r="G262" s="104">
        <f>SUM(G263+G307+G382+G408)</f>
        <v>1974896.3</v>
      </c>
      <c r="I262" s="94">
        <f>SUM(H267:H427)</f>
        <v>1974896.3000000007</v>
      </c>
      <c r="J262" s="132">
        <f>SUM('ведомствен.2016'!G269+'ведомствен.2016'!G372+'ведомствен.2016'!G525+'ведомствен.2016'!G589+'ведомствен.2016'!G776)</f>
        <v>1974896.3</v>
      </c>
      <c r="K262" s="132"/>
    </row>
    <row r="263" spans="1:10" s="105" customFormat="1" ht="15">
      <c r="A263" s="111" t="s">
        <v>130</v>
      </c>
      <c r="B263" s="133"/>
      <c r="C263" s="25" t="s">
        <v>35</v>
      </c>
      <c r="D263" s="25" t="s">
        <v>162</v>
      </c>
      <c r="E263" s="25"/>
      <c r="F263" s="25"/>
      <c r="G263" s="56">
        <f>SUM(G264+G274+G289)</f>
        <v>703934.2</v>
      </c>
      <c r="I263" s="94">
        <f t="shared" si="4"/>
        <v>703934.2</v>
      </c>
      <c r="J263" s="132">
        <f>SUM('ведомствен.2016'!G590)</f>
        <v>703934.2</v>
      </c>
    </row>
    <row r="264" spans="1:10" ht="42.75">
      <c r="A264" s="134" t="s">
        <v>211</v>
      </c>
      <c r="B264" s="82"/>
      <c r="C264" s="25" t="s">
        <v>35</v>
      </c>
      <c r="D264" s="25" t="s">
        <v>162</v>
      </c>
      <c r="E264" s="79" t="s">
        <v>306</v>
      </c>
      <c r="F264" s="79"/>
      <c r="G264" s="135">
        <f>SUM(G271:G273)+G266</f>
        <v>475763.2</v>
      </c>
      <c r="H264" s="95"/>
      <c r="I264" s="94">
        <f t="shared" si="4"/>
        <v>475763.2</v>
      </c>
      <c r="J264" s="95">
        <f>SUM(H268:H306)</f>
        <v>703934.2000000001</v>
      </c>
    </row>
    <row r="265" spans="1:9" ht="42.75">
      <c r="A265" s="58" t="s">
        <v>211</v>
      </c>
      <c r="B265" s="75"/>
      <c r="C265" s="25" t="s">
        <v>35</v>
      </c>
      <c r="D265" s="25" t="s">
        <v>162</v>
      </c>
      <c r="E265" s="79" t="s">
        <v>306</v>
      </c>
      <c r="F265" s="79"/>
      <c r="G265" s="80">
        <f>SUM(G272:G274)+G266</f>
        <v>640988.8999999999</v>
      </c>
      <c r="H265" s="95"/>
      <c r="I265" s="94">
        <f t="shared" si="4"/>
        <v>640988.8999999999</v>
      </c>
    </row>
    <row r="266" spans="1:9" ht="42.75">
      <c r="A266" s="22" t="s">
        <v>448</v>
      </c>
      <c r="B266" s="75"/>
      <c r="C266" s="25" t="s">
        <v>35</v>
      </c>
      <c r="D266" s="25" t="s">
        <v>162</v>
      </c>
      <c r="E266" s="79" t="s">
        <v>560</v>
      </c>
      <c r="F266" s="79"/>
      <c r="G266" s="80">
        <f>SUM(G267)</f>
        <v>8800.2</v>
      </c>
      <c r="H266" s="95"/>
      <c r="I266" s="94">
        <f t="shared" si="4"/>
        <v>8800.2</v>
      </c>
    </row>
    <row r="267" spans="1:9" ht="57">
      <c r="A267" s="58" t="s">
        <v>562</v>
      </c>
      <c r="B267" s="75"/>
      <c r="C267" s="25" t="s">
        <v>35</v>
      </c>
      <c r="D267" s="25" t="s">
        <v>162</v>
      </c>
      <c r="E267" s="79" t="s">
        <v>561</v>
      </c>
      <c r="F267" s="79"/>
      <c r="G267" s="80">
        <f>SUM(G268:G269)</f>
        <v>8800.2</v>
      </c>
      <c r="H267" s="95"/>
      <c r="I267" s="94">
        <f t="shared" si="4"/>
        <v>8800.2</v>
      </c>
    </row>
    <row r="268" spans="1:9" ht="28.5">
      <c r="A268" s="22" t="s">
        <v>267</v>
      </c>
      <c r="B268" s="75"/>
      <c r="C268" s="25" t="s">
        <v>35</v>
      </c>
      <c r="D268" s="25" t="s">
        <v>162</v>
      </c>
      <c r="E268" s="79" t="s">
        <v>561</v>
      </c>
      <c r="F268" s="25" t="s">
        <v>37</v>
      </c>
      <c r="G268" s="80">
        <v>70</v>
      </c>
      <c r="H268" s="95">
        <f>SUM('ведомствен.2016'!G594)</f>
        <v>70</v>
      </c>
      <c r="I268" s="94">
        <f t="shared" si="4"/>
        <v>0</v>
      </c>
    </row>
    <row r="269" spans="1:9" ht="28.5">
      <c r="A269" s="22" t="s">
        <v>181</v>
      </c>
      <c r="B269" s="75"/>
      <c r="C269" s="25" t="s">
        <v>35</v>
      </c>
      <c r="D269" s="25" t="s">
        <v>162</v>
      </c>
      <c r="E269" s="79" t="s">
        <v>561</v>
      </c>
      <c r="F269" s="25" t="s">
        <v>178</v>
      </c>
      <c r="G269" s="80">
        <v>8730.2</v>
      </c>
      <c r="H269" s="95">
        <f>SUM('ведомствен.2016'!G595)</f>
        <v>8730.2</v>
      </c>
      <c r="I269" s="94">
        <f t="shared" si="4"/>
        <v>0</v>
      </c>
    </row>
    <row r="270" spans="1:9" ht="50.25" customHeight="1">
      <c r="A270" s="134" t="s">
        <v>309</v>
      </c>
      <c r="B270" s="82"/>
      <c r="C270" s="25" t="s">
        <v>35</v>
      </c>
      <c r="D270" s="25" t="s">
        <v>162</v>
      </c>
      <c r="E270" s="79" t="s">
        <v>310</v>
      </c>
      <c r="F270" s="79"/>
      <c r="G270" s="135">
        <f>G271+G272+G273</f>
        <v>466963</v>
      </c>
      <c r="H270" s="95"/>
      <c r="I270" s="94">
        <f t="shared" si="4"/>
        <v>466963</v>
      </c>
    </row>
    <row r="271" spans="1:9" ht="57">
      <c r="A271" s="22" t="s">
        <v>299</v>
      </c>
      <c r="B271" s="82"/>
      <c r="C271" s="25" t="s">
        <v>35</v>
      </c>
      <c r="D271" s="25" t="s">
        <v>162</v>
      </c>
      <c r="E271" s="81" t="s">
        <v>310</v>
      </c>
      <c r="F271" s="25" t="s">
        <v>169</v>
      </c>
      <c r="G271" s="135">
        <v>59041.2</v>
      </c>
      <c r="H271" s="95">
        <f>SUM('ведомствен.2016'!G598)</f>
        <v>59041.2</v>
      </c>
      <c r="I271" s="94">
        <f t="shared" si="4"/>
        <v>0</v>
      </c>
    </row>
    <row r="272" spans="1:9" ht="28.5">
      <c r="A272" s="111" t="s">
        <v>267</v>
      </c>
      <c r="B272" s="82"/>
      <c r="C272" s="25" t="s">
        <v>35</v>
      </c>
      <c r="D272" s="25" t="s">
        <v>162</v>
      </c>
      <c r="E272" s="81" t="s">
        <v>310</v>
      </c>
      <c r="F272" s="25" t="s">
        <v>37</v>
      </c>
      <c r="G272" s="135">
        <v>1616.6</v>
      </c>
      <c r="H272" s="95">
        <f>SUM('ведомствен.2016'!G599)</f>
        <v>1616.6</v>
      </c>
      <c r="I272" s="94">
        <f t="shared" si="4"/>
        <v>0</v>
      </c>
    </row>
    <row r="273" spans="1:9" s="105" customFormat="1" ht="28.5">
      <c r="A273" s="116" t="s">
        <v>181</v>
      </c>
      <c r="B273" s="82"/>
      <c r="C273" s="25" t="s">
        <v>35</v>
      </c>
      <c r="D273" s="25" t="s">
        <v>162</v>
      </c>
      <c r="E273" s="81" t="s">
        <v>310</v>
      </c>
      <c r="F273" s="25" t="s">
        <v>178</v>
      </c>
      <c r="G273" s="135">
        <v>406305.2</v>
      </c>
      <c r="H273" s="95">
        <f>SUM('ведомствен.2016'!G600)</f>
        <v>406305.2</v>
      </c>
      <c r="I273" s="94">
        <f t="shared" si="4"/>
        <v>0</v>
      </c>
    </row>
    <row r="274" spans="1:9" s="105" customFormat="1" ht="15">
      <c r="A274" s="116" t="s">
        <v>131</v>
      </c>
      <c r="B274" s="82"/>
      <c r="C274" s="25" t="s">
        <v>35</v>
      </c>
      <c r="D274" s="25" t="s">
        <v>162</v>
      </c>
      <c r="E274" s="25" t="s">
        <v>302</v>
      </c>
      <c r="F274" s="25"/>
      <c r="G274" s="135">
        <f>G275+G285</f>
        <v>224266.89999999997</v>
      </c>
      <c r="I274" s="94">
        <f t="shared" si="4"/>
        <v>224266.89999999997</v>
      </c>
    </row>
    <row r="275" spans="1:9" s="105" customFormat="1" ht="19.5" customHeight="1">
      <c r="A275" s="116" t="s">
        <v>196</v>
      </c>
      <c r="B275" s="82"/>
      <c r="C275" s="25" t="s">
        <v>35</v>
      </c>
      <c r="D275" s="25" t="s">
        <v>162</v>
      </c>
      <c r="E275" s="25" t="s">
        <v>303</v>
      </c>
      <c r="F275" s="25"/>
      <c r="G275" s="135">
        <f>SUM(G276)+G278</f>
        <v>182912.09999999998</v>
      </c>
      <c r="H275" s="95"/>
      <c r="I275" s="94">
        <f t="shared" si="4"/>
        <v>182912.09999999998</v>
      </c>
    </row>
    <row r="276" spans="1:9" s="105" customFormat="1" ht="28.5">
      <c r="A276" s="116" t="s">
        <v>78</v>
      </c>
      <c r="B276" s="82"/>
      <c r="C276" s="25" t="s">
        <v>35</v>
      </c>
      <c r="D276" s="25" t="s">
        <v>162</v>
      </c>
      <c r="E276" s="25" t="s">
        <v>304</v>
      </c>
      <c r="F276" s="25"/>
      <c r="G276" s="135">
        <f>SUM(G277)</f>
        <v>171324.8</v>
      </c>
      <c r="H276" s="95"/>
      <c r="I276" s="94">
        <f t="shared" si="4"/>
        <v>171324.8</v>
      </c>
    </row>
    <row r="277" spans="1:9" s="105" customFormat="1" ht="28.5">
      <c r="A277" s="116" t="s">
        <v>181</v>
      </c>
      <c r="B277" s="82"/>
      <c r="C277" s="25" t="s">
        <v>35</v>
      </c>
      <c r="D277" s="25" t="s">
        <v>162</v>
      </c>
      <c r="E277" s="25" t="s">
        <v>304</v>
      </c>
      <c r="F277" s="25" t="s">
        <v>178</v>
      </c>
      <c r="G277" s="135">
        <v>171324.8</v>
      </c>
      <c r="H277" s="95">
        <f>SUM('ведомствен.2016'!G604)</f>
        <v>171324.8</v>
      </c>
      <c r="I277" s="94">
        <f t="shared" si="4"/>
        <v>0</v>
      </c>
    </row>
    <row r="278" spans="1:9" s="105" customFormat="1" ht="15">
      <c r="A278" s="111" t="s">
        <v>55</v>
      </c>
      <c r="B278" s="75"/>
      <c r="C278" s="25" t="s">
        <v>35</v>
      </c>
      <c r="D278" s="25" t="s">
        <v>162</v>
      </c>
      <c r="E278" s="21" t="s">
        <v>478</v>
      </c>
      <c r="F278" s="25"/>
      <c r="G278" s="56">
        <f>SUM(G283)+G281+G279</f>
        <v>11587.3</v>
      </c>
      <c r="H278" s="95"/>
      <c r="I278" s="94">
        <f t="shared" si="4"/>
        <v>11587.3</v>
      </c>
    </row>
    <row r="279" spans="1:9" s="105" customFormat="1" ht="28.5">
      <c r="A279" s="9" t="s">
        <v>48</v>
      </c>
      <c r="B279" s="75"/>
      <c r="C279" s="25" t="s">
        <v>35</v>
      </c>
      <c r="D279" s="25" t="s">
        <v>162</v>
      </c>
      <c r="E279" s="21" t="s">
        <v>698</v>
      </c>
      <c r="F279" s="25"/>
      <c r="G279" s="20">
        <f>SUM(G280)</f>
        <v>739.3</v>
      </c>
      <c r="H279" s="95"/>
      <c r="I279" s="94">
        <f t="shared" si="4"/>
        <v>739.3</v>
      </c>
    </row>
    <row r="280" spans="1:9" s="105" customFormat="1" ht="28.5">
      <c r="A280" s="22" t="s">
        <v>188</v>
      </c>
      <c r="B280" s="75"/>
      <c r="C280" s="25" t="s">
        <v>35</v>
      </c>
      <c r="D280" s="25" t="s">
        <v>162</v>
      </c>
      <c r="E280" s="21" t="s">
        <v>698</v>
      </c>
      <c r="F280" s="25" t="s">
        <v>178</v>
      </c>
      <c r="G280" s="20">
        <v>739.3</v>
      </c>
      <c r="H280" s="95">
        <f>SUM('ведомствен.2016'!G607)</f>
        <v>739.3</v>
      </c>
      <c r="I280" s="94">
        <f t="shared" si="4"/>
        <v>0</v>
      </c>
    </row>
    <row r="281" spans="1:9" s="105" customFormat="1" ht="28.5">
      <c r="A281" s="9" t="s">
        <v>604</v>
      </c>
      <c r="B281" s="75"/>
      <c r="C281" s="25" t="s">
        <v>35</v>
      </c>
      <c r="D281" s="25" t="s">
        <v>162</v>
      </c>
      <c r="E281" s="21" t="s">
        <v>656</v>
      </c>
      <c r="F281" s="25"/>
      <c r="G281" s="20">
        <f>SUM(G282)</f>
        <v>650.3</v>
      </c>
      <c r="H281" s="95"/>
      <c r="I281" s="94">
        <f t="shared" si="4"/>
        <v>650.3</v>
      </c>
    </row>
    <row r="282" spans="1:9" s="105" customFormat="1" ht="28.5">
      <c r="A282" s="22" t="s">
        <v>188</v>
      </c>
      <c r="B282" s="75"/>
      <c r="C282" s="25" t="s">
        <v>35</v>
      </c>
      <c r="D282" s="25" t="s">
        <v>162</v>
      </c>
      <c r="E282" s="21" t="s">
        <v>656</v>
      </c>
      <c r="F282" s="25" t="s">
        <v>178</v>
      </c>
      <c r="G282" s="20">
        <v>650.3</v>
      </c>
      <c r="H282" s="95">
        <f>SUM('ведомствен.2016'!G609)</f>
        <v>650.3</v>
      </c>
      <c r="I282" s="94">
        <f t="shared" si="4"/>
        <v>0</v>
      </c>
    </row>
    <row r="283" spans="1:9" s="105" customFormat="1" ht="15">
      <c r="A283" s="111" t="s">
        <v>52</v>
      </c>
      <c r="B283" s="75"/>
      <c r="C283" s="25" t="s">
        <v>35</v>
      </c>
      <c r="D283" s="25" t="s">
        <v>162</v>
      </c>
      <c r="E283" s="21" t="s">
        <v>479</v>
      </c>
      <c r="F283" s="25"/>
      <c r="G283" s="56">
        <f>SUM(G284)</f>
        <v>10197.7</v>
      </c>
      <c r="H283" s="95"/>
      <c r="I283" s="94">
        <f t="shared" si="4"/>
        <v>10197.7</v>
      </c>
    </row>
    <row r="284" spans="1:9" s="105" customFormat="1" ht="28.5">
      <c r="A284" s="111" t="s">
        <v>179</v>
      </c>
      <c r="B284" s="75"/>
      <c r="C284" s="25" t="s">
        <v>35</v>
      </c>
      <c r="D284" s="25" t="s">
        <v>162</v>
      </c>
      <c r="E284" s="21" t="s">
        <v>479</v>
      </c>
      <c r="F284" s="25" t="s">
        <v>178</v>
      </c>
      <c r="G284" s="56">
        <v>10197.7</v>
      </c>
      <c r="H284" s="95">
        <f>SUM('ведомствен.2016'!G611)</f>
        <v>10197.7</v>
      </c>
      <c r="I284" s="94">
        <f t="shared" si="4"/>
        <v>0</v>
      </c>
    </row>
    <row r="285" spans="1:9" s="105" customFormat="1" ht="28.5">
      <c r="A285" s="116" t="s">
        <v>10</v>
      </c>
      <c r="B285" s="82"/>
      <c r="C285" s="25" t="s">
        <v>35</v>
      </c>
      <c r="D285" s="25" t="s">
        <v>162</v>
      </c>
      <c r="E285" s="25" t="s">
        <v>305</v>
      </c>
      <c r="F285" s="25"/>
      <c r="G285" s="135">
        <f>SUM(G286+G287+G288)</f>
        <v>41354.799999999996</v>
      </c>
      <c r="I285" s="94">
        <f t="shared" si="4"/>
        <v>41354.799999999996</v>
      </c>
    </row>
    <row r="286" spans="1:9" ht="57">
      <c r="A286" s="22" t="s">
        <v>299</v>
      </c>
      <c r="B286" s="82"/>
      <c r="C286" s="25" t="s">
        <v>35</v>
      </c>
      <c r="D286" s="25" t="s">
        <v>162</v>
      </c>
      <c r="E286" s="25" t="s">
        <v>305</v>
      </c>
      <c r="F286" s="25" t="s">
        <v>169</v>
      </c>
      <c r="G286" s="135">
        <v>12475.3</v>
      </c>
      <c r="H286" s="95">
        <f>SUM('ведомствен.2016'!G613)</f>
        <v>12475.3</v>
      </c>
      <c r="I286" s="94">
        <f t="shared" si="4"/>
        <v>0</v>
      </c>
    </row>
    <row r="287" spans="1:9" ht="28.5">
      <c r="A287" s="111" t="s">
        <v>267</v>
      </c>
      <c r="B287" s="25"/>
      <c r="C287" s="25" t="s">
        <v>35</v>
      </c>
      <c r="D287" s="25" t="s">
        <v>162</v>
      </c>
      <c r="E287" s="25" t="s">
        <v>305</v>
      </c>
      <c r="F287" s="25" t="s">
        <v>37</v>
      </c>
      <c r="G287" s="135">
        <v>26937.3</v>
      </c>
      <c r="H287" s="95">
        <f>SUM('ведомствен.2016'!G614)</f>
        <v>26937.3</v>
      </c>
      <c r="I287" s="94">
        <f t="shared" si="4"/>
        <v>0</v>
      </c>
    </row>
    <row r="288" spans="1:9" ht="15">
      <c r="A288" s="116" t="s">
        <v>172</v>
      </c>
      <c r="B288" s="82"/>
      <c r="C288" s="25" t="s">
        <v>35</v>
      </c>
      <c r="D288" s="25" t="s">
        <v>162</v>
      </c>
      <c r="E288" s="25" t="s">
        <v>305</v>
      </c>
      <c r="F288" s="25" t="s">
        <v>61</v>
      </c>
      <c r="G288" s="135">
        <v>1942.2</v>
      </c>
      <c r="H288" s="95">
        <f>SUM('ведомствен.2016'!G615)</f>
        <v>1942.2</v>
      </c>
      <c r="I288" s="94">
        <f t="shared" si="4"/>
        <v>0</v>
      </c>
    </row>
    <row r="289" spans="1:9" ht="14.25">
      <c r="A289" s="116" t="s">
        <v>189</v>
      </c>
      <c r="B289" s="137"/>
      <c r="C289" s="25" t="s">
        <v>35</v>
      </c>
      <c r="D289" s="25" t="s">
        <v>162</v>
      </c>
      <c r="E289" s="25" t="s">
        <v>235</v>
      </c>
      <c r="F289" s="25"/>
      <c r="G289" s="135">
        <f>G290+G304+G298+G293+G296+G301</f>
        <v>3904.1</v>
      </c>
      <c r="H289" s="95"/>
      <c r="I289" s="94">
        <f t="shared" si="4"/>
        <v>3904.1</v>
      </c>
    </row>
    <row r="290" spans="1:9" ht="28.5">
      <c r="A290" s="116" t="s">
        <v>351</v>
      </c>
      <c r="B290" s="75"/>
      <c r="C290" s="25" t="s">
        <v>35</v>
      </c>
      <c r="D290" s="25" t="s">
        <v>162</v>
      </c>
      <c r="E290" s="25" t="s">
        <v>311</v>
      </c>
      <c r="F290" s="25"/>
      <c r="G290" s="135">
        <f>SUM(G291:G292)</f>
        <v>690</v>
      </c>
      <c r="H290" s="95"/>
      <c r="I290" s="94">
        <f t="shared" si="4"/>
        <v>690</v>
      </c>
    </row>
    <row r="291" spans="1:9" ht="27.75" customHeight="1">
      <c r="A291" s="111" t="s">
        <v>267</v>
      </c>
      <c r="B291" s="83"/>
      <c r="C291" s="25" t="s">
        <v>35</v>
      </c>
      <c r="D291" s="25" t="s">
        <v>162</v>
      </c>
      <c r="E291" s="25" t="s">
        <v>311</v>
      </c>
      <c r="F291" s="25" t="s">
        <v>37</v>
      </c>
      <c r="G291" s="135">
        <v>690</v>
      </c>
      <c r="H291" s="95">
        <f>SUM('ведомствен.2016'!G618)</f>
        <v>690</v>
      </c>
      <c r="I291" s="94">
        <f t="shared" si="4"/>
        <v>0</v>
      </c>
    </row>
    <row r="292" spans="1:9" ht="14.25" hidden="1">
      <c r="A292" s="111" t="s">
        <v>174</v>
      </c>
      <c r="B292" s="83"/>
      <c r="C292" s="25" t="s">
        <v>35</v>
      </c>
      <c r="D292" s="25" t="s">
        <v>162</v>
      </c>
      <c r="E292" s="25" t="s">
        <v>311</v>
      </c>
      <c r="F292" s="25" t="s">
        <v>175</v>
      </c>
      <c r="G292" s="135"/>
      <c r="H292" s="95">
        <f>SUM('ведомствен.2016'!G619)</f>
        <v>0</v>
      </c>
      <c r="I292" s="94">
        <f t="shared" si="4"/>
        <v>0</v>
      </c>
    </row>
    <row r="293" spans="1:9" ht="85.5">
      <c r="A293" s="111" t="s">
        <v>480</v>
      </c>
      <c r="B293" s="83"/>
      <c r="C293" s="25" t="s">
        <v>35</v>
      </c>
      <c r="D293" s="25" t="s">
        <v>162</v>
      </c>
      <c r="E293" s="25" t="s">
        <v>481</v>
      </c>
      <c r="F293" s="25"/>
      <c r="G293" s="135">
        <f>SUM(G294:G295)</f>
        <v>977.8</v>
      </c>
      <c r="H293" s="95"/>
      <c r="I293" s="94">
        <f t="shared" si="4"/>
        <v>977.8</v>
      </c>
    </row>
    <row r="294" spans="1:9" ht="28.5">
      <c r="A294" s="111" t="s">
        <v>267</v>
      </c>
      <c r="B294" s="83"/>
      <c r="C294" s="25" t="s">
        <v>35</v>
      </c>
      <c r="D294" s="25" t="s">
        <v>162</v>
      </c>
      <c r="E294" s="25" t="s">
        <v>481</v>
      </c>
      <c r="F294" s="25" t="s">
        <v>37</v>
      </c>
      <c r="G294" s="135">
        <v>7.8</v>
      </c>
      <c r="H294" s="95">
        <f>SUM('ведомствен.2016'!G621)</f>
        <v>7.8</v>
      </c>
      <c r="I294" s="136">
        <f>SUM(G294-H294)</f>
        <v>0</v>
      </c>
    </row>
    <row r="295" spans="1:9" s="122" customFormat="1" ht="28.5">
      <c r="A295" s="111" t="s">
        <v>179</v>
      </c>
      <c r="B295" s="83"/>
      <c r="C295" s="25" t="s">
        <v>35</v>
      </c>
      <c r="D295" s="25" t="s">
        <v>162</v>
      </c>
      <c r="E295" s="25" t="s">
        <v>481</v>
      </c>
      <c r="F295" s="25" t="s">
        <v>178</v>
      </c>
      <c r="G295" s="135">
        <v>970</v>
      </c>
      <c r="H295" s="95">
        <f>SUM('ведомствен.2016'!G622)</f>
        <v>970</v>
      </c>
      <c r="I295" s="136">
        <f>SUM(G295-H295)</f>
        <v>0</v>
      </c>
    </row>
    <row r="296" spans="1:9" s="122" customFormat="1" ht="71.25" hidden="1">
      <c r="A296" s="22" t="s">
        <v>608</v>
      </c>
      <c r="B296" s="83"/>
      <c r="C296" s="25" t="s">
        <v>35</v>
      </c>
      <c r="D296" s="25" t="s">
        <v>162</v>
      </c>
      <c r="E296" s="25" t="s">
        <v>609</v>
      </c>
      <c r="F296" s="25"/>
      <c r="G296" s="80">
        <f>SUM(G297)</f>
        <v>0</v>
      </c>
      <c r="H296" s="95"/>
      <c r="I296" s="136"/>
    </row>
    <row r="297" spans="1:9" s="122" customFormat="1" ht="14.25" hidden="1">
      <c r="A297" s="22" t="s">
        <v>174</v>
      </c>
      <c r="B297" s="83"/>
      <c r="C297" s="25" t="s">
        <v>35</v>
      </c>
      <c r="D297" s="25" t="s">
        <v>162</v>
      </c>
      <c r="E297" s="25" t="s">
        <v>609</v>
      </c>
      <c r="F297" s="25" t="s">
        <v>175</v>
      </c>
      <c r="G297" s="80"/>
      <c r="H297" s="95">
        <f>SUM('ведомствен.2016'!G624)</f>
        <v>0</v>
      </c>
      <c r="I297" s="136"/>
    </row>
    <row r="298" spans="1:9" s="122" customFormat="1" ht="28.5">
      <c r="A298" s="116" t="s">
        <v>312</v>
      </c>
      <c r="B298" s="83"/>
      <c r="C298" s="25" t="s">
        <v>35</v>
      </c>
      <c r="D298" s="25" t="s">
        <v>162</v>
      </c>
      <c r="E298" s="25" t="s">
        <v>313</v>
      </c>
      <c r="F298" s="25"/>
      <c r="G298" s="135">
        <f>SUM(G299:G300)</f>
        <v>1886.9</v>
      </c>
      <c r="H298" s="95"/>
      <c r="I298" s="136">
        <f aca="true" t="shared" si="5" ref="I298:I305">SUM(G298-H298)</f>
        <v>1886.9</v>
      </c>
    </row>
    <row r="299" spans="1:9" s="122" customFormat="1" ht="28.5">
      <c r="A299" s="111" t="s">
        <v>267</v>
      </c>
      <c r="B299" s="83"/>
      <c r="C299" s="25" t="s">
        <v>35</v>
      </c>
      <c r="D299" s="25" t="s">
        <v>162</v>
      </c>
      <c r="E299" s="25" t="s">
        <v>313</v>
      </c>
      <c r="F299" s="25" t="s">
        <v>37</v>
      </c>
      <c r="G299" s="135">
        <v>566.7</v>
      </c>
      <c r="H299" s="95">
        <f>SUM('ведомствен.2016'!G626)</f>
        <v>566.7</v>
      </c>
      <c r="I299" s="136">
        <f t="shared" si="5"/>
        <v>0</v>
      </c>
    </row>
    <row r="300" spans="1:9" s="122" customFormat="1" ht="28.5">
      <c r="A300" s="22" t="s">
        <v>179</v>
      </c>
      <c r="B300" s="83"/>
      <c r="C300" s="25" t="s">
        <v>35</v>
      </c>
      <c r="D300" s="25" t="s">
        <v>162</v>
      </c>
      <c r="E300" s="25" t="s">
        <v>313</v>
      </c>
      <c r="F300" s="25" t="s">
        <v>178</v>
      </c>
      <c r="G300" s="80">
        <v>1320.2</v>
      </c>
      <c r="H300" s="95">
        <f>SUM('ведомствен.2016'!G627)</f>
        <v>1320.2</v>
      </c>
      <c r="I300" s="136">
        <f t="shared" si="5"/>
        <v>0</v>
      </c>
    </row>
    <row r="301" spans="1:9" s="122" customFormat="1" ht="28.5">
      <c r="A301" s="22" t="s">
        <v>329</v>
      </c>
      <c r="B301" s="83"/>
      <c r="C301" s="25" t="s">
        <v>35</v>
      </c>
      <c r="D301" s="25" t="s">
        <v>162</v>
      </c>
      <c r="E301" s="25" t="s">
        <v>330</v>
      </c>
      <c r="F301" s="25"/>
      <c r="G301" s="80">
        <f>SUM(G302:G303)</f>
        <v>345.4</v>
      </c>
      <c r="H301" s="95"/>
      <c r="I301" s="136">
        <f t="shared" si="5"/>
        <v>345.4</v>
      </c>
    </row>
    <row r="302" spans="1:9" s="122" customFormat="1" ht="28.5">
      <c r="A302" s="22" t="s">
        <v>267</v>
      </c>
      <c r="B302" s="83"/>
      <c r="C302" s="25" t="s">
        <v>35</v>
      </c>
      <c r="D302" s="25" t="s">
        <v>162</v>
      </c>
      <c r="E302" s="25" t="s">
        <v>330</v>
      </c>
      <c r="F302" s="25" t="s">
        <v>37</v>
      </c>
      <c r="G302" s="80">
        <v>78.1</v>
      </c>
      <c r="H302" s="95">
        <f>SUM('ведомствен.2016'!G629)</f>
        <v>78.1</v>
      </c>
      <c r="I302" s="136">
        <f t="shared" si="5"/>
        <v>0</v>
      </c>
    </row>
    <row r="303" spans="1:9" s="122" customFormat="1" ht="28.5">
      <c r="A303" s="22" t="s">
        <v>179</v>
      </c>
      <c r="B303" s="83"/>
      <c r="C303" s="25" t="s">
        <v>35</v>
      </c>
      <c r="D303" s="25" t="s">
        <v>162</v>
      </c>
      <c r="E303" s="25" t="s">
        <v>330</v>
      </c>
      <c r="F303" s="25" t="s">
        <v>178</v>
      </c>
      <c r="G303" s="80">
        <v>267.3</v>
      </c>
      <c r="H303" s="95">
        <f>SUM('ведомствен.2016'!G630)</f>
        <v>267.3</v>
      </c>
      <c r="I303" s="136">
        <f t="shared" si="5"/>
        <v>0</v>
      </c>
    </row>
    <row r="304" spans="1:9" s="122" customFormat="1" ht="14.25">
      <c r="A304" s="116" t="s">
        <v>399</v>
      </c>
      <c r="B304" s="83"/>
      <c r="C304" s="25" t="s">
        <v>35</v>
      </c>
      <c r="D304" s="25" t="s">
        <v>162</v>
      </c>
      <c r="E304" s="37" t="s">
        <v>415</v>
      </c>
      <c r="F304" s="25"/>
      <c r="G304" s="135">
        <f>SUM(G305)</f>
        <v>4</v>
      </c>
      <c r="H304" s="95"/>
      <c r="I304" s="136">
        <f t="shared" si="5"/>
        <v>4</v>
      </c>
    </row>
    <row r="305" spans="1:10" s="122" customFormat="1" ht="71.25">
      <c r="A305" s="138" t="s">
        <v>482</v>
      </c>
      <c r="B305" s="83"/>
      <c r="C305" s="25" t="s">
        <v>35</v>
      </c>
      <c r="D305" s="25" t="s">
        <v>162</v>
      </c>
      <c r="E305" s="81" t="s">
        <v>483</v>
      </c>
      <c r="F305" s="25"/>
      <c r="G305" s="135">
        <f>SUM(G306)</f>
        <v>4</v>
      </c>
      <c r="H305" s="95"/>
      <c r="I305" s="136">
        <f t="shared" si="5"/>
        <v>4</v>
      </c>
      <c r="J305" s="122">
        <f>934418.9+58131+62247.8</f>
        <v>1054797.7</v>
      </c>
    </row>
    <row r="306" spans="1:9" s="122" customFormat="1" ht="28.5">
      <c r="A306" s="111" t="s">
        <v>179</v>
      </c>
      <c r="B306" s="83"/>
      <c r="C306" s="25" t="s">
        <v>35</v>
      </c>
      <c r="D306" s="25" t="s">
        <v>162</v>
      </c>
      <c r="E306" s="81" t="s">
        <v>483</v>
      </c>
      <c r="F306" s="25" t="s">
        <v>178</v>
      </c>
      <c r="G306" s="135">
        <v>4</v>
      </c>
      <c r="H306" s="95">
        <f>SUM('ведомствен.2016'!G633)</f>
        <v>4</v>
      </c>
      <c r="I306" s="136"/>
    </row>
    <row r="307" spans="1:10" s="122" customFormat="1" ht="15">
      <c r="A307" s="111" t="s">
        <v>132</v>
      </c>
      <c r="B307" s="133"/>
      <c r="C307" s="25" t="s">
        <v>35</v>
      </c>
      <c r="D307" s="25" t="s">
        <v>164</v>
      </c>
      <c r="E307" s="25"/>
      <c r="F307" s="25"/>
      <c r="G307" s="56">
        <f>SUM(G311+G330+G346+G357+G362)+G308</f>
        <v>1199732.7000000002</v>
      </c>
      <c r="I307" s="136">
        <f>SUM(H308:H381)</f>
        <v>1199732.7000000004</v>
      </c>
      <c r="J307" s="122">
        <f>SUM('ведомствен.2016'!G526+'ведомствен.2016'!G634+'ведомствен.2016'!G777)</f>
        <v>1199732.7</v>
      </c>
    </row>
    <row r="308" spans="1:9" s="122" customFormat="1" ht="15">
      <c r="A308" s="29" t="s">
        <v>139</v>
      </c>
      <c r="B308" s="27"/>
      <c r="C308" s="21" t="s">
        <v>35</v>
      </c>
      <c r="D308" s="21" t="s">
        <v>164</v>
      </c>
      <c r="E308" s="21" t="s">
        <v>230</v>
      </c>
      <c r="F308" s="21"/>
      <c r="G308" s="80">
        <f>SUM(G309:G310)</f>
        <v>350.6</v>
      </c>
      <c r="I308" s="136"/>
    </row>
    <row r="309" spans="1:9" s="122" customFormat="1" ht="28.5">
      <c r="A309" s="29" t="s">
        <v>267</v>
      </c>
      <c r="B309" s="27"/>
      <c r="C309" s="21" t="s">
        <v>35</v>
      </c>
      <c r="D309" s="21" t="s">
        <v>164</v>
      </c>
      <c r="E309" s="21" t="s">
        <v>230</v>
      </c>
      <c r="F309" s="21" t="s">
        <v>37</v>
      </c>
      <c r="G309" s="80">
        <v>174.7</v>
      </c>
      <c r="H309" s="122">
        <f>SUM('ведомствен.2016'!G636)</f>
        <v>174.7</v>
      </c>
      <c r="I309" s="136"/>
    </row>
    <row r="310" spans="1:9" s="122" customFormat="1" ht="28.5">
      <c r="A310" s="29" t="s">
        <v>179</v>
      </c>
      <c r="B310" s="27"/>
      <c r="C310" s="21" t="s">
        <v>35</v>
      </c>
      <c r="D310" s="21" t="s">
        <v>164</v>
      </c>
      <c r="E310" s="21" t="s">
        <v>230</v>
      </c>
      <c r="F310" s="21" t="s">
        <v>178</v>
      </c>
      <c r="G310" s="80">
        <v>175.9</v>
      </c>
      <c r="H310" s="122">
        <f>SUM('ведомствен.2016'!G637)</f>
        <v>175.9</v>
      </c>
      <c r="I310" s="136"/>
    </row>
    <row r="311" spans="1:10" s="122" customFormat="1" ht="28.5">
      <c r="A311" s="134" t="s">
        <v>212</v>
      </c>
      <c r="B311" s="82"/>
      <c r="C311" s="25" t="s">
        <v>35</v>
      </c>
      <c r="D311" s="25" t="s">
        <v>164</v>
      </c>
      <c r="E311" s="79" t="s">
        <v>314</v>
      </c>
      <c r="F311" s="79"/>
      <c r="G311" s="135">
        <f>G320+G312</f>
        <v>766544.2999999999</v>
      </c>
      <c r="H311" s="95"/>
      <c r="I311" s="136">
        <f>SUM(G307-I307)</f>
        <v>-2.3283064365386963E-10</v>
      </c>
      <c r="J311" s="139">
        <f>SUM(G307-J307)</f>
        <v>2.3283064365386963E-10</v>
      </c>
    </row>
    <row r="312" spans="1:10" s="122" customFormat="1" ht="42.75">
      <c r="A312" s="120" t="s">
        <v>448</v>
      </c>
      <c r="B312" s="27"/>
      <c r="C312" s="21" t="s">
        <v>35</v>
      </c>
      <c r="D312" s="21" t="s">
        <v>164</v>
      </c>
      <c r="E312" s="179" t="s">
        <v>563</v>
      </c>
      <c r="F312" s="179"/>
      <c r="G312" s="182">
        <f>G313+G316+G318</f>
        <v>7917.1</v>
      </c>
      <c r="H312" s="95"/>
      <c r="I312" s="136"/>
      <c r="J312" s="139"/>
    </row>
    <row r="313" spans="1:10" s="122" customFormat="1" ht="42.75">
      <c r="A313" s="181" t="s">
        <v>657</v>
      </c>
      <c r="B313" s="27"/>
      <c r="C313" s="21" t="s">
        <v>35</v>
      </c>
      <c r="D313" s="21" t="s">
        <v>164</v>
      </c>
      <c r="E313" s="179" t="s">
        <v>658</v>
      </c>
      <c r="F313" s="179"/>
      <c r="G313" s="182">
        <f>G314+G315</f>
        <v>3927.5</v>
      </c>
      <c r="H313" s="95"/>
      <c r="I313" s="136"/>
      <c r="J313" s="139"/>
    </row>
    <row r="314" spans="1:10" s="122" customFormat="1" ht="28.5">
      <c r="A314" s="29" t="s">
        <v>267</v>
      </c>
      <c r="B314" s="27"/>
      <c r="C314" s="21" t="s">
        <v>35</v>
      </c>
      <c r="D314" s="21" t="s">
        <v>164</v>
      </c>
      <c r="E314" s="179" t="s">
        <v>658</v>
      </c>
      <c r="F314" s="179">
        <v>200</v>
      </c>
      <c r="G314" s="182">
        <v>2228.1</v>
      </c>
      <c r="H314" s="95">
        <f>SUM('ведомствен.2016'!G641)</f>
        <v>2228.1</v>
      </c>
      <c r="I314" s="136">
        <f aca="true" t="shared" si="6" ref="I314:I333">SUM(G314-H314)</f>
        <v>0</v>
      </c>
      <c r="J314" s="139"/>
    </row>
    <row r="315" spans="1:10" s="122" customFormat="1" ht="28.5">
      <c r="A315" s="29" t="s">
        <v>179</v>
      </c>
      <c r="B315" s="27"/>
      <c r="C315" s="21" t="s">
        <v>35</v>
      </c>
      <c r="D315" s="21" t="s">
        <v>164</v>
      </c>
      <c r="E315" s="179" t="s">
        <v>658</v>
      </c>
      <c r="F315" s="21" t="s">
        <v>178</v>
      </c>
      <c r="G315" s="182">
        <f>521.8+1177.6</f>
        <v>1699.3999999999999</v>
      </c>
      <c r="H315" s="95">
        <f>SUM('ведомствен.2016'!G642)</f>
        <v>1699.3999999999999</v>
      </c>
      <c r="I315" s="136">
        <f t="shared" si="6"/>
        <v>0</v>
      </c>
      <c r="J315" s="139"/>
    </row>
    <row r="316" spans="1:10" s="122" customFormat="1" ht="42.75">
      <c r="A316" s="29" t="s">
        <v>505</v>
      </c>
      <c r="B316" s="27"/>
      <c r="C316" s="21" t="s">
        <v>35</v>
      </c>
      <c r="D316" s="21" t="s">
        <v>164</v>
      </c>
      <c r="E316" s="179" t="s">
        <v>659</v>
      </c>
      <c r="F316" s="21"/>
      <c r="G316" s="182">
        <f>G317</f>
        <v>3199.6</v>
      </c>
      <c r="H316" s="95"/>
      <c r="I316" s="136">
        <f t="shared" si="6"/>
        <v>3199.6</v>
      </c>
      <c r="J316" s="139"/>
    </row>
    <row r="317" spans="1:10" s="122" customFormat="1" ht="28.5">
      <c r="A317" s="29" t="s">
        <v>267</v>
      </c>
      <c r="B317" s="27"/>
      <c r="C317" s="21" t="s">
        <v>35</v>
      </c>
      <c r="D317" s="21" t="s">
        <v>164</v>
      </c>
      <c r="E317" s="179" t="s">
        <v>659</v>
      </c>
      <c r="F317" s="21" t="s">
        <v>37</v>
      </c>
      <c r="G317" s="182">
        <v>3199.6</v>
      </c>
      <c r="H317" s="95">
        <f>SUM('ведомствен.2016'!G644)</f>
        <v>3199.6</v>
      </c>
      <c r="I317" s="136">
        <f t="shared" si="6"/>
        <v>0</v>
      </c>
      <c r="J317" s="139"/>
    </row>
    <row r="318" spans="1:10" s="122" customFormat="1" ht="57">
      <c r="A318" s="29" t="s">
        <v>660</v>
      </c>
      <c r="B318" s="27"/>
      <c r="C318" s="21" t="s">
        <v>35</v>
      </c>
      <c r="D318" s="21" t="s">
        <v>164</v>
      </c>
      <c r="E318" s="179" t="s">
        <v>661</v>
      </c>
      <c r="F318" s="21"/>
      <c r="G318" s="182">
        <f>G319</f>
        <v>790</v>
      </c>
      <c r="H318" s="95"/>
      <c r="I318" s="136">
        <f t="shared" si="6"/>
        <v>790</v>
      </c>
      <c r="J318" s="139"/>
    </row>
    <row r="319" spans="1:10" s="122" customFormat="1" ht="28.5">
      <c r="A319" s="29" t="s">
        <v>267</v>
      </c>
      <c r="B319" s="27"/>
      <c r="C319" s="21" t="s">
        <v>35</v>
      </c>
      <c r="D319" s="21" t="s">
        <v>164</v>
      </c>
      <c r="E319" s="179" t="s">
        <v>661</v>
      </c>
      <c r="F319" s="21" t="s">
        <v>37</v>
      </c>
      <c r="G319" s="182">
        <v>790</v>
      </c>
      <c r="H319" s="95">
        <f>SUM('ведомствен.2016'!G646)</f>
        <v>790</v>
      </c>
      <c r="I319" s="136">
        <f t="shared" si="6"/>
        <v>0</v>
      </c>
      <c r="J319" s="139"/>
    </row>
    <row r="320" spans="1:9" s="122" customFormat="1" ht="71.25">
      <c r="A320" s="86" t="s">
        <v>382</v>
      </c>
      <c r="B320" s="25"/>
      <c r="C320" s="25" t="s">
        <v>35</v>
      </c>
      <c r="D320" s="25" t="s">
        <v>164</v>
      </c>
      <c r="E320" s="81" t="s">
        <v>315</v>
      </c>
      <c r="F320" s="25"/>
      <c r="G320" s="135">
        <f>SUM(G321+G323+G326)</f>
        <v>758627.2</v>
      </c>
      <c r="H320" s="95"/>
      <c r="I320" s="136">
        <f t="shared" si="6"/>
        <v>758627.2</v>
      </c>
    </row>
    <row r="321" spans="1:9" s="122" customFormat="1" ht="42.75">
      <c r="A321" s="134" t="s">
        <v>214</v>
      </c>
      <c r="B321" s="25"/>
      <c r="C321" s="25" t="s">
        <v>35</v>
      </c>
      <c r="D321" s="25" t="s">
        <v>164</v>
      </c>
      <c r="E321" s="81" t="s">
        <v>317</v>
      </c>
      <c r="F321" s="25"/>
      <c r="G321" s="135">
        <f>G322</f>
        <v>6736.8</v>
      </c>
      <c r="H321" s="95"/>
      <c r="I321" s="136">
        <f t="shared" si="6"/>
        <v>6736.8</v>
      </c>
    </row>
    <row r="322" spans="1:9" s="122" customFormat="1" ht="28.5">
      <c r="A322" s="116" t="s">
        <v>179</v>
      </c>
      <c r="B322" s="25"/>
      <c r="C322" s="25" t="s">
        <v>35</v>
      </c>
      <c r="D322" s="25" t="s">
        <v>164</v>
      </c>
      <c r="E322" s="81" t="s">
        <v>317</v>
      </c>
      <c r="F322" s="25" t="s">
        <v>178</v>
      </c>
      <c r="G322" s="135">
        <v>6736.8</v>
      </c>
      <c r="H322" s="95">
        <f>SUM('ведомствен.2016'!G649)</f>
        <v>6736.8</v>
      </c>
      <c r="I322" s="136">
        <f t="shared" si="6"/>
        <v>0</v>
      </c>
    </row>
    <row r="323" spans="1:9" s="122" customFormat="1" ht="90" customHeight="1">
      <c r="A323" s="134" t="s">
        <v>213</v>
      </c>
      <c r="B323" s="25"/>
      <c r="C323" s="25" t="s">
        <v>35</v>
      </c>
      <c r="D323" s="25" t="s">
        <v>164</v>
      </c>
      <c r="E323" s="81" t="s">
        <v>316</v>
      </c>
      <c r="F323" s="25"/>
      <c r="G323" s="135">
        <f>G324+G325</f>
        <v>47564.200000000004</v>
      </c>
      <c r="H323" s="95"/>
      <c r="I323" s="136">
        <f t="shared" si="6"/>
        <v>47564.200000000004</v>
      </c>
    </row>
    <row r="324" spans="1:9" s="105" customFormat="1" ht="57">
      <c r="A324" s="22" t="s">
        <v>299</v>
      </c>
      <c r="B324" s="82"/>
      <c r="C324" s="25" t="s">
        <v>35</v>
      </c>
      <c r="D324" s="25" t="s">
        <v>164</v>
      </c>
      <c r="E324" s="81" t="s">
        <v>316</v>
      </c>
      <c r="F324" s="25" t="s">
        <v>169</v>
      </c>
      <c r="G324" s="135">
        <v>43787.3</v>
      </c>
      <c r="H324" s="95">
        <f>SUM('ведомствен.2016'!G651)</f>
        <v>43787.3</v>
      </c>
      <c r="I324" s="136">
        <f t="shared" si="6"/>
        <v>0</v>
      </c>
    </row>
    <row r="325" spans="1:9" s="105" customFormat="1" ht="28.5">
      <c r="A325" s="111" t="s">
        <v>267</v>
      </c>
      <c r="B325" s="82"/>
      <c r="C325" s="25" t="s">
        <v>35</v>
      </c>
      <c r="D325" s="25" t="s">
        <v>164</v>
      </c>
      <c r="E325" s="81" t="s">
        <v>316</v>
      </c>
      <c r="F325" s="25" t="s">
        <v>37</v>
      </c>
      <c r="G325" s="135">
        <v>3776.9</v>
      </c>
      <c r="H325" s="95">
        <f>SUM('ведомствен.2016'!G652)</f>
        <v>3776.9</v>
      </c>
      <c r="I325" s="136">
        <f t="shared" si="6"/>
        <v>0</v>
      </c>
    </row>
    <row r="326" spans="1:9" ht="75.75" customHeight="1">
      <c r="A326" s="134" t="s">
        <v>215</v>
      </c>
      <c r="B326" s="25"/>
      <c r="C326" s="25" t="s">
        <v>35</v>
      </c>
      <c r="D326" s="25" t="s">
        <v>164</v>
      </c>
      <c r="E326" s="81" t="s">
        <v>318</v>
      </c>
      <c r="F326" s="25"/>
      <c r="G326" s="135">
        <f>G327+G328+G329</f>
        <v>704326.2</v>
      </c>
      <c r="H326" s="95"/>
      <c r="I326" s="136">
        <f t="shared" si="6"/>
        <v>704326.2</v>
      </c>
    </row>
    <row r="327" spans="1:9" ht="57">
      <c r="A327" s="22" t="s">
        <v>299</v>
      </c>
      <c r="B327" s="25"/>
      <c r="C327" s="25" t="s">
        <v>35</v>
      </c>
      <c r="D327" s="25" t="s">
        <v>164</v>
      </c>
      <c r="E327" s="81" t="s">
        <v>318</v>
      </c>
      <c r="F327" s="25" t="s">
        <v>169</v>
      </c>
      <c r="G327" s="135">
        <v>321715.2</v>
      </c>
      <c r="H327" s="95">
        <f>SUM('ведомствен.2016'!G654)</f>
        <v>321715.2</v>
      </c>
      <c r="I327" s="136">
        <f t="shared" si="6"/>
        <v>0</v>
      </c>
    </row>
    <row r="328" spans="1:9" s="105" customFormat="1" ht="28.5">
      <c r="A328" s="111" t="s">
        <v>267</v>
      </c>
      <c r="B328" s="25"/>
      <c r="C328" s="25" t="s">
        <v>35</v>
      </c>
      <c r="D328" s="25" t="s">
        <v>164</v>
      </c>
      <c r="E328" s="81" t="s">
        <v>318</v>
      </c>
      <c r="F328" s="25" t="s">
        <v>37</v>
      </c>
      <c r="G328" s="135">
        <v>3934.9</v>
      </c>
      <c r="H328" s="95">
        <f>SUM('ведомствен.2016'!G655)</f>
        <v>3934.9</v>
      </c>
      <c r="I328" s="136">
        <f t="shared" si="6"/>
        <v>0</v>
      </c>
    </row>
    <row r="329" spans="1:9" s="105" customFormat="1" ht="28.5">
      <c r="A329" s="116" t="s">
        <v>179</v>
      </c>
      <c r="B329" s="25"/>
      <c r="C329" s="25" t="s">
        <v>35</v>
      </c>
      <c r="D329" s="25" t="s">
        <v>164</v>
      </c>
      <c r="E329" s="81" t="s">
        <v>318</v>
      </c>
      <c r="F329" s="25" t="s">
        <v>178</v>
      </c>
      <c r="G329" s="135">
        <v>378676.1</v>
      </c>
      <c r="H329" s="95">
        <f>SUM('ведомствен.2016'!G656)</f>
        <v>378676.1</v>
      </c>
      <c r="I329" s="136">
        <f t="shared" si="6"/>
        <v>0</v>
      </c>
    </row>
    <row r="330" spans="1:9" s="105" customFormat="1" ht="15">
      <c r="A330" s="112" t="s">
        <v>133</v>
      </c>
      <c r="B330" s="82"/>
      <c r="C330" s="25" t="s">
        <v>35</v>
      </c>
      <c r="D330" s="25" t="s">
        <v>164</v>
      </c>
      <c r="E330" s="25" t="s">
        <v>319</v>
      </c>
      <c r="F330" s="25"/>
      <c r="G330" s="135">
        <f>G331+G341</f>
        <v>213710.2</v>
      </c>
      <c r="H330" s="140"/>
      <c r="I330" s="136">
        <f t="shared" si="6"/>
        <v>213710.2</v>
      </c>
    </row>
    <row r="331" spans="1:9" s="105" customFormat="1" ht="18.75" customHeight="1">
      <c r="A331" s="116" t="s">
        <v>4</v>
      </c>
      <c r="B331" s="82"/>
      <c r="C331" s="25" t="s">
        <v>35</v>
      </c>
      <c r="D331" s="25" t="s">
        <v>164</v>
      </c>
      <c r="E331" s="25" t="s">
        <v>320</v>
      </c>
      <c r="F331" s="25"/>
      <c r="G331" s="135">
        <f>G332+G334</f>
        <v>109991.3</v>
      </c>
      <c r="H331" s="95"/>
      <c r="I331" s="136">
        <f t="shared" si="6"/>
        <v>109991.3</v>
      </c>
    </row>
    <row r="332" spans="1:9" s="105" customFormat="1" ht="28.5">
      <c r="A332" s="116" t="s">
        <v>78</v>
      </c>
      <c r="B332" s="82"/>
      <c r="C332" s="25" t="s">
        <v>35</v>
      </c>
      <c r="D332" s="25" t="s">
        <v>164</v>
      </c>
      <c r="E332" s="25" t="s">
        <v>321</v>
      </c>
      <c r="F332" s="25"/>
      <c r="G332" s="135">
        <f>SUM(G333)</f>
        <v>104552.2</v>
      </c>
      <c r="H332" s="140"/>
      <c r="I332" s="136">
        <f t="shared" si="6"/>
        <v>104552.2</v>
      </c>
    </row>
    <row r="333" spans="1:9" s="105" customFormat="1" ht="28.5">
      <c r="A333" s="116" t="s">
        <v>179</v>
      </c>
      <c r="B333" s="82"/>
      <c r="C333" s="25" t="s">
        <v>35</v>
      </c>
      <c r="D333" s="25" t="s">
        <v>164</v>
      </c>
      <c r="E333" s="25" t="s">
        <v>321</v>
      </c>
      <c r="F333" s="25" t="s">
        <v>178</v>
      </c>
      <c r="G333" s="135">
        <v>104552.2</v>
      </c>
      <c r="H333" s="95">
        <f>SUM('ведомствен.2016'!G660)</f>
        <v>104552.2</v>
      </c>
      <c r="I333" s="136">
        <f t="shared" si="6"/>
        <v>0</v>
      </c>
    </row>
    <row r="334" spans="1:9" s="105" customFormat="1" ht="15">
      <c r="A334" s="111" t="s">
        <v>55</v>
      </c>
      <c r="B334" s="75"/>
      <c r="C334" s="21" t="s">
        <v>35</v>
      </c>
      <c r="D334" s="21" t="s">
        <v>164</v>
      </c>
      <c r="E334" s="21" t="s">
        <v>484</v>
      </c>
      <c r="F334" s="25"/>
      <c r="G334" s="56">
        <f>SUM(G339)+G337+G335</f>
        <v>5439.1</v>
      </c>
      <c r="H334" s="95"/>
      <c r="I334" s="136"/>
    </row>
    <row r="335" spans="1:9" s="105" customFormat="1" ht="28.5">
      <c r="A335" s="9" t="s">
        <v>48</v>
      </c>
      <c r="B335" s="75"/>
      <c r="C335" s="21" t="s">
        <v>35</v>
      </c>
      <c r="D335" s="21" t="s">
        <v>164</v>
      </c>
      <c r="E335" s="21" t="s">
        <v>699</v>
      </c>
      <c r="F335" s="25"/>
      <c r="G335" s="20">
        <f>SUM(G336)</f>
        <v>40</v>
      </c>
      <c r="H335" s="95"/>
      <c r="I335" s="136"/>
    </row>
    <row r="336" spans="1:9" s="105" customFormat="1" ht="28.5">
      <c r="A336" s="22" t="s">
        <v>188</v>
      </c>
      <c r="B336" s="75"/>
      <c r="C336" s="21" t="s">
        <v>35</v>
      </c>
      <c r="D336" s="21" t="s">
        <v>164</v>
      </c>
      <c r="E336" s="21" t="s">
        <v>699</v>
      </c>
      <c r="F336" s="25" t="s">
        <v>178</v>
      </c>
      <c r="G336" s="20">
        <v>40</v>
      </c>
      <c r="H336" s="95">
        <f>SUM('ведомствен.2016'!G663)</f>
        <v>40</v>
      </c>
      <c r="I336" s="136"/>
    </row>
    <row r="337" spans="1:9" s="105" customFormat="1" ht="28.5">
      <c r="A337" s="9" t="s">
        <v>604</v>
      </c>
      <c r="B337" s="75"/>
      <c r="C337" s="21" t="s">
        <v>35</v>
      </c>
      <c r="D337" s="21" t="s">
        <v>164</v>
      </c>
      <c r="E337" s="21" t="s">
        <v>662</v>
      </c>
      <c r="F337" s="25"/>
      <c r="G337" s="20">
        <f>SUM(G338)</f>
        <v>410.5</v>
      </c>
      <c r="H337" s="95"/>
      <c r="I337" s="136"/>
    </row>
    <row r="338" spans="1:9" s="105" customFormat="1" ht="28.5">
      <c r="A338" s="22" t="s">
        <v>188</v>
      </c>
      <c r="B338" s="75"/>
      <c r="C338" s="21" t="s">
        <v>35</v>
      </c>
      <c r="D338" s="21" t="s">
        <v>164</v>
      </c>
      <c r="E338" s="21" t="s">
        <v>662</v>
      </c>
      <c r="F338" s="25" t="s">
        <v>178</v>
      </c>
      <c r="G338" s="20">
        <v>410.5</v>
      </c>
      <c r="H338" s="95">
        <f>SUM('ведомствен.2016'!G665)</f>
        <v>410.5</v>
      </c>
      <c r="I338" s="136"/>
    </row>
    <row r="339" spans="1:9" s="105" customFormat="1" ht="15">
      <c r="A339" s="111" t="s">
        <v>52</v>
      </c>
      <c r="B339" s="75"/>
      <c r="C339" s="21" t="s">
        <v>35</v>
      </c>
      <c r="D339" s="21" t="s">
        <v>164</v>
      </c>
      <c r="E339" s="21" t="s">
        <v>485</v>
      </c>
      <c r="F339" s="25"/>
      <c r="G339" s="56">
        <f>SUM(G340)</f>
        <v>4988.6</v>
      </c>
      <c r="H339" s="95"/>
      <c r="I339" s="136"/>
    </row>
    <row r="340" spans="1:9" s="105" customFormat="1" ht="28.5">
      <c r="A340" s="111" t="s">
        <v>179</v>
      </c>
      <c r="B340" s="75"/>
      <c r="C340" s="21" t="s">
        <v>35</v>
      </c>
      <c r="D340" s="21" t="s">
        <v>164</v>
      </c>
      <c r="E340" s="21" t="s">
        <v>485</v>
      </c>
      <c r="F340" s="25" t="s">
        <v>178</v>
      </c>
      <c r="G340" s="56">
        <v>4988.6</v>
      </c>
      <c r="H340" s="95">
        <f>SUM('ведомствен.2016'!G667)</f>
        <v>4988.6</v>
      </c>
      <c r="I340" s="136">
        <f aca="true" t="shared" si="7" ref="I340:I349">SUM(G340-H340)</f>
        <v>0</v>
      </c>
    </row>
    <row r="341" spans="1:9" s="105" customFormat="1" ht="28.5">
      <c r="A341" s="116" t="s">
        <v>10</v>
      </c>
      <c r="B341" s="82"/>
      <c r="C341" s="25" t="s">
        <v>35</v>
      </c>
      <c r="D341" s="25" t="s">
        <v>164</v>
      </c>
      <c r="E341" s="25" t="s">
        <v>322</v>
      </c>
      <c r="F341" s="25"/>
      <c r="G341" s="135">
        <f>SUM(G342:G345)</f>
        <v>103718.90000000001</v>
      </c>
      <c r="H341" s="95"/>
      <c r="I341" s="136">
        <f t="shared" si="7"/>
        <v>103718.90000000001</v>
      </c>
    </row>
    <row r="342" spans="1:9" s="105" customFormat="1" ht="57">
      <c r="A342" s="22" t="s">
        <v>299</v>
      </c>
      <c r="B342" s="82"/>
      <c r="C342" s="25" t="s">
        <v>35</v>
      </c>
      <c r="D342" s="25" t="s">
        <v>164</v>
      </c>
      <c r="E342" s="25" t="s">
        <v>322</v>
      </c>
      <c r="F342" s="25" t="s">
        <v>169</v>
      </c>
      <c r="G342" s="135">
        <v>42049.4</v>
      </c>
      <c r="H342" s="95">
        <f>SUM('ведомствен.2016'!G669)</f>
        <v>42049.4</v>
      </c>
      <c r="I342" s="136">
        <f t="shared" si="7"/>
        <v>0</v>
      </c>
    </row>
    <row r="343" spans="1:9" ht="28.5">
      <c r="A343" s="111" t="s">
        <v>267</v>
      </c>
      <c r="B343" s="82"/>
      <c r="C343" s="25" t="s">
        <v>35</v>
      </c>
      <c r="D343" s="25" t="s">
        <v>164</v>
      </c>
      <c r="E343" s="25" t="s">
        <v>322</v>
      </c>
      <c r="F343" s="25" t="s">
        <v>37</v>
      </c>
      <c r="G343" s="135">
        <v>48304.2</v>
      </c>
      <c r="H343" s="95">
        <f>SUM('ведомствен.2016'!G670)</f>
        <v>48304.2</v>
      </c>
      <c r="I343" s="136">
        <f t="shared" si="7"/>
        <v>0</v>
      </c>
    </row>
    <row r="344" spans="1:9" ht="15">
      <c r="A344" s="22" t="s">
        <v>174</v>
      </c>
      <c r="B344" s="75"/>
      <c r="C344" s="25" t="s">
        <v>35</v>
      </c>
      <c r="D344" s="25" t="s">
        <v>164</v>
      </c>
      <c r="E344" s="25" t="s">
        <v>322</v>
      </c>
      <c r="F344" s="25" t="s">
        <v>175</v>
      </c>
      <c r="G344" s="80">
        <v>3</v>
      </c>
      <c r="H344" s="95">
        <f>SUM('ведомствен.2016'!G671)</f>
        <v>3</v>
      </c>
      <c r="I344" s="136">
        <f t="shared" si="7"/>
        <v>0</v>
      </c>
    </row>
    <row r="345" spans="1:9" ht="14.25">
      <c r="A345" s="116" t="s">
        <v>172</v>
      </c>
      <c r="B345" s="141"/>
      <c r="C345" s="25" t="s">
        <v>35</v>
      </c>
      <c r="D345" s="25" t="s">
        <v>164</v>
      </c>
      <c r="E345" s="25" t="s">
        <v>322</v>
      </c>
      <c r="F345" s="84">
        <v>800</v>
      </c>
      <c r="G345" s="135">
        <v>13362.3</v>
      </c>
      <c r="H345" s="95">
        <f>SUM('ведомствен.2016'!G672)</f>
        <v>13362.3</v>
      </c>
      <c r="I345" s="136">
        <f t="shared" si="7"/>
        <v>0</v>
      </c>
    </row>
    <row r="346" spans="1:9" s="122" customFormat="1" ht="14.25">
      <c r="A346" s="116" t="s">
        <v>126</v>
      </c>
      <c r="B346" s="25"/>
      <c r="C346" s="25" t="s">
        <v>35</v>
      </c>
      <c r="D346" s="25" t="s">
        <v>164</v>
      </c>
      <c r="E346" s="25" t="s">
        <v>323</v>
      </c>
      <c r="F346" s="25"/>
      <c r="G346" s="135">
        <f>SUM(G347)</f>
        <v>196871.1</v>
      </c>
      <c r="I346" s="136">
        <f t="shared" si="7"/>
        <v>196871.1</v>
      </c>
    </row>
    <row r="347" spans="1:9" s="122" customFormat="1" ht="21" customHeight="1">
      <c r="A347" s="116" t="s">
        <v>196</v>
      </c>
      <c r="B347" s="82"/>
      <c r="C347" s="25" t="s">
        <v>35</v>
      </c>
      <c r="D347" s="25" t="s">
        <v>164</v>
      </c>
      <c r="E347" s="25" t="s">
        <v>324</v>
      </c>
      <c r="F347" s="25"/>
      <c r="G347" s="135">
        <f>SUM(G348)+G350</f>
        <v>196871.1</v>
      </c>
      <c r="I347" s="136">
        <f t="shared" si="7"/>
        <v>196871.1</v>
      </c>
    </row>
    <row r="348" spans="1:9" s="122" customFormat="1" ht="28.5">
      <c r="A348" s="116" t="s">
        <v>18</v>
      </c>
      <c r="B348" s="82"/>
      <c r="C348" s="25" t="s">
        <v>35</v>
      </c>
      <c r="D348" s="25" t="s">
        <v>164</v>
      </c>
      <c r="E348" s="25" t="s">
        <v>325</v>
      </c>
      <c r="F348" s="25"/>
      <c r="G348" s="135">
        <f>SUM(G349)</f>
        <v>193901.2</v>
      </c>
      <c r="I348" s="136">
        <f t="shared" si="7"/>
        <v>193901.2</v>
      </c>
    </row>
    <row r="349" spans="1:9" s="122" customFormat="1" ht="28.5">
      <c r="A349" s="116" t="s">
        <v>179</v>
      </c>
      <c r="B349" s="82"/>
      <c r="C349" s="25" t="s">
        <v>35</v>
      </c>
      <c r="D349" s="25" t="s">
        <v>164</v>
      </c>
      <c r="E349" s="25" t="s">
        <v>325</v>
      </c>
      <c r="F349" s="25" t="s">
        <v>178</v>
      </c>
      <c r="G349" s="135">
        <v>193901.2</v>
      </c>
      <c r="H349" s="95">
        <f>SUM('ведомствен.2016'!G676+'ведомствен.2016'!G781+'ведомствен.2016'!G530)</f>
        <v>193901.2</v>
      </c>
      <c r="I349" s="136">
        <f t="shared" si="7"/>
        <v>0</v>
      </c>
    </row>
    <row r="350" spans="1:9" s="122" customFormat="1" ht="15">
      <c r="A350" s="111" t="s">
        <v>55</v>
      </c>
      <c r="B350" s="75"/>
      <c r="C350" s="21" t="s">
        <v>35</v>
      </c>
      <c r="D350" s="21" t="s">
        <v>164</v>
      </c>
      <c r="E350" s="21" t="s">
        <v>472</v>
      </c>
      <c r="F350" s="25"/>
      <c r="G350" s="56">
        <f>SUM(G355)+G351+G353</f>
        <v>2969.9</v>
      </c>
      <c r="H350" s="95"/>
      <c r="I350" s="136"/>
    </row>
    <row r="351" spans="1:9" s="122" customFormat="1" ht="28.5">
      <c r="A351" s="9" t="s">
        <v>48</v>
      </c>
      <c r="B351" s="75"/>
      <c r="C351" s="21" t="s">
        <v>35</v>
      </c>
      <c r="D351" s="21" t="s">
        <v>164</v>
      </c>
      <c r="E351" s="21" t="s">
        <v>620</v>
      </c>
      <c r="F351" s="25"/>
      <c r="G351" s="20">
        <f>SUM(G352)</f>
        <v>435.6</v>
      </c>
      <c r="H351" s="95"/>
      <c r="I351" s="136"/>
    </row>
    <row r="352" spans="1:9" s="122" customFormat="1" ht="28.5">
      <c r="A352" s="22" t="s">
        <v>188</v>
      </c>
      <c r="B352" s="75"/>
      <c r="C352" s="21" t="s">
        <v>35</v>
      </c>
      <c r="D352" s="21" t="s">
        <v>164</v>
      </c>
      <c r="E352" s="21" t="s">
        <v>620</v>
      </c>
      <c r="F352" s="25" t="s">
        <v>178</v>
      </c>
      <c r="G352" s="20">
        <v>435.6</v>
      </c>
      <c r="H352" s="95">
        <f>SUM('ведомствен.2016'!G533)</f>
        <v>435.6</v>
      </c>
      <c r="I352" s="136"/>
    </row>
    <row r="353" spans="1:9" s="122" customFormat="1" ht="28.5">
      <c r="A353" s="9" t="s">
        <v>604</v>
      </c>
      <c r="B353" s="75"/>
      <c r="C353" s="25" t="s">
        <v>35</v>
      </c>
      <c r="D353" s="25" t="s">
        <v>164</v>
      </c>
      <c r="E353" s="25" t="s">
        <v>663</v>
      </c>
      <c r="F353" s="25"/>
      <c r="G353" s="80">
        <f>SUM(G354)</f>
        <v>50</v>
      </c>
      <c r="H353" s="95"/>
      <c r="I353" s="136"/>
    </row>
    <row r="354" spans="1:9" s="122" customFormat="1" ht="28.5">
      <c r="A354" s="22" t="s">
        <v>188</v>
      </c>
      <c r="B354" s="75"/>
      <c r="C354" s="25" t="s">
        <v>35</v>
      </c>
      <c r="D354" s="25" t="s">
        <v>164</v>
      </c>
      <c r="E354" s="25" t="s">
        <v>663</v>
      </c>
      <c r="F354" s="25" t="s">
        <v>178</v>
      </c>
      <c r="G354" s="80">
        <v>50</v>
      </c>
      <c r="H354" s="95">
        <f>SUM('ведомствен.2016'!G679)</f>
        <v>50</v>
      </c>
      <c r="I354" s="136"/>
    </row>
    <row r="355" spans="1:9" s="122" customFormat="1" ht="15">
      <c r="A355" s="111" t="s">
        <v>52</v>
      </c>
      <c r="B355" s="75"/>
      <c r="C355" s="21" t="s">
        <v>35</v>
      </c>
      <c r="D355" s="21" t="s">
        <v>164</v>
      </c>
      <c r="E355" s="21" t="s">
        <v>473</v>
      </c>
      <c r="F355" s="25"/>
      <c r="G355" s="56">
        <f>SUM(G356)</f>
        <v>2484.3</v>
      </c>
      <c r="H355" s="95"/>
      <c r="I355" s="136"/>
    </row>
    <row r="356" spans="1:9" s="122" customFormat="1" ht="28.5">
      <c r="A356" s="111" t="s">
        <v>179</v>
      </c>
      <c r="B356" s="75"/>
      <c r="C356" s="21" t="s">
        <v>35</v>
      </c>
      <c r="D356" s="21" t="s">
        <v>164</v>
      </c>
      <c r="E356" s="21" t="s">
        <v>473</v>
      </c>
      <c r="F356" s="25" t="s">
        <v>178</v>
      </c>
      <c r="G356" s="56">
        <v>2484.3</v>
      </c>
      <c r="H356" s="95">
        <f>SUM('ведомствен.2016'!G784+'ведомствен.2016'!G535)+'ведомствен.2016'!G681</f>
        <v>2484.2999999999997</v>
      </c>
      <c r="I356" s="136">
        <f aca="true" t="shared" si="8" ref="I356:I367">SUM(G356-H356)</f>
        <v>4.547473508864641E-13</v>
      </c>
    </row>
    <row r="357" spans="1:9" s="122" customFormat="1" ht="14.25">
      <c r="A357" s="116" t="s">
        <v>129</v>
      </c>
      <c r="B357" s="25"/>
      <c r="C357" s="25" t="s">
        <v>35</v>
      </c>
      <c r="D357" s="25" t="s">
        <v>164</v>
      </c>
      <c r="E357" s="25" t="s">
        <v>326</v>
      </c>
      <c r="F357" s="25"/>
      <c r="G357" s="135">
        <f>SUM(G358)</f>
        <v>7887.7</v>
      </c>
      <c r="I357" s="136">
        <f t="shared" si="8"/>
        <v>7887.7</v>
      </c>
    </row>
    <row r="358" spans="1:9" s="122" customFormat="1" ht="28.5">
      <c r="A358" s="116" t="s">
        <v>10</v>
      </c>
      <c r="B358" s="82"/>
      <c r="C358" s="25" t="s">
        <v>35</v>
      </c>
      <c r="D358" s="25" t="s">
        <v>164</v>
      </c>
      <c r="E358" s="25" t="s">
        <v>327</v>
      </c>
      <c r="F358" s="25"/>
      <c r="G358" s="135">
        <f>SUM(G359+G360+G361)</f>
        <v>7887.7</v>
      </c>
      <c r="I358" s="136">
        <f t="shared" si="8"/>
        <v>7887.7</v>
      </c>
    </row>
    <row r="359" spans="1:9" s="122" customFormat="1" ht="57">
      <c r="A359" s="22" t="s">
        <v>299</v>
      </c>
      <c r="B359" s="82"/>
      <c r="C359" s="25" t="s">
        <v>35</v>
      </c>
      <c r="D359" s="25" t="s">
        <v>164</v>
      </c>
      <c r="E359" s="25" t="s">
        <v>328</v>
      </c>
      <c r="F359" s="25" t="s">
        <v>169</v>
      </c>
      <c r="G359" s="135">
        <v>3199.3</v>
      </c>
      <c r="H359" s="95">
        <f>SUM('ведомствен.2016'!G684)</f>
        <v>3199.3</v>
      </c>
      <c r="I359" s="136">
        <f t="shared" si="8"/>
        <v>0</v>
      </c>
    </row>
    <row r="360" spans="1:9" s="122" customFormat="1" ht="28.5">
      <c r="A360" s="111" t="s">
        <v>267</v>
      </c>
      <c r="B360" s="82"/>
      <c r="C360" s="25" t="s">
        <v>35</v>
      </c>
      <c r="D360" s="25" t="s">
        <v>164</v>
      </c>
      <c r="E360" s="25" t="s">
        <v>328</v>
      </c>
      <c r="F360" s="25" t="s">
        <v>37</v>
      </c>
      <c r="G360" s="135">
        <v>3473.1</v>
      </c>
      <c r="H360" s="95">
        <f>SUM('ведомствен.2016'!G685)</f>
        <v>3473.1</v>
      </c>
      <c r="I360" s="136">
        <f t="shared" si="8"/>
        <v>0</v>
      </c>
    </row>
    <row r="361" spans="1:9" s="122" customFormat="1" ht="15">
      <c r="A361" s="116" t="s">
        <v>172</v>
      </c>
      <c r="B361" s="82"/>
      <c r="C361" s="25" t="s">
        <v>35</v>
      </c>
      <c r="D361" s="25" t="s">
        <v>164</v>
      </c>
      <c r="E361" s="25" t="s">
        <v>328</v>
      </c>
      <c r="F361" s="25" t="s">
        <v>61</v>
      </c>
      <c r="G361" s="135">
        <v>1215.3</v>
      </c>
      <c r="H361" s="95">
        <f>SUM('ведомствен.2016'!G686)</f>
        <v>1215.3</v>
      </c>
      <c r="I361" s="136">
        <f t="shared" si="8"/>
        <v>0</v>
      </c>
    </row>
    <row r="362" spans="1:9" s="122" customFormat="1" ht="15">
      <c r="A362" s="116" t="s">
        <v>189</v>
      </c>
      <c r="B362" s="82"/>
      <c r="C362" s="25" t="s">
        <v>35</v>
      </c>
      <c r="D362" s="25" t="s">
        <v>164</v>
      </c>
      <c r="E362" s="25" t="s">
        <v>235</v>
      </c>
      <c r="F362" s="25"/>
      <c r="G362" s="135">
        <f>G363+G366</f>
        <v>14368.800000000001</v>
      </c>
      <c r="I362" s="136">
        <f t="shared" si="8"/>
        <v>14368.800000000001</v>
      </c>
    </row>
    <row r="363" spans="1:9" ht="28.5">
      <c r="A363" s="116" t="s">
        <v>312</v>
      </c>
      <c r="B363" s="141"/>
      <c r="C363" s="25" t="s">
        <v>35</v>
      </c>
      <c r="D363" s="25" t="s">
        <v>164</v>
      </c>
      <c r="E363" s="25" t="s">
        <v>313</v>
      </c>
      <c r="F363" s="25"/>
      <c r="G363" s="135">
        <f>SUM(G364:G365)</f>
        <v>1954.1</v>
      </c>
      <c r="H363" s="122"/>
      <c r="I363" s="136">
        <f t="shared" si="8"/>
        <v>1954.1</v>
      </c>
    </row>
    <row r="364" spans="1:9" s="105" customFormat="1" ht="28.5">
      <c r="A364" s="111" t="s">
        <v>267</v>
      </c>
      <c r="B364" s="141"/>
      <c r="C364" s="25" t="s">
        <v>35</v>
      </c>
      <c r="D364" s="25" t="s">
        <v>164</v>
      </c>
      <c r="E364" s="25" t="s">
        <v>313</v>
      </c>
      <c r="F364" s="25" t="s">
        <v>37</v>
      </c>
      <c r="G364" s="135">
        <v>1721</v>
      </c>
      <c r="H364" s="95">
        <f>SUM('ведомствен.2016'!G689)</f>
        <v>1721</v>
      </c>
      <c r="I364" s="136">
        <f t="shared" si="8"/>
        <v>0</v>
      </c>
    </row>
    <row r="365" spans="1:9" s="105" customFormat="1" ht="28.5">
      <c r="A365" s="22" t="s">
        <v>179</v>
      </c>
      <c r="B365" s="83"/>
      <c r="C365" s="25" t="s">
        <v>35</v>
      </c>
      <c r="D365" s="25" t="s">
        <v>164</v>
      </c>
      <c r="E365" s="25" t="s">
        <v>313</v>
      </c>
      <c r="F365" s="25" t="s">
        <v>178</v>
      </c>
      <c r="G365" s="80">
        <v>233.1</v>
      </c>
      <c r="H365" s="95">
        <f>SUM('ведомствен.2016'!G690)</f>
        <v>233.1</v>
      </c>
      <c r="I365" s="136">
        <f t="shared" si="8"/>
        <v>0</v>
      </c>
    </row>
    <row r="366" spans="1:9" s="105" customFormat="1" ht="28.5">
      <c r="A366" s="116" t="s">
        <v>329</v>
      </c>
      <c r="B366" s="83"/>
      <c r="C366" s="25" t="s">
        <v>35</v>
      </c>
      <c r="D366" s="25" t="s">
        <v>164</v>
      </c>
      <c r="E366" s="25" t="s">
        <v>330</v>
      </c>
      <c r="F366" s="25"/>
      <c r="G366" s="135">
        <f>SUM(G367:G370)+G371+G374+G376+G378+G380</f>
        <v>12414.7</v>
      </c>
      <c r="I366" s="136">
        <f t="shared" si="8"/>
        <v>12414.7</v>
      </c>
    </row>
    <row r="367" spans="1:9" s="105" customFormat="1" ht="57">
      <c r="A367" s="22" t="s">
        <v>299</v>
      </c>
      <c r="B367" s="83"/>
      <c r="C367" s="25" t="s">
        <v>35</v>
      </c>
      <c r="D367" s="25" t="s">
        <v>164</v>
      </c>
      <c r="E367" s="25" t="s">
        <v>330</v>
      </c>
      <c r="F367" s="25" t="s">
        <v>169</v>
      </c>
      <c r="G367" s="135">
        <v>53</v>
      </c>
      <c r="H367" s="95">
        <f>SUM('ведомствен.2016'!G692)</f>
        <v>53</v>
      </c>
      <c r="I367" s="136">
        <f t="shared" si="8"/>
        <v>0</v>
      </c>
    </row>
    <row r="368" spans="1:9" s="105" customFormat="1" ht="28.5">
      <c r="A368" s="111" t="s">
        <v>267</v>
      </c>
      <c r="B368" s="83"/>
      <c r="C368" s="25" t="s">
        <v>35</v>
      </c>
      <c r="D368" s="25" t="s">
        <v>164</v>
      </c>
      <c r="E368" s="25" t="s">
        <v>330</v>
      </c>
      <c r="F368" s="25" t="s">
        <v>37</v>
      </c>
      <c r="G368" s="135">
        <v>3460.5</v>
      </c>
      <c r="H368" s="95">
        <f>SUM('ведомствен.2016'!G693)</f>
        <v>3460.5</v>
      </c>
      <c r="I368" s="136">
        <f aca="true" t="shared" si="9" ref="I368:I381">SUM(G368-H368)</f>
        <v>0</v>
      </c>
    </row>
    <row r="369" spans="1:9" s="105" customFormat="1" ht="14.25">
      <c r="A369" s="111" t="s">
        <v>174</v>
      </c>
      <c r="B369" s="83"/>
      <c r="C369" s="25" t="s">
        <v>35</v>
      </c>
      <c r="D369" s="25" t="s">
        <v>164</v>
      </c>
      <c r="E369" s="25" t="s">
        <v>330</v>
      </c>
      <c r="F369" s="25" t="s">
        <v>175</v>
      </c>
      <c r="G369" s="135">
        <v>73</v>
      </c>
      <c r="H369" s="95">
        <f>SUM('ведомствен.2016'!G694)</f>
        <v>73</v>
      </c>
      <c r="I369" s="136">
        <f t="shared" si="9"/>
        <v>0</v>
      </c>
    </row>
    <row r="370" spans="1:9" s="105" customFormat="1" ht="28.5">
      <c r="A370" s="116" t="s">
        <v>179</v>
      </c>
      <c r="B370" s="83"/>
      <c r="C370" s="25" t="s">
        <v>35</v>
      </c>
      <c r="D370" s="25" t="s">
        <v>164</v>
      </c>
      <c r="E370" s="25" t="s">
        <v>330</v>
      </c>
      <c r="F370" s="25" t="s">
        <v>178</v>
      </c>
      <c r="G370" s="135">
        <v>2861</v>
      </c>
      <c r="H370" s="95">
        <f>SUM('ведомствен.2016'!G695)</f>
        <v>2861</v>
      </c>
      <c r="I370" s="136">
        <f t="shared" si="9"/>
        <v>0</v>
      </c>
    </row>
    <row r="371" spans="1:9" s="105" customFormat="1" ht="71.25">
      <c r="A371" s="116" t="s">
        <v>486</v>
      </c>
      <c r="B371" s="83"/>
      <c r="C371" s="25" t="s">
        <v>35</v>
      </c>
      <c r="D371" s="25" t="s">
        <v>164</v>
      </c>
      <c r="E371" s="25" t="s">
        <v>487</v>
      </c>
      <c r="F371" s="25"/>
      <c r="G371" s="135">
        <f>SUM(G372:G373)</f>
        <v>5947.200000000001</v>
      </c>
      <c r="H371" s="95"/>
      <c r="I371" s="136">
        <f t="shared" si="9"/>
        <v>5947.200000000001</v>
      </c>
    </row>
    <row r="372" spans="1:9" s="105" customFormat="1" ht="28.5">
      <c r="A372" s="111" t="s">
        <v>267</v>
      </c>
      <c r="B372" s="83"/>
      <c r="C372" s="25" t="s">
        <v>35</v>
      </c>
      <c r="D372" s="25" t="s">
        <v>164</v>
      </c>
      <c r="E372" s="25" t="s">
        <v>487</v>
      </c>
      <c r="F372" s="25" t="s">
        <v>37</v>
      </c>
      <c r="G372" s="135">
        <v>3026.8</v>
      </c>
      <c r="H372" s="95">
        <f>SUM('ведомствен.2016'!G697)</f>
        <v>3026.8</v>
      </c>
      <c r="I372" s="136">
        <f t="shared" si="9"/>
        <v>0</v>
      </c>
    </row>
    <row r="373" spans="1:9" s="105" customFormat="1" ht="28.5">
      <c r="A373" s="116" t="s">
        <v>179</v>
      </c>
      <c r="B373" s="83"/>
      <c r="C373" s="25" t="s">
        <v>35</v>
      </c>
      <c r="D373" s="25" t="s">
        <v>164</v>
      </c>
      <c r="E373" s="25" t="s">
        <v>487</v>
      </c>
      <c r="F373" s="25" t="s">
        <v>178</v>
      </c>
      <c r="G373" s="135">
        <v>2920.4</v>
      </c>
      <c r="H373" s="95">
        <f>SUM('ведомствен.2016'!G698)</f>
        <v>2920.4</v>
      </c>
      <c r="I373" s="136">
        <f t="shared" si="9"/>
        <v>0</v>
      </c>
    </row>
    <row r="374" spans="1:9" s="105" customFormat="1" ht="42.75">
      <c r="A374" s="116" t="s">
        <v>488</v>
      </c>
      <c r="B374" s="83"/>
      <c r="C374" s="25" t="s">
        <v>35</v>
      </c>
      <c r="D374" s="25" t="s">
        <v>164</v>
      </c>
      <c r="E374" s="25" t="s">
        <v>489</v>
      </c>
      <c r="F374" s="25"/>
      <c r="G374" s="135">
        <f>SUM(G375)</f>
        <v>5</v>
      </c>
      <c r="H374" s="95"/>
      <c r="I374" s="136">
        <f t="shared" si="9"/>
        <v>5</v>
      </c>
    </row>
    <row r="375" spans="1:9" s="105" customFormat="1" ht="28.5">
      <c r="A375" s="111" t="s">
        <v>267</v>
      </c>
      <c r="B375" s="83"/>
      <c r="C375" s="25" t="s">
        <v>35</v>
      </c>
      <c r="D375" s="25" t="s">
        <v>164</v>
      </c>
      <c r="E375" s="25" t="s">
        <v>489</v>
      </c>
      <c r="F375" s="25" t="s">
        <v>37</v>
      </c>
      <c r="G375" s="135">
        <v>5</v>
      </c>
      <c r="H375" s="95">
        <f>SUM('ведомствен.2016'!G700)</f>
        <v>5</v>
      </c>
      <c r="I375" s="136">
        <f t="shared" si="9"/>
        <v>0</v>
      </c>
    </row>
    <row r="376" spans="1:9" s="105" customFormat="1" ht="42.75" hidden="1">
      <c r="A376" s="111" t="s">
        <v>490</v>
      </c>
      <c r="B376" s="83"/>
      <c r="C376" s="25" t="s">
        <v>35</v>
      </c>
      <c r="D376" s="25" t="s">
        <v>164</v>
      </c>
      <c r="E376" s="25" t="s">
        <v>491</v>
      </c>
      <c r="F376" s="25"/>
      <c r="G376" s="135">
        <f>SUM(G377)</f>
        <v>0</v>
      </c>
      <c r="H376" s="95"/>
      <c r="I376" s="136">
        <f t="shared" si="9"/>
        <v>0</v>
      </c>
    </row>
    <row r="377" spans="1:9" s="105" customFormat="1" ht="28.5" hidden="1">
      <c r="A377" s="111" t="s">
        <v>267</v>
      </c>
      <c r="B377" s="83"/>
      <c r="C377" s="25" t="s">
        <v>35</v>
      </c>
      <c r="D377" s="25" t="s">
        <v>164</v>
      </c>
      <c r="E377" s="25" t="s">
        <v>491</v>
      </c>
      <c r="F377" s="25" t="s">
        <v>37</v>
      </c>
      <c r="G377" s="135"/>
      <c r="H377" s="95">
        <f>SUM('ведомствен.2016'!G702)</f>
        <v>0</v>
      </c>
      <c r="I377" s="136">
        <f t="shared" si="9"/>
        <v>0</v>
      </c>
    </row>
    <row r="378" spans="1:9" s="105" customFormat="1" ht="71.25">
      <c r="A378" s="116" t="s">
        <v>492</v>
      </c>
      <c r="B378" s="83"/>
      <c r="C378" s="25" t="s">
        <v>35</v>
      </c>
      <c r="D378" s="25" t="s">
        <v>164</v>
      </c>
      <c r="E378" s="25" t="s">
        <v>493</v>
      </c>
      <c r="F378" s="25"/>
      <c r="G378" s="135">
        <f>SUM(G379)</f>
        <v>10</v>
      </c>
      <c r="H378" s="95"/>
      <c r="I378" s="136">
        <f t="shared" si="9"/>
        <v>10</v>
      </c>
    </row>
    <row r="379" spans="1:9" s="105" customFormat="1" ht="28.5">
      <c r="A379" s="111" t="s">
        <v>267</v>
      </c>
      <c r="B379" s="83"/>
      <c r="C379" s="25" t="s">
        <v>35</v>
      </c>
      <c r="D379" s="25" t="s">
        <v>164</v>
      </c>
      <c r="E379" s="25" t="s">
        <v>493</v>
      </c>
      <c r="F379" s="25" t="s">
        <v>37</v>
      </c>
      <c r="G379" s="135">
        <v>10</v>
      </c>
      <c r="H379" s="95">
        <f>SUM('ведомствен.2016'!G704)</f>
        <v>10</v>
      </c>
      <c r="I379" s="136">
        <f t="shared" si="9"/>
        <v>0</v>
      </c>
    </row>
    <row r="380" spans="1:9" s="105" customFormat="1" ht="42.75">
      <c r="A380" s="111" t="s">
        <v>505</v>
      </c>
      <c r="B380" s="83"/>
      <c r="C380" s="25" t="s">
        <v>35</v>
      </c>
      <c r="D380" s="25" t="s">
        <v>164</v>
      </c>
      <c r="E380" s="25" t="s">
        <v>506</v>
      </c>
      <c r="F380" s="25"/>
      <c r="G380" s="135">
        <f>SUM(G381)</f>
        <v>5</v>
      </c>
      <c r="H380" s="95"/>
      <c r="I380" s="136"/>
    </row>
    <row r="381" spans="1:9" s="105" customFormat="1" ht="28.5">
      <c r="A381" s="111" t="s">
        <v>267</v>
      </c>
      <c r="B381" s="83"/>
      <c r="C381" s="25" t="s">
        <v>35</v>
      </c>
      <c r="D381" s="25" t="s">
        <v>164</v>
      </c>
      <c r="E381" s="25" t="s">
        <v>506</v>
      </c>
      <c r="F381" s="25" t="s">
        <v>37</v>
      </c>
      <c r="G381" s="135">
        <v>5</v>
      </c>
      <c r="H381" s="95">
        <f>SUM('ведомствен.2016'!G706)</f>
        <v>5</v>
      </c>
      <c r="I381" s="136">
        <f t="shared" si="9"/>
        <v>0</v>
      </c>
    </row>
    <row r="382" spans="1:9" s="105" customFormat="1" ht="14.25">
      <c r="A382" s="111" t="s">
        <v>36</v>
      </c>
      <c r="B382" s="118"/>
      <c r="C382" s="25" t="s">
        <v>35</v>
      </c>
      <c r="D382" s="25" t="s">
        <v>35</v>
      </c>
      <c r="E382" s="25"/>
      <c r="F382" s="25"/>
      <c r="G382" s="56">
        <f>SUM(G387+G392)+G383</f>
        <v>28386</v>
      </c>
      <c r="H382" s="122"/>
      <c r="I382" s="136">
        <f>SUM(H384:H407)</f>
        <v>28385.999999999996</v>
      </c>
    </row>
    <row r="383" spans="1:9" s="105" customFormat="1" ht="14.25">
      <c r="A383" s="22" t="s">
        <v>610</v>
      </c>
      <c r="B383" s="78"/>
      <c r="C383" s="25" t="s">
        <v>35</v>
      </c>
      <c r="D383" s="25" t="s">
        <v>35</v>
      </c>
      <c r="E383" s="25" t="s">
        <v>611</v>
      </c>
      <c r="F383" s="25"/>
      <c r="G383" s="20">
        <f>SUM(G384:G386)</f>
        <v>19232.2</v>
      </c>
      <c r="H383" s="122"/>
      <c r="I383" s="136"/>
    </row>
    <row r="384" spans="1:9" s="105" customFormat="1" ht="28.5">
      <c r="A384" s="22" t="s">
        <v>267</v>
      </c>
      <c r="B384" s="78"/>
      <c r="C384" s="25" t="s">
        <v>35</v>
      </c>
      <c r="D384" s="25" t="s">
        <v>35</v>
      </c>
      <c r="E384" s="25" t="s">
        <v>611</v>
      </c>
      <c r="F384" s="25" t="s">
        <v>37</v>
      </c>
      <c r="G384" s="20">
        <v>2360.6</v>
      </c>
      <c r="H384" s="95">
        <f>SUM('ведомствен.2016'!G709)</f>
        <v>2360.6</v>
      </c>
      <c r="I384" s="136"/>
    </row>
    <row r="385" spans="1:9" s="105" customFormat="1" ht="28.5">
      <c r="A385" s="22" t="s">
        <v>179</v>
      </c>
      <c r="B385" s="78"/>
      <c r="C385" s="25" t="s">
        <v>35</v>
      </c>
      <c r="D385" s="25" t="s">
        <v>35</v>
      </c>
      <c r="E385" s="25" t="s">
        <v>611</v>
      </c>
      <c r="F385" s="25" t="s">
        <v>178</v>
      </c>
      <c r="G385" s="20">
        <v>8280.5</v>
      </c>
      <c r="H385" s="95">
        <f>SUM('ведомствен.2016'!G710)</f>
        <v>8280.5</v>
      </c>
      <c r="I385" s="136"/>
    </row>
    <row r="386" spans="1:9" s="105" customFormat="1" ht="14.25">
      <c r="A386" s="22" t="s">
        <v>172</v>
      </c>
      <c r="B386" s="78"/>
      <c r="C386" s="25" t="s">
        <v>35</v>
      </c>
      <c r="D386" s="25" t="s">
        <v>35</v>
      </c>
      <c r="E386" s="25" t="s">
        <v>611</v>
      </c>
      <c r="F386" s="25" t="s">
        <v>61</v>
      </c>
      <c r="G386" s="20">
        <v>8591.1</v>
      </c>
      <c r="H386" s="95">
        <f>SUM('ведомствен.2016'!G711)</f>
        <v>8591.1</v>
      </c>
      <c r="I386" s="136"/>
    </row>
    <row r="387" spans="1:9" s="105" customFormat="1" ht="14.25">
      <c r="A387" s="116" t="s">
        <v>81</v>
      </c>
      <c r="B387" s="25"/>
      <c r="C387" s="25" t="s">
        <v>35</v>
      </c>
      <c r="D387" s="25" t="s">
        <v>35</v>
      </c>
      <c r="E387" s="25" t="s">
        <v>331</v>
      </c>
      <c r="F387" s="25"/>
      <c r="G387" s="135">
        <f>G388</f>
        <v>2037.8999999999999</v>
      </c>
      <c r="I387" s="136">
        <f aca="true" t="shared" si="10" ref="I387:I392">SUM(G387-H387)</f>
        <v>2037.8999999999999</v>
      </c>
    </row>
    <row r="388" spans="1:9" s="105" customFormat="1" ht="28.5">
      <c r="A388" s="116" t="s">
        <v>10</v>
      </c>
      <c r="B388" s="25"/>
      <c r="C388" s="25" t="s">
        <v>35</v>
      </c>
      <c r="D388" s="25" t="s">
        <v>35</v>
      </c>
      <c r="E388" s="25" t="s">
        <v>332</v>
      </c>
      <c r="F388" s="25"/>
      <c r="G388" s="135">
        <f>SUM(G389+G390+G391)</f>
        <v>2037.8999999999999</v>
      </c>
      <c r="H388" s="122"/>
      <c r="I388" s="136">
        <f t="shared" si="10"/>
        <v>2037.8999999999999</v>
      </c>
    </row>
    <row r="389" spans="1:9" s="105" customFormat="1" ht="57">
      <c r="A389" s="22" t="s">
        <v>299</v>
      </c>
      <c r="B389" s="25"/>
      <c r="C389" s="25" t="s">
        <v>35</v>
      </c>
      <c r="D389" s="25" t="s">
        <v>35</v>
      </c>
      <c r="E389" s="25" t="s">
        <v>332</v>
      </c>
      <c r="F389" s="25" t="s">
        <v>169</v>
      </c>
      <c r="G389" s="135">
        <v>1841.1</v>
      </c>
      <c r="H389" s="95">
        <f>SUM('ведомствен.2016'!G714)</f>
        <v>1841.1</v>
      </c>
      <c r="I389" s="136">
        <f t="shared" si="10"/>
        <v>0</v>
      </c>
    </row>
    <row r="390" spans="1:9" s="105" customFormat="1" ht="28.5">
      <c r="A390" s="111" t="s">
        <v>267</v>
      </c>
      <c r="B390" s="25"/>
      <c r="C390" s="25" t="s">
        <v>35</v>
      </c>
      <c r="D390" s="25" t="s">
        <v>35</v>
      </c>
      <c r="E390" s="25" t="s">
        <v>332</v>
      </c>
      <c r="F390" s="25" t="s">
        <v>37</v>
      </c>
      <c r="G390" s="135">
        <v>192.7</v>
      </c>
      <c r="H390" s="95">
        <f>SUM('ведомствен.2016'!G715)</f>
        <v>192.7</v>
      </c>
      <c r="I390" s="136">
        <f t="shared" si="10"/>
        <v>0</v>
      </c>
    </row>
    <row r="391" spans="1:9" s="105" customFormat="1" ht="14.25">
      <c r="A391" s="116" t="s">
        <v>172</v>
      </c>
      <c r="B391" s="25"/>
      <c r="C391" s="25" t="s">
        <v>35</v>
      </c>
      <c r="D391" s="25" t="s">
        <v>35</v>
      </c>
      <c r="E391" s="25" t="s">
        <v>332</v>
      </c>
      <c r="F391" s="25" t="s">
        <v>61</v>
      </c>
      <c r="G391" s="135">
        <v>4.1</v>
      </c>
      <c r="H391" s="95">
        <f>SUM('ведомствен.2016'!G716)</f>
        <v>4.1</v>
      </c>
      <c r="I391" s="136">
        <f t="shared" si="10"/>
        <v>0</v>
      </c>
    </row>
    <row r="392" spans="1:9" s="105" customFormat="1" ht="14.25">
      <c r="A392" s="116" t="s">
        <v>189</v>
      </c>
      <c r="B392" s="137"/>
      <c r="C392" s="25" t="s">
        <v>35</v>
      </c>
      <c r="D392" s="25" t="s">
        <v>35</v>
      </c>
      <c r="E392" s="25" t="s">
        <v>235</v>
      </c>
      <c r="F392" s="25"/>
      <c r="G392" s="135">
        <f>SUM(G393+G395+G403)+G399</f>
        <v>7115.9</v>
      </c>
      <c r="H392" s="122"/>
      <c r="I392" s="136">
        <f t="shared" si="10"/>
        <v>7115.9</v>
      </c>
    </row>
    <row r="393" spans="1:9" s="105" customFormat="1" ht="42.75">
      <c r="A393" s="116" t="s">
        <v>352</v>
      </c>
      <c r="B393" s="137"/>
      <c r="C393" s="25" t="s">
        <v>35</v>
      </c>
      <c r="D393" s="25" t="s">
        <v>35</v>
      </c>
      <c r="E393" s="25" t="s">
        <v>333</v>
      </c>
      <c r="F393" s="25"/>
      <c r="G393" s="135">
        <f>G394</f>
        <v>10</v>
      </c>
      <c r="I393" s="136">
        <f aca="true" t="shared" si="11" ref="I393:I421">SUM(G393-H393)</f>
        <v>10</v>
      </c>
    </row>
    <row r="394" spans="1:9" s="105" customFormat="1" ht="28.5">
      <c r="A394" s="111" t="s">
        <v>267</v>
      </c>
      <c r="B394" s="137"/>
      <c r="C394" s="25" t="s">
        <v>35</v>
      </c>
      <c r="D394" s="25" t="s">
        <v>35</v>
      </c>
      <c r="E394" s="25" t="s">
        <v>333</v>
      </c>
      <c r="F394" s="25" t="s">
        <v>37</v>
      </c>
      <c r="G394" s="135">
        <v>10</v>
      </c>
      <c r="H394" s="95">
        <f>SUM('ведомствен.2016'!G719)</f>
        <v>10</v>
      </c>
      <c r="I394" s="136">
        <f t="shared" si="11"/>
        <v>0</v>
      </c>
    </row>
    <row r="395" spans="1:9" s="105" customFormat="1" ht="28.5">
      <c r="A395" s="116" t="s">
        <v>329</v>
      </c>
      <c r="B395" s="69"/>
      <c r="C395" s="25" t="s">
        <v>35</v>
      </c>
      <c r="D395" s="25" t="s">
        <v>35</v>
      </c>
      <c r="E395" s="25" t="s">
        <v>330</v>
      </c>
      <c r="F395" s="25"/>
      <c r="G395" s="135">
        <f>SUM(G396:G398)</f>
        <v>3469.7</v>
      </c>
      <c r="H395" s="95"/>
      <c r="I395" s="136"/>
    </row>
    <row r="396" spans="1:9" s="105" customFormat="1" ht="28.5">
      <c r="A396" s="22" t="s">
        <v>267</v>
      </c>
      <c r="B396" s="69"/>
      <c r="C396" s="25" t="s">
        <v>35</v>
      </c>
      <c r="D396" s="25" t="s">
        <v>35</v>
      </c>
      <c r="E396" s="25" t="s">
        <v>330</v>
      </c>
      <c r="F396" s="25" t="s">
        <v>37</v>
      </c>
      <c r="G396" s="80">
        <v>1217.6</v>
      </c>
      <c r="H396" s="95">
        <f>SUM('ведомствен.2016'!G721)</f>
        <v>1217.6</v>
      </c>
      <c r="I396" s="136">
        <f t="shared" si="11"/>
        <v>0</v>
      </c>
    </row>
    <row r="397" spans="1:9" s="105" customFormat="1" ht="28.5">
      <c r="A397" s="22" t="s">
        <v>179</v>
      </c>
      <c r="B397" s="69"/>
      <c r="C397" s="25" t="s">
        <v>35</v>
      </c>
      <c r="D397" s="25" t="s">
        <v>35</v>
      </c>
      <c r="E397" s="25" t="s">
        <v>330</v>
      </c>
      <c r="F397" s="25" t="s">
        <v>178</v>
      </c>
      <c r="G397" s="80">
        <v>1856.5</v>
      </c>
      <c r="H397" s="95">
        <f>SUM('ведомствен.2016'!G722)</f>
        <v>1856.5</v>
      </c>
      <c r="I397" s="136">
        <f t="shared" si="11"/>
        <v>0</v>
      </c>
    </row>
    <row r="398" spans="1:9" s="105" customFormat="1" ht="14.25">
      <c r="A398" s="111" t="s">
        <v>172</v>
      </c>
      <c r="B398" s="69"/>
      <c r="C398" s="25" t="s">
        <v>35</v>
      </c>
      <c r="D398" s="25" t="s">
        <v>35</v>
      </c>
      <c r="E398" s="25" t="s">
        <v>330</v>
      </c>
      <c r="F398" s="25" t="s">
        <v>61</v>
      </c>
      <c r="G398" s="135">
        <v>395.6</v>
      </c>
      <c r="H398" s="95">
        <f>SUM('ведомствен.2016'!G723)</f>
        <v>395.6</v>
      </c>
      <c r="I398" s="136">
        <f t="shared" si="11"/>
        <v>0</v>
      </c>
    </row>
    <row r="399" spans="1:9" s="105" customFormat="1" ht="42.75">
      <c r="A399" s="111" t="s">
        <v>495</v>
      </c>
      <c r="B399" s="69"/>
      <c r="C399" s="25" t="s">
        <v>35</v>
      </c>
      <c r="D399" s="25" t="s">
        <v>35</v>
      </c>
      <c r="E399" s="25" t="s">
        <v>494</v>
      </c>
      <c r="F399" s="25"/>
      <c r="G399" s="135">
        <f>SUM(G400:G402)</f>
        <v>2956.2</v>
      </c>
      <c r="H399" s="95"/>
      <c r="I399" s="136"/>
    </row>
    <row r="400" spans="1:9" s="105" customFormat="1" ht="28.5">
      <c r="A400" s="111" t="s">
        <v>267</v>
      </c>
      <c r="B400" s="69"/>
      <c r="C400" s="25" t="s">
        <v>35</v>
      </c>
      <c r="D400" s="25" t="s">
        <v>35</v>
      </c>
      <c r="E400" s="25" t="s">
        <v>494</v>
      </c>
      <c r="F400" s="25" t="s">
        <v>37</v>
      </c>
      <c r="G400" s="135">
        <v>262.3</v>
      </c>
      <c r="H400" s="95">
        <f>SUM('ведомствен.2016'!G725)</f>
        <v>262.3</v>
      </c>
      <c r="I400" s="136">
        <f t="shared" si="11"/>
        <v>0</v>
      </c>
    </row>
    <row r="401" spans="1:9" s="105" customFormat="1" ht="28.5">
      <c r="A401" s="22" t="s">
        <v>179</v>
      </c>
      <c r="B401" s="69"/>
      <c r="C401" s="25" t="s">
        <v>35</v>
      </c>
      <c r="D401" s="25" t="s">
        <v>35</v>
      </c>
      <c r="E401" s="25" t="s">
        <v>494</v>
      </c>
      <c r="F401" s="25" t="s">
        <v>178</v>
      </c>
      <c r="G401" s="80">
        <v>465.2</v>
      </c>
      <c r="H401" s="95">
        <f>SUM('ведомствен.2016'!G726)</f>
        <v>465.2</v>
      </c>
      <c r="I401" s="136"/>
    </row>
    <row r="402" spans="1:9" s="105" customFormat="1" ht="14.25">
      <c r="A402" s="111" t="s">
        <v>172</v>
      </c>
      <c r="B402" s="69"/>
      <c r="C402" s="25" t="s">
        <v>35</v>
      </c>
      <c r="D402" s="25" t="s">
        <v>35</v>
      </c>
      <c r="E402" s="25" t="s">
        <v>494</v>
      </c>
      <c r="F402" s="25" t="s">
        <v>61</v>
      </c>
      <c r="G402" s="135">
        <v>2228.7</v>
      </c>
      <c r="H402" s="95">
        <f>SUM('ведомствен.2016'!G727)</f>
        <v>2228.7</v>
      </c>
      <c r="I402" s="136">
        <f t="shared" si="11"/>
        <v>0</v>
      </c>
    </row>
    <row r="403" spans="1:9" s="105" customFormat="1" ht="14.25">
      <c r="A403" s="142" t="s">
        <v>197</v>
      </c>
      <c r="B403" s="69"/>
      <c r="C403" s="25" t="s">
        <v>35</v>
      </c>
      <c r="D403" s="25" t="s">
        <v>35</v>
      </c>
      <c r="E403" s="25" t="s">
        <v>334</v>
      </c>
      <c r="F403" s="25"/>
      <c r="G403" s="135">
        <f>SUM(G404)</f>
        <v>680.0000000000001</v>
      </c>
      <c r="H403" s="95"/>
      <c r="I403" s="136"/>
    </row>
    <row r="404" spans="1:9" s="105" customFormat="1" ht="42.75">
      <c r="A404" s="58" t="s">
        <v>496</v>
      </c>
      <c r="B404" s="69"/>
      <c r="C404" s="25" t="s">
        <v>35</v>
      </c>
      <c r="D404" s="25" t="s">
        <v>35</v>
      </c>
      <c r="E404" s="81" t="s">
        <v>497</v>
      </c>
      <c r="F404" s="25"/>
      <c r="G404" s="80">
        <f>SUM(G405:G407)</f>
        <v>680.0000000000001</v>
      </c>
      <c r="H404" s="95"/>
      <c r="I404" s="136"/>
    </row>
    <row r="405" spans="1:9" s="105" customFormat="1" ht="57">
      <c r="A405" s="22" t="s">
        <v>299</v>
      </c>
      <c r="B405" s="69"/>
      <c r="C405" s="25" t="s">
        <v>35</v>
      </c>
      <c r="D405" s="25" t="s">
        <v>35</v>
      </c>
      <c r="E405" s="81" t="s">
        <v>497</v>
      </c>
      <c r="F405" s="25" t="s">
        <v>169</v>
      </c>
      <c r="G405" s="80">
        <v>1.7</v>
      </c>
      <c r="H405" s="95">
        <f>SUM('ведомствен.2016'!G730)</f>
        <v>1.7</v>
      </c>
      <c r="I405" s="136"/>
    </row>
    <row r="406" spans="1:9" s="105" customFormat="1" ht="28.5">
      <c r="A406" s="22" t="s">
        <v>267</v>
      </c>
      <c r="B406" s="69"/>
      <c r="C406" s="25" t="s">
        <v>35</v>
      </c>
      <c r="D406" s="25" t="s">
        <v>35</v>
      </c>
      <c r="E406" s="81" t="s">
        <v>497</v>
      </c>
      <c r="F406" s="25" t="s">
        <v>37</v>
      </c>
      <c r="G406" s="80">
        <v>558.7</v>
      </c>
      <c r="H406" s="95">
        <f>SUM('ведомствен.2016'!G731)+'ведомствен.2016'!G788+'ведомствен.2016'!G539+'ведомствен.2016'!G376</f>
        <v>558.7</v>
      </c>
      <c r="I406" s="136"/>
    </row>
    <row r="407" spans="1:9" s="105" customFormat="1" ht="28.5">
      <c r="A407" s="29" t="s">
        <v>179</v>
      </c>
      <c r="B407" s="69"/>
      <c r="C407" s="25" t="s">
        <v>35</v>
      </c>
      <c r="D407" s="25" t="s">
        <v>35</v>
      </c>
      <c r="E407" s="81" t="s">
        <v>497</v>
      </c>
      <c r="F407" s="25" t="s">
        <v>178</v>
      </c>
      <c r="G407" s="80">
        <v>119.6</v>
      </c>
      <c r="H407" s="95">
        <f>SUM('ведомствен.2016'!G732)</f>
        <v>119.6</v>
      </c>
      <c r="I407" s="136"/>
    </row>
    <row r="408" spans="1:9" ht="14.25">
      <c r="A408" s="111" t="s">
        <v>82</v>
      </c>
      <c r="B408" s="118"/>
      <c r="C408" s="25" t="s">
        <v>35</v>
      </c>
      <c r="D408" s="25" t="s">
        <v>121</v>
      </c>
      <c r="E408" s="25"/>
      <c r="F408" s="25"/>
      <c r="G408" s="56">
        <f>SUM(G409+G417+G422)</f>
        <v>42843.4</v>
      </c>
      <c r="H408" s="95"/>
      <c r="I408" s="136">
        <f t="shared" si="11"/>
        <v>42843.4</v>
      </c>
    </row>
    <row r="409" spans="1:9" ht="28.5">
      <c r="A409" s="134" t="s">
        <v>212</v>
      </c>
      <c r="B409" s="82"/>
      <c r="C409" s="25" t="s">
        <v>35</v>
      </c>
      <c r="D409" s="25" t="s">
        <v>121</v>
      </c>
      <c r="E409" s="79" t="s">
        <v>314</v>
      </c>
      <c r="F409" s="79"/>
      <c r="G409" s="135">
        <f>G413+G410</f>
        <v>1708.2</v>
      </c>
      <c r="H409" s="95"/>
      <c r="I409" s="136">
        <f t="shared" si="11"/>
        <v>1708.2</v>
      </c>
    </row>
    <row r="410" spans="1:9" ht="42.75">
      <c r="A410" s="29" t="s">
        <v>448</v>
      </c>
      <c r="B410" s="75"/>
      <c r="C410" s="25" t="s">
        <v>35</v>
      </c>
      <c r="D410" s="25" t="s">
        <v>121</v>
      </c>
      <c r="E410" s="79" t="s">
        <v>563</v>
      </c>
      <c r="F410" s="79"/>
      <c r="G410" s="80">
        <f>SUM(G411)</f>
        <v>1708.2</v>
      </c>
      <c r="H410" s="95"/>
      <c r="I410" s="136"/>
    </row>
    <row r="411" spans="1:9" ht="28.5">
      <c r="A411" s="58" t="s">
        <v>565</v>
      </c>
      <c r="B411" s="75"/>
      <c r="C411" s="25" t="s">
        <v>35</v>
      </c>
      <c r="D411" s="25" t="s">
        <v>121</v>
      </c>
      <c r="E411" s="79" t="s">
        <v>564</v>
      </c>
      <c r="F411" s="79"/>
      <c r="G411" s="80">
        <f>SUM(G412)</f>
        <v>1708.2</v>
      </c>
      <c r="H411" s="95"/>
      <c r="I411" s="136"/>
    </row>
    <row r="412" spans="1:9" ht="28.5">
      <c r="A412" s="22" t="s">
        <v>267</v>
      </c>
      <c r="B412" s="75"/>
      <c r="C412" s="25" t="s">
        <v>35</v>
      </c>
      <c r="D412" s="25" t="s">
        <v>121</v>
      </c>
      <c r="E412" s="79" t="s">
        <v>564</v>
      </c>
      <c r="F412" s="79">
        <v>200</v>
      </c>
      <c r="G412" s="80">
        <v>1708.2</v>
      </c>
      <c r="H412" s="95">
        <f>SUM('ведомствен.2016'!G737)</f>
        <v>1708.2</v>
      </c>
      <c r="I412" s="136"/>
    </row>
    <row r="413" spans="1:9" s="143" customFormat="1" ht="71.25" hidden="1">
      <c r="A413" s="86" t="s">
        <v>429</v>
      </c>
      <c r="B413" s="25"/>
      <c r="C413" s="25" t="s">
        <v>35</v>
      </c>
      <c r="D413" s="25" t="s">
        <v>121</v>
      </c>
      <c r="E413" s="25" t="s">
        <v>315</v>
      </c>
      <c r="F413" s="25"/>
      <c r="G413" s="135">
        <f>G414</f>
        <v>0</v>
      </c>
      <c r="I413" s="136">
        <f t="shared" si="11"/>
        <v>0</v>
      </c>
    </row>
    <row r="414" spans="1:9" ht="57" hidden="1">
      <c r="A414" s="112" t="s">
        <v>335</v>
      </c>
      <c r="B414" s="25"/>
      <c r="C414" s="25" t="s">
        <v>35</v>
      </c>
      <c r="D414" s="25" t="s">
        <v>121</v>
      </c>
      <c r="E414" s="25" t="s">
        <v>336</v>
      </c>
      <c r="F414" s="25"/>
      <c r="G414" s="135"/>
      <c r="H414" s="95"/>
      <c r="I414" s="136">
        <f t="shared" si="11"/>
        <v>0</v>
      </c>
    </row>
    <row r="415" spans="1:9" ht="57" hidden="1">
      <c r="A415" s="22" t="s">
        <v>299</v>
      </c>
      <c r="B415" s="25"/>
      <c r="C415" s="25" t="s">
        <v>35</v>
      </c>
      <c r="D415" s="25" t="s">
        <v>121</v>
      </c>
      <c r="E415" s="25" t="s">
        <v>336</v>
      </c>
      <c r="F415" s="25" t="s">
        <v>169</v>
      </c>
      <c r="G415" s="135"/>
      <c r="H415" s="95">
        <f>SUM('ведомствен.2016'!G740)</f>
        <v>0</v>
      </c>
      <c r="I415" s="136">
        <f t="shared" si="11"/>
        <v>0</v>
      </c>
    </row>
    <row r="416" spans="1:9" ht="28.5" hidden="1">
      <c r="A416" s="111" t="s">
        <v>267</v>
      </c>
      <c r="B416" s="25"/>
      <c r="C416" s="25" t="s">
        <v>35</v>
      </c>
      <c r="D416" s="25" t="s">
        <v>121</v>
      </c>
      <c r="E416" s="25" t="s">
        <v>336</v>
      </c>
      <c r="F416" s="25" t="s">
        <v>37</v>
      </c>
      <c r="G416" s="135"/>
      <c r="H416" s="95">
        <f>SUM('ведомствен.2016'!G741)</f>
        <v>0</v>
      </c>
      <c r="I416" s="136">
        <f t="shared" si="11"/>
        <v>0</v>
      </c>
    </row>
    <row r="417" spans="1:9" ht="42.75">
      <c r="A417" s="144" t="s">
        <v>117</v>
      </c>
      <c r="B417" s="25"/>
      <c r="C417" s="25" t="s">
        <v>35</v>
      </c>
      <c r="D417" s="25" t="s">
        <v>121</v>
      </c>
      <c r="E417" s="25" t="s">
        <v>280</v>
      </c>
      <c r="F417" s="25"/>
      <c r="G417" s="135">
        <f>SUM(G418)</f>
        <v>40744.200000000004</v>
      </c>
      <c r="H417" s="95"/>
      <c r="I417" s="136">
        <f t="shared" si="11"/>
        <v>40744.200000000004</v>
      </c>
    </row>
    <row r="418" spans="1:9" ht="28.5">
      <c r="A418" s="116" t="s">
        <v>10</v>
      </c>
      <c r="B418" s="25"/>
      <c r="C418" s="25" t="s">
        <v>35</v>
      </c>
      <c r="D418" s="25" t="s">
        <v>121</v>
      </c>
      <c r="E418" s="25" t="s">
        <v>281</v>
      </c>
      <c r="F418" s="25"/>
      <c r="G418" s="135">
        <f>SUM(G419+G420+G421)</f>
        <v>40744.200000000004</v>
      </c>
      <c r="H418" s="95"/>
      <c r="I418" s="136">
        <f t="shared" si="11"/>
        <v>40744.200000000004</v>
      </c>
    </row>
    <row r="419" spans="1:9" ht="57">
      <c r="A419" s="22" t="s">
        <v>299</v>
      </c>
      <c r="B419" s="25"/>
      <c r="C419" s="25" t="s">
        <v>35</v>
      </c>
      <c r="D419" s="25" t="s">
        <v>121</v>
      </c>
      <c r="E419" s="25" t="s">
        <v>281</v>
      </c>
      <c r="F419" s="25" t="s">
        <v>169</v>
      </c>
      <c r="G419" s="135">
        <v>35753</v>
      </c>
      <c r="H419" s="95">
        <f>SUM('ведомствен.2016'!G744)</f>
        <v>35753</v>
      </c>
      <c r="I419" s="136">
        <f t="shared" si="11"/>
        <v>0</v>
      </c>
    </row>
    <row r="420" spans="1:9" ht="28.5">
      <c r="A420" s="111" t="s">
        <v>267</v>
      </c>
      <c r="B420" s="137"/>
      <c r="C420" s="25" t="s">
        <v>35</v>
      </c>
      <c r="D420" s="25" t="s">
        <v>121</v>
      </c>
      <c r="E420" s="25" t="s">
        <v>281</v>
      </c>
      <c r="F420" s="25" t="s">
        <v>37</v>
      </c>
      <c r="G420" s="135">
        <v>4589.8</v>
      </c>
      <c r="H420" s="95">
        <f>SUM('ведомствен.2016'!G745)</f>
        <v>4589.8</v>
      </c>
      <c r="I420" s="136">
        <f t="shared" si="11"/>
        <v>0</v>
      </c>
    </row>
    <row r="421" spans="1:9" ht="14.25">
      <c r="A421" s="116" t="s">
        <v>172</v>
      </c>
      <c r="B421" s="25"/>
      <c r="C421" s="25" t="s">
        <v>35</v>
      </c>
      <c r="D421" s="25" t="s">
        <v>121</v>
      </c>
      <c r="E421" s="25" t="s">
        <v>281</v>
      </c>
      <c r="F421" s="25" t="s">
        <v>61</v>
      </c>
      <c r="G421" s="135">
        <v>401.4</v>
      </c>
      <c r="H421" s="95">
        <f>SUM('ведомствен.2016'!G746)</f>
        <v>401.4</v>
      </c>
      <c r="I421" s="136">
        <f t="shared" si="11"/>
        <v>0</v>
      </c>
    </row>
    <row r="422" spans="1:9" ht="14.25">
      <c r="A422" s="41" t="s">
        <v>184</v>
      </c>
      <c r="B422" s="30"/>
      <c r="C422" s="31" t="s">
        <v>35</v>
      </c>
      <c r="D422" s="31" t="s">
        <v>121</v>
      </c>
      <c r="E422" s="31" t="s">
        <v>235</v>
      </c>
      <c r="F422" s="31"/>
      <c r="G422" s="40">
        <f>SUM(G423)+G425</f>
        <v>391</v>
      </c>
      <c r="H422" s="95"/>
      <c r="I422" s="136"/>
    </row>
    <row r="423" spans="1:9" ht="28.5">
      <c r="A423" s="29" t="s">
        <v>532</v>
      </c>
      <c r="B423" s="30"/>
      <c r="C423" s="31" t="s">
        <v>35</v>
      </c>
      <c r="D423" s="31" t="s">
        <v>121</v>
      </c>
      <c r="E423" s="31" t="s">
        <v>573</v>
      </c>
      <c r="F423" s="31"/>
      <c r="G423" s="40">
        <f>G424</f>
        <v>386</v>
      </c>
      <c r="H423" s="95"/>
      <c r="I423" s="136"/>
    </row>
    <row r="424" spans="1:9" ht="28.5">
      <c r="A424" s="22" t="s">
        <v>555</v>
      </c>
      <c r="B424" s="30"/>
      <c r="C424" s="31" t="s">
        <v>35</v>
      </c>
      <c r="D424" s="31" t="s">
        <v>121</v>
      </c>
      <c r="E424" s="31" t="s">
        <v>573</v>
      </c>
      <c r="F424" s="31" t="s">
        <v>186</v>
      </c>
      <c r="G424" s="40">
        <v>386</v>
      </c>
      <c r="H424" s="95">
        <f>SUM('ведомствен.2016'!G273)</f>
        <v>386</v>
      </c>
      <c r="I424" s="136"/>
    </row>
    <row r="425" spans="1:9" ht="28.5">
      <c r="A425" s="29" t="s">
        <v>329</v>
      </c>
      <c r="B425" s="183"/>
      <c r="C425" s="21" t="s">
        <v>35</v>
      </c>
      <c r="D425" s="21" t="s">
        <v>121</v>
      </c>
      <c r="E425" s="21" t="s">
        <v>330</v>
      </c>
      <c r="F425" s="21"/>
      <c r="G425" s="182">
        <f>G426</f>
        <v>5</v>
      </c>
      <c r="H425" s="95"/>
      <c r="I425" s="136"/>
    </row>
    <row r="426" spans="1:9" ht="42.75">
      <c r="A426" s="29" t="s">
        <v>490</v>
      </c>
      <c r="B426" s="183"/>
      <c r="C426" s="21" t="s">
        <v>35</v>
      </c>
      <c r="D426" s="21" t="s">
        <v>121</v>
      </c>
      <c r="E426" s="21" t="s">
        <v>491</v>
      </c>
      <c r="F426" s="21"/>
      <c r="G426" s="182">
        <f>G427</f>
        <v>5</v>
      </c>
      <c r="H426" s="95"/>
      <c r="I426" s="136"/>
    </row>
    <row r="427" spans="1:9" ht="28.5">
      <c r="A427" s="29" t="s">
        <v>267</v>
      </c>
      <c r="B427" s="183"/>
      <c r="C427" s="21" t="s">
        <v>35</v>
      </c>
      <c r="D427" s="21" t="s">
        <v>121</v>
      </c>
      <c r="E427" s="21" t="s">
        <v>491</v>
      </c>
      <c r="F427" s="21" t="s">
        <v>37</v>
      </c>
      <c r="G427" s="182">
        <v>5</v>
      </c>
      <c r="H427" s="95">
        <f>SUM('ведомствен.2016'!G750)</f>
        <v>5</v>
      </c>
      <c r="I427" s="136"/>
    </row>
    <row r="428" spans="1:10" ht="15">
      <c r="A428" s="121" t="s">
        <v>128</v>
      </c>
      <c r="B428" s="17"/>
      <c r="C428" s="77" t="s">
        <v>41</v>
      </c>
      <c r="D428" s="77"/>
      <c r="E428" s="77"/>
      <c r="F428" s="77"/>
      <c r="G428" s="130">
        <f>SUM(G429+G462)</f>
        <v>119797.6</v>
      </c>
      <c r="H428" s="95"/>
      <c r="I428" s="95">
        <f>SUM(H429:H478)</f>
        <v>119797.60000000002</v>
      </c>
      <c r="J428" s="95">
        <f>SUM('ведомствен.2016'!G789)</f>
        <v>119797.6</v>
      </c>
    </row>
    <row r="429" spans="1:10" ht="14.25">
      <c r="A429" s="110" t="s">
        <v>134</v>
      </c>
      <c r="B429" s="18"/>
      <c r="C429" s="21" t="s">
        <v>41</v>
      </c>
      <c r="D429" s="21" t="s">
        <v>162</v>
      </c>
      <c r="E429" s="21"/>
      <c r="F429" s="21"/>
      <c r="G429" s="56">
        <f>SUM(G439+G450+G457+G430)</f>
        <v>110788.3</v>
      </c>
      <c r="H429" s="95"/>
      <c r="I429" s="108">
        <f>SUM(G428-I428)</f>
        <v>-1.4551915228366852E-11</v>
      </c>
      <c r="J429" s="108">
        <f>SUM(G428-J428)</f>
        <v>0</v>
      </c>
    </row>
    <row r="430" spans="1:8" ht="28.5">
      <c r="A430" s="112" t="s">
        <v>268</v>
      </c>
      <c r="B430" s="27"/>
      <c r="C430" s="21" t="s">
        <v>41</v>
      </c>
      <c r="D430" s="21" t="s">
        <v>162</v>
      </c>
      <c r="E430" s="21" t="s">
        <v>269</v>
      </c>
      <c r="F430" s="21"/>
      <c r="G430" s="56">
        <f>G431+G435</f>
        <v>500.90000000000003</v>
      </c>
      <c r="H430" s="95"/>
    </row>
    <row r="431" spans="1:8" ht="28.5">
      <c r="A431" s="112" t="s">
        <v>270</v>
      </c>
      <c r="B431" s="27"/>
      <c r="C431" s="21" t="s">
        <v>41</v>
      </c>
      <c r="D431" s="21" t="s">
        <v>162</v>
      </c>
      <c r="E431" s="21" t="s">
        <v>271</v>
      </c>
      <c r="F431" s="21"/>
      <c r="G431" s="56">
        <f>G432</f>
        <v>50.1</v>
      </c>
      <c r="H431" s="95"/>
    </row>
    <row r="432" spans="1:8" ht="15">
      <c r="A432" s="112" t="s">
        <v>272</v>
      </c>
      <c r="B432" s="27"/>
      <c r="C432" s="21" t="s">
        <v>41</v>
      </c>
      <c r="D432" s="21" t="s">
        <v>162</v>
      </c>
      <c r="E432" s="21" t="s">
        <v>273</v>
      </c>
      <c r="F432" s="21"/>
      <c r="G432" s="56">
        <f>G433</f>
        <v>50.1</v>
      </c>
      <c r="H432" s="95"/>
    </row>
    <row r="433" spans="1:8" ht="28.5">
      <c r="A433" s="34" t="s">
        <v>137</v>
      </c>
      <c r="B433" s="27"/>
      <c r="C433" s="21" t="s">
        <v>41</v>
      </c>
      <c r="D433" s="21" t="s">
        <v>162</v>
      </c>
      <c r="E433" s="21" t="s">
        <v>274</v>
      </c>
      <c r="F433" s="21"/>
      <c r="G433" s="56">
        <f>G434</f>
        <v>50.1</v>
      </c>
      <c r="H433" s="95"/>
    </row>
    <row r="434" spans="1:9" ht="28.5">
      <c r="A434" s="120" t="s">
        <v>267</v>
      </c>
      <c r="B434" s="27"/>
      <c r="C434" s="21" t="s">
        <v>41</v>
      </c>
      <c r="D434" s="21" t="s">
        <v>162</v>
      </c>
      <c r="E434" s="21" t="s">
        <v>274</v>
      </c>
      <c r="F434" s="21" t="s">
        <v>37</v>
      </c>
      <c r="G434" s="56">
        <v>50.1</v>
      </c>
      <c r="H434" s="95">
        <f>SUM('ведомствен.2016'!G795)</f>
        <v>50.1</v>
      </c>
      <c r="I434" s="136">
        <f aca="true" t="shared" si="12" ref="I434:I478">SUM(G434-H434)</f>
        <v>0</v>
      </c>
    </row>
    <row r="435" spans="1:9" ht="28.5">
      <c r="A435" s="29" t="s">
        <v>581</v>
      </c>
      <c r="B435" s="27"/>
      <c r="C435" s="21" t="s">
        <v>41</v>
      </c>
      <c r="D435" s="21" t="s">
        <v>162</v>
      </c>
      <c r="E435" s="21" t="s">
        <v>509</v>
      </c>
      <c r="F435" s="21"/>
      <c r="G435" s="56">
        <f>SUM(G436)</f>
        <v>450.8</v>
      </c>
      <c r="H435" s="95"/>
      <c r="I435" s="136"/>
    </row>
    <row r="436" spans="1:9" ht="42.75">
      <c r="A436" s="120" t="s">
        <v>448</v>
      </c>
      <c r="B436" s="27"/>
      <c r="C436" s="21" t="s">
        <v>41</v>
      </c>
      <c r="D436" s="21" t="s">
        <v>162</v>
      </c>
      <c r="E436" s="21" t="s">
        <v>510</v>
      </c>
      <c r="F436" s="21"/>
      <c r="G436" s="56">
        <f>SUM(G437)</f>
        <v>450.8</v>
      </c>
      <c r="H436" s="95"/>
      <c r="I436" s="136"/>
    </row>
    <row r="437" spans="1:9" ht="42.75">
      <c r="A437" s="120" t="s">
        <v>512</v>
      </c>
      <c r="B437" s="27"/>
      <c r="C437" s="21" t="s">
        <v>41</v>
      </c>
      <c r="D437" s="21" t="s">
        <v>162</v>
      </c>
      <c r="E437" s="21" t="s">
        <v>511</v>
      </c>
      <c r="F437" s="21"/>
      <c r="G437" s="56">
        <f>SUM(G438)</f>
        <v>450.8</v>
      </c>
      <c r="H437" s="95"/>
      <c r="I437" s="136"/>
    </row>
    <row r="438" spans="1:9" ht="28.5">
      <c r="A438" s="120" t="s">
        <v>267</v>
      </c>
      <c r="B438" s="27"/>
      <c r="C438" s="21" t="s">
        <v>41</v>
      </c>
      <c r="D438" s="21" t="s">
        <v>162</v>
      </c>
      <c r="E438" s="21" t="s">
        <v>511</v>
      </c>
      <c r="F438" s="21" t="s">
        <v>37</v>
      </c>
      <c r="G438" s="56">
        <v>450.8</v>
      </c>
      <c r="H438" s="95">
        <f>SUM('ведомствен.2016'!G799)</f>
        <v>450.8</v>
      </c>
      <c r="I438" s="136">
        <f>SUM(G438-H438)</f>
        <v>0</v>
      </c>
    </row>
    <row r="439" spans="1:9" ht="28.5">
      <c r="A439" s="112" t="s">
        <v>191</v>
      </c>
      <c r="B439" s="18"/>
      <c r="C439" s="21" t="s">
        <v>41</v>
      </c>
      <c r="D439" s="21" t="s">
        <v>162</v>
      </c>
      <c r="E439" s="21" t="s">
        <v>232</v>
      </c>
      <c r="F439" s="21"/>
      <c r="G439" s="56">
        <f>SUM(G440)+G446</f>
        <v>60959.8</v>
      </c>
      <c r="H439" s="95"/>
      <c r="I439" s="136"/>
    </row>
    <row r="440" spans="1:9" ht="15">
      <c r="A440" s="112" t="s">
        <v>4</v>
      </c>
      <c r="B440" s="17"/>
      <c r="C440" s="21" t="s">
        <v>41</v>
      </c>
      <c r="D440" s="21" t="s">
        <v>162</v>
      </c>
      <c r="E440" s="21" t="s">
        <v>233</v>
      </c>
      <c r="F440" s="21"/>
      <c r="G440" s="56">
        <f>SUM(G441)+G443</f>
        <v>35584.200000000004</v>
      </c>
      <c r="H440" s="95"/>
      <c r="I440" s="136"/>
    </row>
    <row r="441" spans="1:9" ht="28.5">
      <c r="A441" s="112" t="s">
        <v>18</v>
      </c>
      <c r="B441" s="17"/>
      <c r="C441" s="21" t="s">
        <v>41</v>
      </c>
      <c r="D441" s="21" t="s">
        <v>162</v>
      </c>
      <c r="E441" s="21" t="s">
        <v>234</v>
      </c>
      <c r="F441" s="21"/>
      <c r="G441" s="56">
        <f>SUM(G442)</f>
        <v>35563.3</v>
      </c>
      <c r="H441" s="95"/>
      <c r="I441" s="136"/>
    </row>
    <row r="442" spans="1:9" ht="28.5">
      <c r="A442" s="112" t="s">
        <v>179</v>
      </c>
      <c r="B442" s="75"/>
      <c r="C442" s="21" t="s">
        <v>41</v>
      </c>
      <c r="D442" s="21" t="s">
        <v>162</v>
      </c>
      <c r="E442" s="21" t="s">
        <v>234</v>
      </c>
      <c r="F442" s="25" t="s">
        <v>178</v>
      </c>
      <c r="G442" s="56">
        <v>35563.3</v>
      </c>
      <c r="H442" s="95">
        <f>SUM('ведомствен.2016'!G803)</f>
        <v>35563.3</v>
      </c>
      <c r="I442" s="136"/>
    </row>
    <row r="443" spans="1:9" ht="15">
      <c r="A443" s="111" t="s">
        <v>55</v>
      </c>
      <c r="B443" s="75"/>
      <c r="C443" s="21" t="s">
        <v>41</v>
      </c>
      <c r="D443" s="21" t="s">
        <v>162</v>
      </c>
      <c r="E443" s="21" t="s">
        <v>474</v>
      </c>
      <c r="F443" s="25"/>
      <c r="G443" s="56">
        <f>SUM(G444)</f>
        <v>20.9</v>
      </c>
      <c r="H443" s="95"/>
      <c r="I443" s="136"/>
    </row>
    <row r="444" spans="1:9" ht="15">
      <c r="A444" s="111" t="s">
        <v>52</v>
      </c>
      <c r="B444" s="75"/>
      <c r="C444" s="21" t="s">
        <v>41</v>
      </c>
      <c r="D444" s="21" t="s">
        <v>162</v>
      </c>
      <c r="E444" s="21" t="s">
        <v>475</v>
      </c>
      <c r="F444" s="25"/>
      <c r="G444" s="56">
        <f>SUM(G445)</f>
        <v>20.9</v>
      </c>
      <c r="H444" s="95"/>
      <c r="I444" s="136"/>
    </row>
    <row r="445" spans="1:9" ht="28.5">
      <c r="A445" s="111" t="s">
        <v>179</v>
      </c>
      <c r="B445" s="75"/>
      <c r="C445" s="21" t="s">
        <v>41</v>
      </c>
      <c r="D445" s="21" t="s">
        <v>162</v>
      </c>
      <c r="E445" s="21" t="s">
        <v>475</v>
      </c>
      <c r="F445" s="25" t="s">
        <v>178</v>
      </c>
      <c r="G445" s="56">
        <v>20.9</v>
      </c>
      <c r="H445" s="95">
        <f>SUM('ведомствен.2016'!G806)</f>
        <v>20.9</v>
      </c>
      <c r="I445" s="136"/>
    </row>
    <row r="446" spans="1:9" ht="28.5">
      <c r="A446" s="112" t="s">
        <v>10</v>
      </c>
      <c r="B446" s="75"/>
      <c r="C446" s="21" t="s">
        <v>41</v>
      </c>
      <c r="D446" s="21" t="s">
        <v>162</v>
      </c>
      <c r="E446" s="21" t="s">
        <v>266</v>
      </c>
      <c r="F446" s="25"/>
      <c r="G446" s="56">
        <f>SUM(G447:G449)</f>
        <v>25375.600000000002</v>
      </c>
      <c r="H446" s="95"/>
      <c r="I446" s="136">
        <f t="shared" si="12"/>
        <v>25375.600000000002</v>
      </c>
    </row>
    <row r="447" spans="1:9" ht="62.25" customHeight="1">
      <c r="A447" s="22" t="s">
        <v>299</v>
      </c>
      <c r="B447" s="18"/>
      <c r="C447" s="21" t="s">
        <v>41</v>
      </c>
      <c r="D447" s="21" t="s">
        <v>162</v>
      </c>
      <c r="E447" s="21" t="s">
        <v>266</v>
      </c>
      <c r="F447" s="19" t="s">
        <v>169</v>
      </c>
      <c r="G447" s="56">
        <v>20214.8</v>
      </c>
      <c r="H447" s="95">
        <f>SUM('ведомствен.2016'!G808)</f>
        <v>20214.8</v>
      </c>
      <c r="I447" s="136">
        <f t="shared" si="12"/>
        <v>0</v>
      </c>
    </row>
    <row r="448" spans="1:9" ht="28.5">
      <c r="A448" s="120" t="s">
        <v>267</v>
      </c>
      <c r="B448" s="18"/>
      <c r="C448" s="21" t="s">
        <v>41</v>
      </c>
      <c r="D448" s="21" t="s">
        <v>162</v>
      </c>
      <c r="E448" s="21" t="s">
        <v>266</v>
      </c>
      <c r="F448" s="19" t="s">
        <v>37</v>
      </c>
      <c r="G448" s="109">
        <v>4749.1</v>
      </c>
      <c r="H448" s="95">
        <f>SUM('ведомствен.2016'!G809)</f>
        <v>4749.1</v>
      </c>
      <c r="I448" s="136">
        <f t="shared" si="12"/>
        <v>0</v>
      </c>
    </row>
    <row r="449" spans="1:9" ht="14.25">
      <c r="A449" s="112" t="s">
        <v>172</v>
      </c>
      <c r="B449" s="18"/>
      <c r="C449" s="21" t="s">
        <v>41</v>
      </c>
      <c r="D449" s="21" t="s">
        <v>162</v>
      </c>
      <c r="E449" s="21" t="s">
        <v>266</v>
      </c>
      <c r="F449" s="21" t="s">
        <v>61</v>
      </c>
      <c r="G449" s="56">
        <v>411.7</v>
      </c>
      <c r="H449" s="95">
        <f>SUM('ведомствен.2016'!G810)</f>
        <v>411.7</v>
      </c>
      <c r="I449" s="136">
        <f t="shared" si="12"/>
        <v>0</v>
      </c>
    </row>
    <row r="450" spans="1:9" ht="14.25">
      <c r="A450" s="112" t="s">
        <v>135</v>
      </c>
      <c r="B450" s="34"/>
      <c r="C450" s="21" t="s">
        <v>41</v>
      </c>
      <c r="D450" s="21" t="s">
        <v>162</v>
      </c>
      <c r="E450" s="21" t="s">
        <v>275</v>
      </c>
      <c r="F450" s="21"/>
      <c r="G450" s="56">
        <f>SUM(G451)</f>
        <v>7433.599999999999</v>
      </c>
      <c r="H450" s="95"/>
      <c r="I450" s="136">
        <f t="shared" si="12"/>
        <v>7433.599999999999</v>
      </c>
    </row>
    <row r="451" spans="1:9" ht="15">
      <c r="A451" s="112" t="s">
        <v>19</v>
      </c>
      <c r="B451" s="27"/>
      <c r="C451" s="21" t="s">
        <v>41</v>
      </c>
      <c r="D451" s="21" t="s">
        <v>162</v>
      </c>
      <c r="E451" s="21" t="s">
        <v>276</v>
      </c>
      <c r="F451" s="21"/>
      <c r="G451" s="56">
        <f>SUM(G452)+G454</f>
        <v>7433.599999999999</v>
      </c>
      <c r="H451" s="95"/>
      <c r="I451" s="136">
        <f t="shared" si="12"/>
        <v>7433.599999999999</v>
      </c>
    </row>
    <row r="452" spans="1:9" ht="28.5">
      <c r="A452" s="112" t="s">
        <v>78</v>
      </c>
      <c r="B452" s="27"/>
      <c r="C452" s="21" t="s">
        <v>41</v>
      </c>
      <c r="D452" s="21" t="s">
        <v>162</v>
      </c>
      <c r="E452" s="21" t="s">
        <v>277</v>
      </c>
      <c r="F452" s="21"/>
      <c r="G452" s="56">
        <f>SUM(G453)</f>
        <v>7342.4</v>
      </c>
      <c r="H452" s="95"/>
      <c r="I452" s="136">
        <f t="shared" si="12"/>
        <v>7342.4</v>
      </c>
    </row>
    <row r="453" spans="1:9" ht="28.5">
      <c r="A453" s="112" t="s">
        <v>179</v>
      </c>
      <c r="B453" s="27"/>
      <c r="C453" s="21" t="s">
        <v>41</v>
      </c>
      <c r="D453" s="21" t="s">
        <v>162</v>
      </c>
      <c r="E453" s="21" t="s">
        <v>277</v>
      </c>
      <c r="F453" s="21" t="s">
        <v>178</v>
      </c>
      <c r="G453" s="56">
        <v>7342.4</v>
      </c>
      <c r="H453" s="95">
        <f>SUM('ведомствен.2016'!G814)</f>
        <v>7342.4</v>
      </c>
      <c r="I453" s="136">
        <f t="shared" si="12"/>
        <v>0</v>
      </c>
    </row>
    <row r="454" spans="1:9" ht="15">
      <c r="A454" s="111" t="s">
        <v>55</v>
      </c>
      <c r="B454" s="75"/>
      <c r="C454" s="21" t="s">
        <v>41</v>
      </c>
      <c r="D454" s="21" t="s">
        <v>162</v>
      </c>
      <c r="E454" s="21" t="s">
        <v>476</v>
      </c>
      <c r="F454" s="25"/>
      <c r="G454" s="56">
        <f>SUM(G455)</f>
        <v>91.2</v>
      </c>
      <c r="I454" s="136">
        <f t="shared" si="12"/>
        <v>91.2</v>
      </c>
    </row>
    <row r="455" spans="1:9" ht="36" customHeight="1">
      <c r="A455" s="111" t="s">
        <v>52</v>
      </c>
      <c r="B455" s="75"/>
      <c r="C455" s="21" t="s">
        <v>41</v>
      </c>
      <c r="D455" s="21" t="s">
        <v>162</v>
      </c>
      <c r="E455" s="21" t="s">
        <v>477</v>
      </c>
      <c r="F455" s="25"/>
      <c r="G455" s="56">
        <f>SUM(G456)</f>
        <v>91.2</v>
      </c>
      <c r="I455" s="136">
        <f t="shared" si="12"/>
        <v>91.2</v>
      </c>
    </row>
    <row r="456" spans="1:9" ht="28.5">
      <c r="A456" s="111" t="s">
        <v>179</v>
      </c>
      <c r="B456" s="75"/>
      <c r="C456" s="21" t="s">
        <v>41</v>
      </c>
      <c r="D456" s="21" t="s">
        <v>162</v>
      </c>
      <c r="E456" s="21" t="s">
        <v>477</v>
      </c>
      <c r="F456" s="25" t="s">
        <v>178</v>
      </c>
      <c r="G456" s="56">
        <v>91.2</v>
      </c>
      <c r="H456" s="95">
        <f>SUM('ведомствен.2016'!G817)</f>
        <v>91.2</v>
      </c>
      <c r="I456" s="136">
        <f t="shared" si="12"/>
        <v>0</v>
      </c>
    </row>
    <row r="457" spans="1:9" ht="14.25">
      <c r="A457" s="112" t="s">
        <v>136</v>
      </c>
      <c r="B457" s="34"/>
      <c r="C457" s="21" t="s">
        <v>41</v>
      </c>
      <c r="D457" s="21" t="s">
        <v>162</v>
      </c>
      <c r="E457" s="21" t="s">
        <v>278</v>
      </c>
      <c r="F457" s="21"/>
      <c r="G457" s="56">
        <f>SUM(G458)</f>
        <v>41894</v>
      </c>
      <c r="H457" s="95"/>
      <c r="I457" s="136">
        <f t="shared" si="12"/>
        <v>41894</v>
      </c>
    </row>
    <row r="458" spans="1:9" ht="28.5">
      <c r="A458" s="112" t="s">
        <v>10</v>
      </c>
      <c r="B458" s="27"/>
      <c r="C458" s="21" t="s">
        <v>41</v>
      </c>
      <c r="D458" s="21" t="s">
        <v>162</v>
      </c>
      <c r="E458" s="21" t="s">
        <v>279</v>
      </c>
      <c r="F458" s="21"/>
      <c r="G458" s="56">
        <f>SUM(G459:G461)</f>
        <v>41894</v>
      </c>
      <c r="H458" s="95"/>
      <c r="I458" s="136">
        <f t="shared" si="12"/>
        <v>41894</v>
      </c>
    </row>
    <row r="459" spans="1:9" ht="57">
      <c r="A459" s="22" t="s">
        <v>299</v>
      </c>
      <c r="B459" s="34"/>
      <c r="C459" s="21" t="s">
        <v>41</v>
      </c>
      <c r="D459" s="21" t="s">
        <v>162</v>
      </c>
      <c r="E459" s="21" t="s">
        <v>279</v>
      </c>
      <c r="F459" s="21" t="s">
        <v>169</v>
      </c>
      <c r="G459" s="56">
        <v>35332.9</v>
      </c>
      <c r="H459" s="95">
        <f>SUM('ведомствен.2016'!G820)</f>
        <v>35332.9</v>
      </c>
      <c r="I459" s="136">
        <f t="shared" si="12"/>
        <v>0</v>
      </c>
    </row>
    <row r="460" spans="1:9" ht="28.5">
      <c r="A460" s="120" t="s">
        <v>267</v>
      </c>
      <c r="B460" s="34"/>
      <c r="C460" s="21" t="s">
        <v>41</v>
      </c>
      <c r="D460" s="21" t="s">
        <v>162</v>
      </c>
      <c r="E460" s="21" t="s">
        <v>279</v>
      </c>
      <c r="F460" s="21" t="s">
        <v>37</v>
      </c>
      <c r="G460" s="109">
        <v>6032.6</v>
      </c>
      <c r="H460" s="95">
        <f>SUM('ведомствен.2016'!G821)</f>
        <v>6032.6</v>
      </c>
      <c r="I460" s="136">
        <f t="shared" si="12"/>
        <v>0</v>
      </c>
    </row>
    <row r="461" spans="1:9" ht="14.25">
      <c r="A461" s="112" t="s">
        <v>172</v>
      </c>
      <c r="B461" s="34"/>
      <c r="C461" s="21" t="s">
        <v>41</v>
      </c>
      <c r="D461" s="21" t="s">
        <v>162</v>
      </c>
      <c r="E461" s="21" t="s">
        <v>279</v>
      </c>
      <c r="F461" s="21" t="s">
        <v>61</v>
      </c>
      <c r="G461" s="56">
        <v>528.5</v>
      </c>
      <c r="H461" s="95">
        <f>SUM('ведомствен.2016'!G822)</f>
        <v>528.5</v>
      </c>
      <c r="I461" s="136">
        <f t="shared" si="12"/>
        <v>0</v>
      </c>
    </row>
    <row r="462" spans="1:9" ht="15">
      <c r="A462" s="145" t="s">
        <v>83</v>
      </c>
      <c r="B462" s="17"/>
      <c r="C462" s="21" t="s">
        <v>41</v>
      </c>
      <c r="D462" s="21" t="s">
        <v>39</v>
      </c>
      <c r="E462" s="21"/>
      <c r="F462" s="21"/>
      <c r="G462" s="56">
        <f>SUM(G463+G468)</f>
        <v>9009.300000000001</v>
      </c>
      <c r="H462" s="95"/>
      <c r="I462" s="136"/>
    </row>
    <row r="463" spans="1:9" ht="42.75">
      <c r="A463" s="146" t="s">
        <v>117</v>
      </c>
      <c r="B463" s="27"/>
      <c r="C463" s="21" t="s">
        <v>41</v>
      </c>
      <c r="D463" s="21" t="s">
        <v>39</v>
      </c>
      <c r="E463" s="21" t="s">
        <v>280</v>
      </c>
      <c r="F463" s="21"/>
      <c r="G463" s="56">
        <f>G464</f>
        <v>7844.1</v>
      </c>
      <c r="H463" s="95"/>
      <c r="I463" s="136">
        <f t="shared" si="12"/>
        <v>7844.1</v>
      </c>
    </row>
    <row r="464" spans="1:9" ht="28.5">
      <c r="A464" s="112" t="s">
        <v>10</v>
      </c>
      <c r="B464" s="27"/>
      <c r="C464" s="21" t="s">
        <v>41</v>
      </c>
      <c r="D464" s="21" t="s">
        <v>39</v>
      </c>
      <c r="E464" s="21" t="s">
        <v>281</v>
      </c>
      <c r="F464" s="21"/>
      <c r="G464" s="56">
        <f>SUM(G465:G467)</f>
        <v>7844.1</v>
      </c>
      <c r="I464" s="136">
        <f t="shared" si="12"/>
        <v>7844.1</v>
      </c>
    </row>
    <row r="465" spans="1:9" ht="57">
      <c r="A465" s="22" t="s">
        <v>299</v>
      </c>
      <c r="B465" s="27"/>
      <c r="C465" s="21" t="s">
        <v>41</v>
      </c>
      <c r="D465" s="21" t="s">
        <v>39</v>
      </c>
      <c r="E465" s="21" t="s">
        <v>281</v>
      </c>
      <c r="F465" s="21" t="s">
        <v>169</v>
      </c>
      <c r="G465" s="56">
        <v>7068.1</v>
      </c>
      <c r="H465" s="95">
        <f>SUM('ведомствен.2016'!G826)</f>
        <v>7068.1</v>
      </c>
      <c r="I465" s="136">
        <f t="shared" si="12"/>
        <v>0</v>
      </c>
    </row>
    <row r="466" spans="1:9" ht="28.5">
      <c r="A466" s="120" t="s">
        <v>267</v>
      </c>
      <c r="B466" s="27"/>
      <c r="C466" s="21" t="s">
        <v>41</v>
      </c>
      <c r="D466" s="21" t="s">
        <v>39</v>
      </c>
      <c r="E466" s="21" t="s">
        <v>281</v>
      </c>
      <c r="F466" s="21" t="s">
        <v>37</v>
      </c>
      <c r="G466" s="56">
        <v>765.6</v>
      </c>
      <c r="H466" s="95">
        <f>SUM('ведомствен.2016'!G827)</f>
        <v>765.6</v>
      </c>
      <c r="I466" s="136">
        <f t="shared" si="12"/>
        <v>0</v>
      </c>
    </row>
    <row r="467" spans="1:9" ht="15">
      <c r="A467" s="112" t="s">
        <v>172</v>
      </c>
      <c r="B467" s="27"/>
      <c r="C467" s="21" t="s">
        <v>41</v>
      </c>
      <c r="D467" s="21" t="s">
        <v>39</v>
      </c>
      <c r="E467" s="21" t="s">
        <v>281</v>
      </c>
      <c r="F467" s="21" t="s">
        <v>61</v>
      </c>
      <c r="G467" s="56">
        <v>10.4</v>
      </c>
      <c r="H467" s="95">
        <f>SUM('ведомствен.2016'!G828)</f>
        <v>10.4</v>
      </c>
      <c r="I467" s="136">
        <f t="shared" si="12"/>
        <v>0</v>
      </c>
    </row>
    <row r="468" spans="1:9" ht="15">
      <c r="A468" s="116" t="s">
        <v>189</v>
      </c>
      <c r="B468" s="75"/>
      <c r="C468" s="25" t="s">
        <v>41</v>
      </c>
      <c r="D468" s="25" t="s">
        <v>39</v>
      </c>
      <c r="E468" s="25" t="s">
        <v>235</v>
      </c>
      <c r="F468" s="25"/>
      <c r="G468" s="56">
        <f>SUM(G469)+G472+G476</f>
        <v>1165.2</v>
      </c>
      <c r="H468" s="95"/>
      <c r="I468" s="136">
        <f t="shared" si="12"/>
        <v>1165.2</v>
      </c>
    </row>
    <row r="469" spans="1:9" ht="28.5">
      <c r="A469" s="112" t="s">
        <v>282</v>
      </c>
      <c r="B469" s="27"/>
      <c r="C469" s="21" t="s">
        <v>41</v>
      </c>
      <c r="D469" s="21" t="s">
        <v>39</v>
      </c>
      <c r="E469" s="21" t="s">
        <v>283</v>
      </c>
      <c r="F469" s="21"/>
      <c r="G469" s="56">
        <f>SUM(G470:G471)</f>
        <v>60</v>
      </c>
      <c r="H469" s="95"/>
      <c r="I469" s="136">
        <f t="shared" si="12"/>
        <v>60</v>
      </c>
    </row>
    <row r="470" spans="1:9" ht="28.5">
      <c r="A470" s="120" t="s">
        <v>267</v>
      </c>
      <c r="B470" s="27"/>
      <c r="C470" s="21" t="s">
        <v>41</v>
      </c>
      <c r="D470" s="21" t="s">
        <v>39</v>
      </c>
      <c r="E470" s="21" t="s">
        <v>283</v>
      </c>
      <c r="F470" s="21" t="s">
        <v>37</v>
      </c>
      <c r="G470" s="56">
        <v>55</v>
      </c>
      <c r="H470" s="95">
        <f>SUM('ведомствен.2016'!G831)</f>
        <v>55</v>
      </c>
      <c r="I470" s="136">
        <f t="shared" si="12"/>
        <v>0</v>
      </c>
    </row>
    <row r="471" spans="1:9" ht="28.5">
      <c r="A471" s="112" t="s">
        <v>179</v>
      </c>
      <c r="B471" s="27"/>
      <c r="C471" s="21" t="s">
        <v>41</v>
      </c>
      <c r="D471" s="21" t="s">
        <v>39</v>
      </c>
      <c r="E471" s="21" t="s">
        <v>283</v>
      </c>
      <c r="F471" s="21" t="s">
        <v>178</v>
      </c>
      <c r="G471" s="56">
        <v>5</v>
      </c>
      <c r="H471" s="95">
        <f>SUM('ведомствен.2016'!G832)</f>
        <v>5</v>
      </c>
      <c r="I471" s="136">
        <f t="shared" si="12"/>
        <v>0</v>
      </c>
    </row>
    <row r="472" spans="1:9" ht="27.75" customHeight="1">
      <c r="A472" s="112" t="s">
        <v>284</v>
      </c>
      <c r="B472" s="27"/>
      <c r="C472" s="21" t="s">
        <v>41</v>
      </c>
      <c r="D472" s="21" t="s">
        <v>39</v>
      </c>
      <c r="E472" s="21" t="s">
        <v>285</v>
      </c>
      <c r="F472" s="21"/>
      <c r="G472" s="56">
        <f>SUM(G473:G475)</f>
        <v>528.2</v>
      </c>
      <c r="I472" s="136">
        <f t="shared" si="12"/>
        <v>528.2</v>
      </c>
    </row>
    <row r="473" spans="1:9" ht="27.75" customHeight="1">
      <c r="A473" s="112" t="s">
        <v>168</v>
      </c>
      <c r="B473" s="27"/>
      <c r="C473" s="21" t="s">
        <v>41</v>
      </c>
      <c r="D473" s="21" t="s">
        <v>39</v>
      </c>
      <c r="E473" s="21" t="s">
        <v>286</v>
      </c>
      <c r="F473" s="21" t="s">
        <v>169</v>
      </c>
      <c r="G473" s="56">
        <v>25.3</v>
      </c>
      <c r="H473" s="95">
        <f>SUM('ведомствен.2016'!G834)</f>
        <v>25.3</v>
      </c>
      <c r="I473" s="136">
        <f t="shared" si="12"/>
        <v>0</v>
      </c>
    </row>
    <row r="474" spans="1:9" s="32" customFormat="1" ht="28.5">
      <c r="A474" s="120" t="s">
        <v>267</v>
      </c>
      <c r="B474" s="27"/>
      <c r="C474" s="21" t="s">
        <v>41</v>
      </c>
      <c r="D474" s="21" t="s">
        <v>39</v>
      </c>
      <c r="E474" s="21" t="s">
        <v>285</v>
      </c>
      <c r="F474" s="21" t="s">
        <v>37</v>
      </c>
      <c r="G474" s="56">
        <v>446.9</v>
      </c>
      <c r="H474" s="95">
        <f>SUM('ведомствен.2016'!G835)</f>
        <v>446.9</v>
      </c>
      <c r="I474" s="136">
        <f t="shared" si="12"/>
        <v>0</v>
      </c>
    </row>
    <row r="475" spans="1:9" s="32" customFormat="1" ht="15">
      <c r="A475" s="22" t="s">
        <v>174</v>
      </c>
      <c r="B475" s="27"/>
      <c r="C475" s="21" t="s">
        <v>41</v>
      </c>
      <c r="D475" s="21" t="s">
        <v>39</v>
      </c>
      <c r="E475" s="21" t="s">
        <v>285</v>
      </c>
      <c r="F475" s="21" t="s">
        <v>175</v>
      </c>
      <c r="G475" s="20">
        <v>56</v>
      </c>
      <c r="H475" s="95">
        <f>SUM('ведомствен.2016'!G836)</f>
        <v>56</v>
      </c>
      <c r="I475" s="136"/>
    </row>
    <row r="476" spans="1:9" ht="28.5">
      <c r="A476" s="112" t="s">
        <v>287</v>
      </c>
      <c r="B476" s="27"/>
      <c r="C476" s="21" t="s">
        <v>41</v>
      </c>
      <c r="D476" s="21" t="s">
        <v>39</v>
      </c>
      <c r="E476" s="21" t="s">
        <v>288</v>
      </c>
      <c r="F476" s="21"/>
      <c r="G476" s="56">
        <f>SUM(G477:G478)</f>
        <v>577</v>
      </c>
      <c r="H476" s="95"/>
      <c r="I476" s="136">
        <f t="shared" si="12"/>
        <v>577</v>
      </c>
    </row>
    <row r="477" spans="1:9" ht="28.5">
      <c r="A477" s="120" t="s">
        <v>267</v>
      </c>
      <c r="B477" s="27"/>
      <c r="C477" s="21" t="s">
        <v>41</v>
      </c>
      <c r="D477" s="21" t="s">
        <v>39</v>
      </c>
      <c r="E477" s="21" t="s">
        <v>288</v>
      </c>
      <c r="F477" s="21" t="s">
        <v>37</v>
      </c>
      <c r="G477" s="56">
        <v>577</v>
      </c>
      <c r="H477" s="95">
        <f>SUM('ведомствен.2016'!G838)</f>
        <v>577</v>
      </c>
      <c r="I477" s="136">
        <f t="shared" si="12"/>
        <v>0</v>
      </c>
    </row>
    <row r="478" spans="1:9" ht="28.5" hidden="1">
      <c r="A478" s="112" t="s">
        <v>179</v>
      </c>
      <c r="B478" s="27"/>
      <c r="C478" s="21" t="s">
        <v>41</v>
      </c>
      <c r="D478" s="21" t="s">
        <v>39</v>
      </c>
      <c r="E478" s="21" t="s">
        <v>288</v>
      </c>
      <c r="F478" s="21" t="s">
        <v>178</v>
      </c>
      <c r="G478" s="56"/>
      <c r="H478" s="95">
        <f>SUM('ведомствен.2016'!G839)</f>
        <v>0</v>
      </c>
      <c r="I478" s="136">
        <f t="shared" si="12"/>
        <v>0</v>
      </c>
    </row>
    <row r="479" spans="1:10" ht="15">
      <c r="A479" s="121" t="s">
        <v>127</v>
      </c>
      <c r="B479" s="17"/>
      <c r="C479" s="77" t="s">
        <v>121</v>
      </c>
      <c r="D479" s="77"/>
      <c r="E479" s="77"/>
      <c r="F479" s="77"/>
      <c r="G479" s="104">
        <f>SUM(G480+G494+G505+G511)</f>
        <v>14765.6</v>
      </c>
      <c r="H479" s="95"/>
      <c r="I479" s="94">
        <f>SUM(H483:H521)</f>
        <v>14765.600000000002</v>
      </c>
      <c r="J479" s="95">
        <f>SUM('ведомствен.2016'!G847)+'ведомствен.2016'!G274</f>
        <v>14765.6</v>
      </c>
    </row>
    <row r="480" spans="1:8" ht="14.25">
      <c r="A480" s="107" t="s">
        <v>62</v>
      </c>
      <c r="B480" s="18"/>
      <c r="C480" s="21" t="s">
        <v>121</v>
      </c>
      <c r="D480" s="21" t="s">
        <v>162</v>
      </c>
      <c r="E480" s="21"/>
      <c r="F480" s="21"/>
      <c r="G480" s="56">
        <f>SUM(G481)</f>
        <v>2902.8</v>
      </c>
      <c r="H480" s="95"/>
    </row>
    <row r="481" spans="1:8" ht="28.5">
      <c r="A481" s="107" t="s">
        <v>289</v>
      </c>
      <c r="B481" s="18"/>
      <c r="C481" s="21" t="s">
        <v>121</v>
      </c>
      <c r="D481" s="21" t="s">
        <v>162</v>
      </c>
      <c r="E481" s="21" t="s">
        <v>290</v>
      </c>
      <c r="F481" s="21"/>
      <c r="G481" s="109">
        <f>SUM(G482)+G490</f>
        <v>2902.8</v>
      </c>
      <c r="H481" s="95"/>
    </row>
    <row r="482" spans="1:8" ht="42.75">
      <c r="A482" s="112" t="s">
        <v>300</v>
      </c>
      <c r="B482" s="18"/>
      <c r="C482" s="21" t="s">
        <v>121</v>
      </c>
      <c r="D482" s="21" t="s">
        <v>162</v>
      </c>
      <c r="E482" s="21" t="s">
        <v>301</v>
      </c>
      <c r="F482" s="21"/>
      <c r="G482" s="109">
        <f>SUM(G483)+G486</f>
        <v>1336.8</v>
      </c>
      <c r="H482" s="95"/>
    </row>
    <row r="483" spans="1:7" ht="28.5">
      <c r="A483" s="107" t="s">
        <v>122</v>
      </c>
      <c r="B483" s="17"/>
      <c r="C483" s="21" t="s">
        <v>121</v>
      </c>
      <c r="D483" s="21" t="s">
        <v>162</v>
      </c>
      <c r="E483" s="21" t="s">
        <v>294</v>
      </c>
      <c r="F483" s="21"/>
      <c r="G483" s="56">
        <f>SUM(G484)</f>
        <v>979.3</v>
      </c>
    </row>
    <row r="484" spans="1:7" ht="15">
      <c r="A484" s="112" t="s">
        <v>291</v>
      </c>
      <c r="B484" s="27"/>
      <c r="C484" s="21" t="s">
        <v>121</v>
      </c>
      <c r="D484" s="21" t="s">
        <v>162</v>
      </c>
      <c r="E484" s="21" t="s">
        <v>292</v>
      </c>
      <c r="F484" s="21"/>
      <c r="G484" s="56">
        <f>SUM(G485)</f>
        <v>979.3</v>
      </c>
    </row>
    <row r="485" spans="1:8" ht="33" customHeight="1">
      <c r="A485" s="112" t="s">
        <v>179</v>
      </c>
      <c r="B485" s="27"/>
      <c r="C485" s="21" t="s">
        <v>121</v>
      </c>
      <c r="D485" s="21" t="s">
        <v>162</v>
      </c>
      <c r="E485" s="21" t="s">
        <v>292</v>
      </c>
      <c r="F485" s="21" t="s">
        <v>178</v>
      </c>
      <c r="G485" s="56">
        <v>979.3</v>
      </c>
      <c r="H485" s="94">
        <f>SUM('ведомствен.2016'!G853)</f>
        <v>979.3</v>
      </c>
    </row>
    <row r="486" spans="1:7" ht="33" customHeight="1">
      <c r="A486" s="112" t="s">
        <v>470</v>
      </c>
      <c r="B486" s="27"/>
      <c r="C486" s="21" t="s">
        <v>121</v>
      </c>
      <c r="D486" s="21" t="s">
        <v>162</v>
      </c>
      <c r="E486" s="21" t="s">
        <v>466</v>
      </c>
      <c r="F486" s="21"/>
      <c r="G486" s="56">
        <f>SUM(G487)</f>
        <v>357.5</v>
      </c>
    </row>
    <row r="487" spans="1:7" ht="33" customHeight="1">
      <c r="A487" s="112" t="s">
        <v>471</v>
      </c>
      <c r="B487" s="27"/>
      <c r="C487" s="21" t="s">
        <v>121</v>
      </c>
      <c r="D487" s="21" t="s">
        <v>162</v>
      </c>
      <c r="E487" s="21" t="s">
        <v>464</v>
      </c>
      <c r="F487" s="21"/>
      <c r="G487" s="56">
        <f>SUM(G488)</f>
        <v>357.5</v>
      </c>
    </row>
    <row r="488" spans="1:7" ht="33" customHeight="1">
      <c r="A488" s="112" t="s">
        <v>463</v>
      </c>
      <c r="B488" s="27"/>
      <c r="C488" s="21" t="s">
        <v>121</v>
      </c>
      <c r="D488" s="21" t="s">
        <v>162</v>
      </c>
      <c r="E488" s="21" t="s">
        <v>465</v>
      </c>
      <c r="F488" s="21"/>
      <c r="G488" s="56">
        <f>SUM(G489)</f>
        <v>357.5</v>
      </c>
    </row>
    <row r="489" spans="1:8" ht="33" customHeight="1">
      <c r="A489" s="112" t="s">
        <v>179</v>
      </c>
      <c r="B489" s="27"/>
      <c r="C489" s="21" t="s">
        <v>121</v>
      </c>
      <c r="D489" s="21" t="s">
        <v>162</v>
      </c>
      <c r="E489" s="21" t="s">
        <v>465</v>
      </c>
      <c r="F489" s="21" t="s">
        <v>178</v>
      </c>
      <c r="G489" s="56">
        <v>357.5</v>
      </c>
      <c r="H489" s="94">
        <f>SUM('ведомствен.2016'!G857)</f>
        <v>357.5</v>
      </c>
    </row>
    <row r="490" spans="1:7" ht="33" customHeight="1">
      <c r="A490" s="112" t="s">
        <v>516</v>
      </c>
      <c r="B490" s="27"/>
      <c r="C490" s="21" t="s">
        <v>121</v>
      </c>
      <c r="D490" s="21" t="s">
        <v>162</v>
      </c>
      <c r="E490" s="21" t="s">
        <v>513</v>
      </c>
      <c r="F490" s="21"/>
      <c r="G490" s="56">
        <f>SUM(G491)</f>
        <v>1566</v>
      </c>
    </row>
    <row r="491" spans="1:7" ht="33" customHeight="1">
      <c r="A491" s="107" t="s">
        <v>122</v>
      </c>
      <c r="B491" s="27"/>
      <c r="C491" s="21" t="s">
        <v>121</v>
      </c>
      <c r="D491" s="21" t="s">
        <v>162</v>
      </c>
      <c r="E491" s="21" t="s">
        <v>514</v>
      </c>
      <c r="F491" s="21"/>
      <c r="G491" s="56">
        <f>SUM(G492)</f>
        <v>1566</v>
      </c>
    </row>
    <row r="492" spans="1:7" ht="33" customHeight="1">
      <c r="A492" s="112" t="s">
        <v>291</v>
      </c>
      <c r="B492" s="27"/>
      <c r="C492" s="21" t="s">
        <v>121</v>
      </c>
      <c r="D492" s="21" t="s">
        <v>162</v>
      </c>
      <c r="E492" s="21" t="s">
        <v>515</v>
      </c>
      <c r="F492" s="21"/>
      <c r="G492" s="56">
        <f>SUM(G493)</f>
        <v>1566</v>
      </c>
    </row>
    <row r="493" spans="1:8" ht="33" customHeight="1">
      <c r="A493" s="112" t="s">
        <v>179</v>
      </c>
      <c r="B493" s="27"/>
      <c r="C493" s="21" t="s">
        <v>121</v>
      </c>
      <c r="D493" s="21" t="s">
        <v>162</v>
      </c>
      <c r="E493" s="21" t="s">
        <v>515</v>
      </c>
      <c r="F493" s="21" t="s">
        <v>178</v>
      </c>
      <c r="G493" s="56">
        <v>1566</v>
      </c>
      <c r="H493" s="94">
        <f>SUM('ведомствен.2016'!G861)</f>
        <v>1566</v>
      </c>
    </row>
    <row r="494" spans="1:8" ht="14.25">
      <c r="A494" s="107" t="s">
        <v>89</v>
      </c>
      <c r="B494" s="18"/>
      <c r="C494" s="21" t="s">
        <v>121</v>
      </c>
      <c r="D494" s="21" t="s">
        <v>164</v>
      </c>
      <c r="E494" s="21"/>
      <c r="F494" s="21"/>
      <c r="G494" s="56">
        <f>SUM(G495)</f>
        <v>3125.3</v>
      </c>
      <c r="H494" s="95"/>
    </row>
    <row r="495" spans="1:8" ht="28.5">
      <c r="A495" s="112" t="s">
        <v>293</v>
      </c>
      <c r="B495" s="34"/>
      <c r="C495" s="21" t="s">
        <v>121</v>
      </c>
      <c r="D495" s="21" t="s">
        <v>164</v>
      </c>
      <c r="E495" s="21" t="s">
        <v>290</v>
      </c>
      <c r="F495" s="21"/>
      <c r="G495" s="56">
        <f>SUM(G496)</f>
        <v>3125.3</v>
      </c>
      <c r="H495" s="95"/>
    </row>
    <row r="496" spans="1:8" ht="42.75">
      <c r="A496" s="112" t="s">
        <v>300</v>
      </c>
      <c r="B496" s="34"/>
      <c r="C496" s="21" t="s">
        <v>121</v>
      </c>
      <c r="D496" s="21" t="s">
        <v>164</v>
      </c>
      <c r="E496" s="21" t="s">
        <v>301</v>
      </c>
      <c r="F496" s="21"/>
      <c r="G496" s="56">
        <f>G497+G502</f>
        <v>3125.3</v>
      </c>
      <c r="H496" s="95"/>
    </row>
    <row r="497" spans="1:8" ht="28.5">
      <c r="A497" s="112" t="s">
        <v>122</v>
      </c>
      <c r="B497" s="27"/>
      <c r="C497" s="21" t="s">
        <v>121</v>
      </c>
      <c r="D497" s="21" t="s">
        <v>164</v>
      </c>
      <c r="E497" s="21" t="s">
        <v>294</v>
      </c>
      <c r="F497" s="21"/>
      <c r="G497" s="56">
        <f>G498+G500</f>
        <v>2907.6000000000004</v>
      </c>
      <c r="H497" s="95"/>
    </row>
    <row r="498" spans="1:8" ht="15">
      <c r="A498" s="112" t="s">
        <v>291</v>
      </c>
      <c r="B498" s="27"/>
      <c r="C498" s="21" t="s">
        <v>121</v>
      </c>
      <c r="D498" s="21" t="s">
        <v>164</v>
      </c>
      <c r="E498" s="21" t="s">
        <v>292</v>
      </c>
      <c r="F498" s="21"/>
      <c r="G498" s="56">
        <f>G499</f>
        <v>847.8</v>
      </c>
      <c r="H498" s="95"/>
    </row>
    <row r="499" spans="1:8" ht="28.5">
      <c r="A499" s="112" t="s">
        <v>179</v>
      </c>
      <c r="B499" s="27"/>
      <c r="C499" s="21" t="s">
        <v>121</v>
      </c>
      <c r="D499" s="21" t="s">
        <v>164</v>
      </c>
      <c r="E499" s="21" t="s">
        <v>292</v>
      </c>
      <c r="F499" s="21" t="s">
        <v>178</v>
      </c>
      <c r="G499" s="56">
        <v>847.8</v>
      </c>
      <c r="H499" s="94">
        <f>SUM('ведомствен.2016'!G867)</f>
        <v>847.8</v>
      </c>
    </row>
    <row r="500" spans="1:7" ht="14.25">
      <c r="A500" s="112" t="s">
        <v>295</v>
      </c>
      <c r="B500" s="34"/>
      <c r="C500" s="21" t="s">
        <v>121</v>
      </c>
      <c r="D500" s="21" t="s">
        <v>164</v>
      </c>
      <c r="E500" s="21" t="s">
        <v>296</v>
      </c>
      <c r="F500" s="21"/>
      <c r="G500" s="56">
        <f>SUM(G501)</f>
        <v>2059.8</v>
      </c>
    </row>
    <row r="501" spans="1:8" ht="28.5">
      <c r="A501" s="112" t="s">
        <v>179</v>
      </c>
      <c r="B501" s="27"/>
      <c r="C501" s="21" t="s">
        <v>121</v>
      </c>
      <c r="D501" s="21" t="s">
        <v>164</v>
      </c>
      <c r="E501" s="21" t="s">
        <v>296</v>
      </c>
      <c r="F501" s="21" t="s">
        <v>178</v>
      </c>
      <c r="G501" s="56">
        <v>2059.8</v>
      </c>
      <c r="H501" s="94">
        <f>SUM('ведомствен.2016'!G869)</f>
        <v>2059.8</v>
      </c>
    </row>
    <row r="502" spans="1:7" ht="28.5">
      <c r="A502" s="112" t="s">
        <v>470</v>
      </c>
      <c r="B502" s="27"/>
      <c r="C502" s="21" t="s">
        <v>121</v>
      </c>
      <c r="D502" s="21" t="s">
        <v>164</v>
      </c>
      <c r="E502" s="21" t="s">
        <v>466</v>
      </c>
      <c r="F502" s="21"/>
      <c r="G502" s="56">
        <f>SUM(G503)</f>
        <v>217.7</v>
      </c>
    </row>
    <row r="503" spans="1:7" ht="28.5">
      <c r="A503" s="112" t="s">
        <v>471</v>
      </c>
      <c r="B503" s="27"/>
      <c r="C503" s="21" t="s">
        <v>121</v>
      </c>
      <c r="D503" s="21" t="s">
        <v>164</v>
      </c>
      <c r="E503" s="21" t="s">
        <v>464</v>
      </c>
      <c r="F503" s="21"/>
      <c r="G503" s="56">
        <f>SUM(G504)</f>
        <v>217.7</v>
      </c>
    </row>
    <row r="504" spans="1:8" ht="28.5">
      <c r="A504" s="112" t="s">
        <v>179</v>
      </c>
      <c r="B504" s="27"/>
      <c r="C504" s="21" t="s">
        <v>121</v>
      </c>
      <c r="D504" s="21" t="s">
        <v>164</v>
      </c>
      <c r="E504" s="21" t="s">
        <v>464</v>
      </c>
      <c r="F504" s="21" t="s">
        <v>178</v>
      </c>
      <c r="G504" s="56">
        <v>217.7</v>
      </c>
      <c r="H504" s="94">
        <f>SUM('ведомствен.2016'!G872)</f>
        <v>217.7</v>
      </c>
    </row>
    <row r="505" spans="1:7" ht="16.5" customHeight="1">
      <c r="A505" s="112" t="s">
        <v>90</v>
      </c>
      <c r="B505" s="34"/>
      <c r="C505" s="21" t="s">
        <v>121</v>
      </c>
      <c r="D505" s="21" t="s">
        <v>39</v>
      </c>
      <c r="E505" s="21"/>
      <c r="F505" s="21"/>
      <c r="G505" s="56">
        <f>G506</f>
        <v>551.1</v>
      </c>
    </row>
    <row r="506" spans="1:8" ht="30" customHeight="1">
      <c r="A506" s="112" t="s">
        <v>293</v>
      </c>
      <c r="B506" s="34"/>
      <c r="C506" s="21" t="s">
        <v>121</v>
      </c>
      <c r="D506" s="21" t="s">
        <v>39</v>
      </c>
      <c r="E506" s="21" t="s">
        <v>290</v>
      </c>
      <c r="F506" s="21"/>
      <c r="G506" s="56">
        <f>G507</f>
        <v>551.1</v>
      </c>
      <c r="H506" s="95"/>
    </row>
    <row r="507" spans="1:8" ht="63" customHeight="1">
      <c r="A507" s="112" t="s">
        <v>300</v>
      </c>
      <c r="B507" s="34"/>
      <c r="C507" s="21" t="s">
        <v>121</v>
      </c>
      <c r="D507" s="21" t="s">
        <v>39</v>
      </c>
      <c r="E507" s="21" t="s">
        <v>301</v>
      </c>
      <c r="F507" s="21"/>
      <c r="G507" s="56">
        <f>SUM(G508)</f>
        <v>551.1</v>
      </c>
      <c r="H507" s="95"/>
    </row>
    <row r="508" spans="1:8" ht="31.5" customHeight="1">
      <c r="A508" s="112" t="s">
        <v>122</v>
      </c>
      <c r="B508" s="27"/>
      <c r="C508" s="21" t="s">
        <v>121</v>
      </c>
      <c r="D508" s="21" t="s">
        <v>39</v>
      </c>
      <c r="E508" s="21" t="s">
        <v>294</v>
      </c>
      <c r="F508" s="21"/>
      <c r="G508" s="56">
        <f>G509</f>
        <v>551.1</v>
      </c>
      <c r="H508" s="95"/>
    </row>
    <row r="509" spans="1:8" ht="21" customHeight="1">
      <c r="A509" s="112" t="s">
        <v>297</v>
      </c>
      <c r="B509" s="34"/>
      <c r="C509" s="21" t="s">
        <v>121</v>
      </c>
      <c r="D509" s="21" t="s">
        <v>39</v>
      </c>
      <c r="E509" s="21" t="s">
        <v>298</v>
      </c>
      <c r="F509" s="21"/>
      <c r="G509" s="56">
        <f>SUM(G510)</f>
        <v>551.1</v>
      </c>
      <c r="H509" s="95"/>
    </row>
    <row r="510" spans="1:8" ht="28.5">
      <c r="A510" s="112" t="s">
        <v>179</v>
      </c>
      <c r="B510" s="27"/>
      <c r="C510" s="21" t="s">
        <v>121</v>
      </c>
      <c r="D510" s="21" t="s">
        <v>39</v>
      </c>
      <c r="E510" s="21" t="s">
        <v>298</v>
      </c>
      <c r="F510" s="21" t="s">
        <v>178</v>
      </c>
      <c r="G510" s="56">
        <v>551.1</v>
      </c>
      <c r="H510" s="94">
        <f>SUM('ведомствен.2016'!G878)</f>
        <v>551.1</v>
      </c>
    </row>
    <row r="511" spans="1:8" ht="14.25">
      <c r="A511" s="147" t="s">
        <v>88</v>
      </c>
      <c r="B511" s="34"/>
      <c r="C511" s="21" t="s">
        <v>121</v>
      </c>
      <c r="D511" s="21" t="s">
        <v>121</v>
      </c>
      <c r="E511" s="21"/>
      <c r="F511" s="21"/>
      <c r="G511" s="56">
        <f>SUM(G512)+G519</f>
        <v>8186.4</v>
      </c>
      <c r="H511" s="95"/>
    </row>
    <row r="512" spans="1:8" ht="28.5">
      <c r="A512" s="112" t="s">
        <v>293</v>
      </c>
      <c r="B512" s="34"/>
      <c r="C512" s="21" t="s">
        <v>121</v>
      </c>
      <c r="D512" s="21" t="s">
        <v>121</v>
      </c>
      <c r="E512" s="21" t="s">
        <v>290</v>
      </c>
      <c r="F512" s="21"/>
      <c r="G512" s="56">
        <f>G513</f>
        <v>6654.8</v>
      </c>
      <c r="H512" s="95"/>
    </row>
    <row r="513" spans="1:8" ht="42.75">
      <c r="A513" s="112" t="s">
        <v>300</v>
      </c>
      <c r="B513" s="34"/>
      <c r="C513" s="21" t="s">
        <v>121</v>
      </c>
      <c r="D513" s="21" t="s">
        <v>121</v>
      </c>
      <c r="E513" s="21" t="s">
        <v>301</v>
      </c>
      <c r="F513" s="21"/>
      <c r="G513" s="56">
        <f>SUM(G514)</f>
        <v>6654.8</v>
      </c>
      <c r="H513" s="95"/>
    </row>
    <row r="514" spans="1:7" ht="28.5">
      <c r="A514" s="146" t="s">
        <v>467</v>
      </c>
      <c r="B514" s="34"/>
      <c r="C514" s="21" t="s">
        <v>121</v>
      </c>
      <c r="D514" s="21" t="s">
        <v>121</v>
      </c>
      <c r="E514" s="21" t="s">
        <v>468</v>
      </c>
      <c r="F514" s="21"/>
      <c r="G514" s="56">
        <f>SUM(G515:G518)</f>
        <v>6654.8</v>
      </c>
    </row>
    <row r="515" spans="1:8" ht="57">
      <c r="A515" s="112" t="s">
        <v>299</v>
      </c>
      <c r="B515" s="34"/>
      <c r="C515" s="21" t="s">
        <v>121</v>
      </c>
      <c r="D515" s="21" t="s">
        <v>121</v>
      </c>
      <c r="E515" s="21" t="s">
        <v>468</v>
      </c>
      <c r="F515" s="21" t="s">
        <v>169</v>
      </c>
      <c r="G515" s="56">
        <v>6121.6</v>
      </c>
      <c r="H515" s="94">
        <f>SUM('ведомствен.2016'!G883)</f>
        <v>6121.6</v>
      </c>
    </row>
    <row r="516" spans="1:8" ht="28.5">
      <c r="A516" s="120" t="s">
        <v>267</v>
      </c>
      <c r="B516" s="34"/>
      <c r="C516" s="21" t="s">
        <v>121</v>
      </c>
      <c r="D516" s="21" t="s">
        <v>121</v>
      </c>
      <c r="E516" s="21" t="s">
        <v>468</v>
      </c>
      <c r="F516" s="21" t="s">
        <v>37</v>
      </c>
      <c r="G516" s="109">
        <v>335.7</v>
      </c>
      <c r="H516" s="94">
        <f>SUM('ведомствен.2016'!G884)</f>
        <v>335.7</v>
      </c>
    </row>
    <row r="517" spans="1:8" ht="14.25">
      <c r="A517" s="24" t="s">
        <v>174</v>
      </c>
      <c r="B517" s="34"/>
      <c r="C517" s="21" t="s">
        <v>121</v>
      </c>
      <c r="D517" s="21" t="s">
        <v>121</v>
      </c>
      <c r="E517" s="21" t="s">
        <v>468</v>
      </c>
      <c r="F517" s="21" t="s">
        <v>175</v>
      </c>
      <c r="G517" s="184">
        <v>177.4</v>
      </c>
      <c r="H517" s="94">
        <f>SUM('ведомствен.2016'!G278)</f>
        <v>177.4</v>
      </c>
    </row>
    <row r="518" spans="1:8" s="6" customFormat="1" ht="15">
      <c r="A518" s="112" t="s">
        <v>172</v>
      </c>
      <c r="B518" s="34"/>
      <c r="C518" s="21" t="s">
        <v>121</v>
      </c>
      <c r="D518" s="21" t="s">
        <v>121</v>
      </c>
      <c r="E518" s="21" t="s">
        <v>468</v>
      </c>
      <c r="F518" s="21" t="s">
        <v>61</v>
      </c>
      <c r="G518" s="56">
        <v>20.1</v>
      </c>
      <c r="H518" s="94">
        <f>SUM('ведомствен.2016'!G885)</f>
        <v>20.1</v>
      </c>
    </row>
    <row r="519" spans="1:8" s="6" customFormat="1" ht="15">
      <c r="A519" s="116" t="s">
        <v>189</v>
      </c>
      <c r="B519" s="75"/>
      <c r="C519" s="21" t="s">
        <v>121</v>
      </c>
      <c r="D519" s="21" t="s">
        <v>121</v>
      </c>
      <c r="E519" s="25" t="s">
        <v>235</v>
      </c>
      <c r="F519" s="25"/>
      <c r="G519" s="56">
        <f>SUM(G520)</f>
        <v>1531.6</v>
      </c>
      <c r="H519" s="94"/>
    </row>
    <row r="520" spans="1:8" s="6" customFormat="1" ht="28.5">
      <c r="A520" s="112" t="s">
        <v>434</v>
      </c>
      <c r="B520" s="34"/>
      <c r="C520" s="21" t="s">
        <v>121</v>
      </c>
      <c r="D520" s="21" t="s">
        <v>121</v>
      </c>
      <c r="E520" s="25" t="s">
        <v>469</v>
      </c>
      <c r="F520" s="21"/>
      <c r="G520" s="56">
        <f>SUM(G521)</f>
        <v>1531.6</v>
      </c>
      <c r="H520" s="94"/>
    </row>
    <row r="521" spans="1:8" s="6" customFormat="1" ht="28.5">
      <c r="A521" s="112" t="s">
        <v>179</v>
      </c>
      <c r="B521" s="34"/>
      <c r="C521" s="21" t="s">
        <v>121</v>
      </c>
      <c r="D521" s="21" t="s">
        <v>121</v>
      </c>
      <c r="E521" s="25" t="s">
        <v>469</v>
      </c>
      <c r="F521" s="21" t="s">
        <v>178</v>
      </c>
      <c r="G521" s="56">
        <v>1531.6</v>
      </c>
      <c r="H521" s="94">
        <f>SUM('ведомствен.2016'!G888)</f>
        <v>1531.6</v>
      </c>
    </row>
    <row r="522" spans="1:10" s="122" customFormat="1" ht="15">
      <c r="A522" s="121" t="s">
        <v>65</v>
      </c>
      <c r="B522" s="17"/>
      <c r="C522" s="103" t="s">
        <v>2</v>
      </c>
      <c r="D522" s="103"/>
      <c r="E522" s="103"/>
      <c r="F522" s="103"/>
      <c r="G522" s="104">
        <f>SUM(G523+G527+G538+G625+G659)</f>
        <v>1109590.3</v>
      </c>
      <c r="I522" s="122">
        <f>SUM(H524:H707)</f>
        <v>1109590.2999999996</v>
      </c>
      <c r="J522" s="122">
        <f>SUM('ведомствен.2016'!G279+'ведомствен.2016'!G340+'ведомствен.2016'!G377+'ведомствен.2016'!G751+'ведомствен.2016'!G840+'ведомствен.2016'!G889)</f>
        <v>1109590.3</v>
      </c>
    </row>
    <row r="523" spans="1:10" s="122" customFormat="1" ht="14.25">
      <c r="A523" s="107" t="s">
        <v>67</v>
      </c>
      <c r="B523" s="18"/>
      <c r="C523" s="19" t="s">
        <v>2</v>
      </c>
      <c r="D523" s="19" t="s">
        <v>162</v>
      </c>
      <c r="E523" s="19"/>
      <c r="F523" s="19"/>
      <c r="G523" s="56">
        <f>SUM(G524)</f>
        <v>7188.8</v>
      </c>
      <c r="J523" s="148">
        <f>SUM(I522-G522)</f>
        <v>-4.656612873077393E-10</v>
      </c>
    </row>
    <row r="524" spans="1:7" s="122" customFormat="1" ht="14.25">
      <c r="A524" s="111" t="s">
        <v>68</v>
      </c>
      <c r="B524" s="71"/>
      <c r="C524" s="44" t="s">
        <v>2</v>
      </c>
      <c r="D524" s="44" t="s">
        <v>162</v>
      </c>
      <c r="E524" s="44" t="s">
        <v>349</v>
      </c>
      <c r="F524" s="44"/>
      <c r="G524" s="109">
        <f>SUM(G525)</f>
        <v>7188.8</v>
      </c>
    </row>
    <row r="525" spans="1:7" s="122" customFormat="1" ht="28.5">
      <c r="A525" s="111" t="s">
        <v>69</v>
      </c>
      <c r="B525" s="71"/>
      <c r="C525" s="44" t="s">
        <v>2</v>
      </c>
      <c r="D525" s="44" t="s">
        <v>162</v>
      </c>
      <c r="E525" s="44" t="s">
        <v>350</v>
      </c>
      <c r="F525" s="44"/>
      <c r="G525" s="109">
        <f>SUM(G526)</f>
        <v>7188.8</v>
      </c>
    </row>
    <row r="526" spans="1:8" s="122" customFormat="1" ht="14.25">
      <c r="A526" s="111" t="s">
        <v>174</v>
      </c>
      <c r="B526" s="71"/>
      <c r="C526" s="44" t="s">
        <v>2</v>
      </c>
      <c r="D526" s="44" t="s">
        <v>162</v>
      </c>
      <c r="E526" s="44" t="s">
        <v>350</v>
      </c>
      <c r="F526" s="44" t="s">
        <v>175</v>
      </c>
      <c r="G526" s="109">
        <v>7188.8</v>
      </c>
      <c r="H526" s="122">
        <f>SUM('ведомствен.2016'!G381)</f>
        <v>7188.8</v>
      </c>
    </row>
    <row r="527" spans="1:9" s="122" customFormat="1" ht="14.25">
      <c r="A527" s="107" t="s">
        <v>70</v>
      </c>
      <c r="B527" s="18"/>
      <c r="C527" s="21" t="s">
        <v>2</v>
      </c>
      <c r="D527" s="21" t="s">
        <v>164</v>
      </c>
      <c r="E527" s="19"/>
      <c r="F527" s="19"/>
      <c r="G527" s="56">
        <f>SUM(G528+G534)</f>
        <v>55609.799999999996</v>
      </c>
      <c r="I527" s="122">
        <f>SUM(H531:H537)</f>
        <v>55609.799999999996</v>
      </c>
    </row>
    <row r="528" spans="1:7" s="122" customFormat="1" ht="42.75">
      <c r="A528" s="110" t="s">
        <v>453</v>
      </c>
      <c r="B528" s="18"/>
      <c r="C528" s="21" t="s">
        <v>2</v>
      </c>
      <c r="D528" s="21" t="s">
        <v>164</v>
      </c>
      <c r="E528" s="44" t="s">
        <v>400</v>
      </c>
      <c r="F528" s="19"/>
      <c r="G528" s="56">
        <f>SUM(G529)</f>
        <v>53498.2</v>
      </c>
    </row>
    <row r="529" spans="1:7" s="122" customFormat="1" ht="71.25">
      <c r="A529" s="116" t="s">
        <v>337</v>
      </c>
      <c r="B529" s="43"/>
      <c r="C529" s="44" t="s">
        <v>2</v>
      </c>
      <c r="D529" s="44" t="s">
        <v>164</v>
      </c>
      <c r="E529" s="44" t="s">
        <v>401</v>
      </c>
      <c r="F529" s="44"/>
      <c r="G529" s="109">
        <f>G530</f>
        <v>53498.2</v>
      </c>
    </row>
    <row r="530" spans="1:7" s="122" customFormat="1" ht="28.5">
      <c r="A530" s="111" t="s">
        <v>416</v>
      </c>
      <c r="B530" s="43"/>
      <c r="C530" s="44" t="s">
        <v>2</v>
      </c>
      <c r="D530" s="44" t="s">
        <v>164</v>
      </c>
      <c r="E530" s="44" t="s">
        <v>454</v>
      </c>
      <c r="F530" s="44"/>
      <c r="G530" s="109">
        <f>G531+G532+G533</f>
        <v>53498.2</v>
      </c>
    </row>
    <row r="531" spans="1:8" s="122" customFormat="1" ht="57">
      <c r="A531" s="22" t="s">
        <v>299</v>
      </c>
      <c r="B531" s="43"/>
      <c r="C531" s="44" t="s">
        <v>2</v>
      </c>
      <c r="D531" s="44" t="s">
        <v>164</v>
      </c>
      <c r="E531" s="44" t="s">
        <v>454</v>
      </c>
      <c r="F531" s="44" t="s">
        <v>169</v>
      </c>
      <c r="G531" s="109">
        <v>45272.6</v>
      </c>
      <c r="H531" s="122">
        <f>SUM('ведомствен.2016'!G386)</f>
        <v>45272.6</v>
      </c>
    </row>
    <row r="532" spans="1:8" s="122" customFormat="1" ht="28.5">
      <c r="A532" s="116" t="s">
        <v>267</v>
      </c>
      <c r="B532" s="43"/>
      <c r="C532" s="44" t="s">
        <v>2</v>
      </c>
      <c r="D532" s="44" t="s">
        <v>164</v>
      </c>
      <c r="E532" s="44" t="s">
        <v>454</v>
      </c>
      <c r="F532" s="44" t="s">
        <v>37</v>
      </c>
      <c r="G532" s="109">
        <v>8020.4</v>
      </c>
      <c r="H532" s="122">
        <f>SUM('ведомствен.2016'!G387)</f>
        <v>8020.4</v>
      </c>
    </row>
    <row r="533" spans="1:8" s="122" customFormat="1" ht="14.25">
      <c r="A533" s="111" t="s">
        <v>172</v>
      </c>
      <c r="B533" s="43"/>
      <c r="C533" s="44" t="s">
        <v>2</v>
      </c>
      <c r="D533" s="44" t="s">
        <v>164</v>
      </c>
      <c r="E533" s="44" t="s">
        <v>454</v>
      </c>
      <c r="F533" s="44" t="s">
        <v>61</v>
      </c>
      <c r="G533" s="109">
        <v>205.2</v>
      </c>
      <c r="H533" s="122">
        <f>SUM('ведомствен.2016'!G388)</f>
        <v>205.2</v>
      </c>
    </row>
    <row r="534" spans="1:7" s="122" customFormat="1" ht="14.25">
      <c r="A534" s="149" t="s">
        <v>16</v>
      </c>
      <c r="B534" s="126"/>
      <c r="C534" s="44" t="s">
        <v>2</v>
      </c>
      <c r="D534" s="44" t="s">
        <v>164</v>
      </c>
      <c r="E534" s="44" t="s">
        <v>424</v>
      </c>
      <c r="F534" s="44"/>
      <c r="G534" s="109">
        <f>G535</f>
        <v>2111.6000000000004</v>
      </c>
    </row>
    <row r="535" spans="1:7" s="122" customFormat="1" ht="28.5">
      <c r="A535" s="111" t="s">
        <v>10</v>
      </c>
      <c r="B535" s="126"/>
      <c r="C535" s="44" t="s">
        <v>2</v>
      </c>
      <c r="D535" s="44" t="s">
        <v>164</v>
      </c>
      <c r="E535" s="44" t="s">
        <v>425</v>
      </c>
      <c r="F535" s="44"/>
      <c r="G535" s="109">
        <f>G536+G537</f>
        <v>2111.6000000000004</v>
      </c>
    </row>
    <row r="536" spans="1:8" s="122" customFormat="1" ht="57">
      <c r="A536" s="22" t="s">
        <v>299</v>
      </c>
      <c r="B536" s="126"/>
      <c r="C536" s="44" t="s">
        <v>2</v>
      </c>
      <c r="D536" s="44" t="s">
        <v>164</v>
      </c>
      <c r="E536" s="44" t="s">
        <v>425</v>
      </c>
      <c r="F536" s="44" t="s">
        <v>169</v>
      </c>
      <c r="G536" s="109">
        <v>1092.4</v>
      </c>
      <c r="H536" s="122">
        <f>SUM('ведомствен.2016'!G391)</f>
        <v>1092.4</v>
      </c>
    </row>
    <row r="537" spans="1:8" s="122" customFormat="1" ht="28.5">
      <c r="A537" s="116" t="s">
        <v>267</v>
      </c>
      <c r="B537" s="126"/>
      <c r="C537" s="44" t="s">
        <v>2</v>
      </c>
      <c r="D537" s="44" t="s">
        <v>164</v>
      </c>
      <c r="E537" s="44" t="s">
        <v>425</v>
      </c>
      <c r="F537" s="44" t="s">
        <v>37</v>
      </c>
      <c r="G537" s="109">
        <v>1019.2</v>
      </c>
      <c r="H537" s="122">
        <f>SUM('ведомствен.2016'!G392)</f>
        <v>1019.2</v>
      </c>
    </row>
    <row r="538" spans="1:9" s="122" customFormat="1" ht="14.25">
      <c r="A538" s="110" t="s">
        <v>5</v>
      </c>
      <c r="B538" s="13"/>
      <c r="C538" s="19" t="s">
        <v>2</v>
      </c>
      <c r="D538" s="19" t="s">
        <v>26</v>
      </c>
      <c r="E538" s="19"/>
      <c r="F538" s="19"/>
      <c r="G538" s="56">
        <f>SUM(G539+G590+G609+G613+G617)+G604+G623</f>
        <v>796317.1000000001</v>
      </c>
      <c r="I538" s="122">
        <f>SUM(H542:H622)</f>
        <v>796317.1000000001</v>
      </c>
    </row>
    <row r="539" spans="1:9" ht="42.75">
      <c r="A539" s="111" t="s">
        <v>389</v>
      </c>
      <c r="B539" s="71"/>
      <c r="C539" s="44" t="s">
        <v>2</v>
      </c>
      <c r="D539" s="44" t="s">
        <v>26</v>
      </c>
      <c r="E539" s="44" t="s">
        <v>400</v>
      </c>
      <c r="F539" s="44"/>
      <c r="G539" s="109">
        <f>G540</f>
        <v>628326.5</v>
      </c>
      <c r="H539" s="95"/>
      <c r="I539" s="108"/>
    </row>
    <row r="540" spans="1:8" ht="71.25">
      <c r="A540" s="111" t="s">
        <v>337</v>
      </c>
      <c r="B540" s="71"/>
      <c r="C540" s="44" t="s">
        <v>2</v>
      </c>
      <c r="D540" s="44" t="s">
        <v>26</v>
      </c>
      <c r="E540" s="44" t="s">
        <v>401</v>
      </c>
      <c r="F540" s="44"/>
      <c r="G540" s="109">
        <f>G541+G544+G547+G550+G556+G562+G565+G568+G571+G574+G580+G584+G553+G559+G577+G587</f>
        <v>628326.5</v>
      </c>
      <c r="H540" s="95"/>
    </row>
    <row r="541" spans="1:8" ht="42.75">
      <c r="A541" s="111" t="s">
        <v>390</v>
      </c>
      <c r="B541" s="71"/>
      <c r="C541" s="44" t="s">
        <v>2</v>
      </c>
      <c r="D541" s="44" t="s">
        <v>26</v>
      </c>
      <c r="E541" s="44" t="s">
        <v>402</v>
      </c>
      <c r="F541" s="44"/>
      <c r="G541" s="109">
        <f>G542+G543</f>
        <v>177790.40000000002</v>
      </c>
      <c r="H541" s="95"/>
    </row>
    <row r="542" spans="1:9" s="122" customFormat="1" ht="28.5">
      <c r="A542" s="116" t="s">
        <v>267</v>
      </c>
      <c r="B542" s="71"/>
      <c r="C542" s="44" t="s">
        <v>2</v>
      </c>
      <c r="D542" s="44" t="s">
        <v>26</v>
      </c>
      <c r="E542" s="44" t="s">
        <v>402</v>
      </c>
      <c r="F542" s="44" t="s">
        <v>37</v>
      </c>
      <c r="G542" s="109">
        <v>2658.7</v>
      </c>
      <c r="H542" s="122">
        <f>SUM('ведомствен.2016'!G397)</f>
        <v>2658.7</v>
      </c>
      <c r="I542" s="136">
        <f aca="true" t="shared" si="13" ref="I542:I622">SUM(G542-H542)</f>
        <v>0</v>
      </c>
    </row>
    <row r="543" spans="1:9" s="122" customFormat="1" ht="14.25">
      <c r="A543" s="111" t="s">
        <v>174</v>
      </c>
      <c r="B543" s="71"/>
      <c r="C543" s="44" t="s">
        <v>2</v>
      </c>
      <c r="D543" s="44" t="s">
        <v>26</v>
      </c>
      <c r="E543" s="44" t="s">
        <v>402</v>
      </c>
      <c r="F543" s="44" t="s">
        <v>175</v>
      </c>
      <c r="G543" s="109">
        <v>175131.7</v>
      </c>
      <c r="H543" s="122">
        <f>SUM('ведомствен.2016'!G398)</f>
        <v>175131.7</v>
      </c>
      <c r="I543" s="136">
        <f t="shared" si="13"/>
        <v>0</v>
      </c>
    </row>
    <row r="544" spans="1:9" s="122" customFormat="1" ht="42.75">
      <c r="A544" s="111" t="s">
        <v>391</v>
      </c>
      <c r="B544" s="71"/>
      <c r="C544" s="44" t="s">
        <v>2</v>
      </c>
      <c r="D544" s="44" t="s">
        <v>26</v>
      </c>
      <c r="E544" s="44" t="s">
        <v>403</v>
      </c>
      <c r="F544" s="44"/>
      <c r="G544" s="109">
        <f>G545+G546</f>
        <v>8982</v>
      </c>
      <c r="I544" s="136">
        <f t="shared" si="13"/>
        <v>8982</v>
      </c>
    </row>
    <row r="545" spans="1:9" s="122" customFormat="1" ht="28.5">
      <c r="A545" s="116" t="s">
        <v>267</v>
      </c>
      <c r="B545" s="71"/>
      <c r="C545" s="44" t="s">
        <v>2</v>
      </c>
      <c r="D545" s="44" t="s">
        <v>26</v>
      </c>
      <c r="E545" s="44" t="s">
        <v>403</v>
      </c>
      <c r="F545" s="44" t="s">
        <v>37</v>
      </c>
      <c r="G545" s="109">
        <v>127</v>
      </c>
      <c r="H545" s="122">
        <f>SUM('ведомствен.2016'!G400)</f>
        <v>127</v>
      </c>
      <c r="I545" s="136">
        <f t="shared" si="13"/>
        <v>0</v>
      </c>
    </row>
    <row r="546" spans="1:9" s="122" customFormat="1" ht="14.25">
      <c r="A546" s="111" t="s">
        <v>174</v>
      </c>
      <c r="B546" s="71"/>
      <c r="C546" s="44" t="s">
        <v>2</v>
      </c>
      <c r="D546" s="44" t="s">
        <v>26</v>
      </c>
      <c r="E546" s="44" t="s">
        <v>403</v>
      </c>
      <c r="F546" s="44" t="s">
        <v>175</v>
      </c>
      <c r="G546" s="109">
        <v>8855</v>
      </c>
      <c r="H546" s="122">
        <f>SUM('ведомствен.2016'!G401)</f>
        <v>8855</v>
      </c>
      <c r="I546" s="136">
        <f t="shared" si="13"/>
        <v>0</v>
      </c>
    </row>
    <row r="547" spans="1:9" s="122" customFormat="1" ht="28.5">
      <c r="A547" s="111" t="s">
        <v>392</v>
      </c>
      <c r="B547" s="71"/>
      <c r="C547" s="44" t="s">
        <v>2</v>
      </c>
      <c r="D547" s="44" t="s">
        <v>26</v>
      </c>
      <c r="E547" s="44" t="s">
        <v>404</v>
      </c>
      <c r="F547" s="44"/>
      <c r="G547" s="109">
        <f>G548+G549</f>
        <v>112247.40000000001</v>
      </c>
      <c r="I547" s="136">
        <f t="shared" si="13"/>
        <v>112247.40000000001</v>
      </c>
    </row>
    <row r="548" spans="1:9" s="122" customFormat="1" ht="28.5">
      <c r="A548" s="116" t="s">
        <v>267</v>
      </c>
      <c r="B548" s="71"/>
      <c r="C548" s="44" t="s">
        <v>2</v>
      </c>
      <c r="D548" s="44" t="s">
        <v>26</v>
      </c>
      <c r="E548" s="44" t="s">
        <v>404</v>
      </c>
      <c r="F548" s="44" t="s">
        <v>37</v>
      </c>
      <c r="G548" s="109">
        <v>1675.1</v>
      </c>
      <c r="H548" s="122">
        <f>SUM('ведомствен.2016'!G403)</f>
        <v>1675.1</v>
      </c>
      <c r="I548" s="136">
        <f t="shared" si="13"/>
        <v>0</v>
      </c>
    </row>
    <row r="549" spans="1:9" s="122" customFormat="1" ht="14.25">
      <c r="A549" s="111" t="s">
        <v>174</v>
      </c>
      <c r="B549" s="71"/>
      <c r="C549" s="44" t="s">
        <v>2</v>
      </c>
      <c r="D549" s="44" t="s">
        <v>26</v>
      </c>
      <c r="E549" s="44" t="s">
        <v>404</v>
      </c>
      <c r="F549" s="44" t="s">
        <v>175</v>
      </c>
      <c r="G549" s="109">
        <v>110572.3</v>
      </c>
      <c r="H549" s="122">
        <f>SUM('ведомствен.2016'!G404)</f>
        <v>110572.3</v>
      </c>
      <c r="I549" s="136">
        <f t="shared" si="13"/>
        <v>0</v>
      </c>
    </row>
    <row r="550" spans="1:9" s="122" customFormat="1" ht="42.75">
      <c r="A550" s="111" t="s">
        <v>393</v>
      </c>
      <c r="B550" s="71"/>
      <c r="C550" s="44" t="s">
        <v>2</v>
      </c>
      <c r="D550" s="44" t="s">
        <v>26</v>
      </c>
      <c r="E550" s="44" t="s">
        <v>405</v>
      </c>
      <c r="F550" s="44"/>
      <c r="G550" s="109">
        <f>G551+G552</f>
        <v>528.8</v>
      </c>
      <c r="I550" s="136">
        <f t="shared" si="13"/>
        <v>528.8</v>
      </c>
    </row>
    <row r="551" spans="1:9" s="122" customFormat="1" ht="28.5">
      <c r="A551" s="116" t="s">
        <v>267</v>
      </c>
      <c r="B551" s="71"/>
      <c r="C551" s="44" t="s">
        <v>2</v>
      </c>
      <c r="D551" s="44" t="s">
        <v>26</v>
      </c>
      <c r="E551" s="44" t="s">
        <v>405</v>
      </c>
      <c r="F551" s="44" t="s">
        <v>37</v>
      </c>
      <c r="G551" s="109">
        <v>8</v>
      </c>
      <c r="H551" s="122">
        <f>SUM('ведомствен.2016'!G406)</f>
        <v>8</v>
      </c>
      <c r="I551" s="136">
        <f t="shared" si="13"/>
        <v>0</v>
      </c>
    </row>
    <row r="552" spans="1:9" s="122" customFormat="1" ht="14.25">
      <c r="A552" s="111" t="s">
        <v>174</v>
      </c>
      <c r="B552" s="71"/>
      <c r="C552" s="44" t="s">
        <v>2</v>
      </c>
      <c r="D552" s="44" t="s">
        <v>26</v>
      </c>
      <c r="E552" s="44" t="s">
        <v>405</v>
      </c>
      <c r="F552" s="44" t="s">
        <v>175</v>
      </c>
      <c r="G552" s="109">
        <v>520.8</v>
      </c>
      <c r="H552" s="122">
        <f>SUM('ведомствен.2016'!G407)</f>
        <v>520.8</v>
      </c>
      <c r="I552" s="136">
        <f t="shared" si="13"/>
        <v>0</v>
      </c>
    </row>
    <row r="553" spans="1:9" s="122" customFormat="1" ht="71.25" hidden="1">
      <c r="A553" s="22" t="s">
        <v>533</v>
      </c>
      <c r="B553" s="71"/>
      <c r="C553" s="37" t="s">
        <v>2</v>
      </c>
      <c r="D553" s="37" t="s">
        <v>26</v>
      </c>
      <c r="E553" s="37" t="s">
        <v>534</v>
      </c>
      <c r="F553" s="37"/>
      <c r="G553" s="72">
        <f>G554+G555</f>
        <v>0</v>
      </c>
      <c r="I553" s="136"/>
    </row>
    <row r="554" spans="1:9" s="122" customFormat="1" ht="28.5" hidden="1">
      <c r="A554" s="22" t="s">
        <v>267</v>
      </c>
      <c r="B554" s="71"/>
      <c r="C554" s="37" t="s">
        <v>2</v>
      </c>
      <c r="D554" s="37" t="s">
        <v>26</v>
      </c>
      <c r="E554" s="37" t="s">
        <v>534</v>
      </c>
      <c r="F554" s="37" t="s">
        <v>37</v>
      </c>
      <c r="G554" s="72"/>
      <c r="H554" s="122">
        <f>SUM('ведомствен.2016'!G409)</f>
        <v>0</v>
      </c>
      <c r="I554" s="136"/>
    </row>
    <row r="555" spans="1:9" s="122" customFormat="1" ht="14.25" hidden="1">
      <c r="A555" s="22" t="s">
        <v>174</v>
      </c>
      <c r="B555" s="71"/>
      <c r="C555" s="37" t="s">
        <v>2</v>
      </c>
      <c r="D555" s="37" t="s">
        <v>26</v>
      </c>
      <c r="E555" s="37" t="s">
        <v>534</v>
      </c>
      <c r="F555" s="37" t="s">
        <v>175</v>
      </c>
      <c r="G555" s="72"/>
      <c r="H555" s="122">
        <f>SUM('ведомствен.2016'!G410)</f>
        <v>0</v>
      </c>
      <c r="I555" s="136"/>
    </row>
    <row r="556" spans="1:9" s="122" customFormat="1" ht="42.75">
      <c r="A556" s="111" t="s">
        <v>394</v>
      </c>
      <c r="B556" s="71"/>
      <c r="C556" s="44" t="s">
        <v>2</v>
      </c>
      <c r="D556" s="44" t="s">
        <v>26</v>
      </c>
      <c r="E556" s="44" t="s">
        <v>406</v>
      </c>
      <c r="F556" s="44"/>
      <c r="G556" s="109">
        <f>G557+G558</f>
        <v>97.6</v>
      </c>
      <c r="I556" s="136">
        <f t="shared" si="13"/>
        <v>97.6</v>
      </c>
    </row>
    <row r="557" spans="1:9" s="122" customFormat="1" ht="28.5">
      <c r="A557" s="116" t="s">
        <v>267</v>
      </c>
      <c r="B557" s="71"/>
      <c r="C557" s="44" t="s">
        <v>2</v>
      </c>
      <c r="D557" s="44" t="s">
        <v>26</v>
      </c>
      <c r="E557" s="44" t="s">
        <v>406</v>
      </c>
      <c r="F557" s="44" t="s">
        <v>37</v>
      </c>
      <c r="G557" s="109">
        <v>1.6</v>
      </c>
      <c r="H557" s="122">
        <f>SUM('ведомствен.2016'!G412)</f>
        <v>1.6</v>
      </c>
      <c r="I557" s="136">
        <f t="shared" si="13"/>
        <v>0</v>
      </c>
    </row>
    <row r="558" spans="1:9" s="122" customFormat="1" ht="14.25">
      <c r="A558" s="111" t="s">
        <v>174</v>
      </c>
      <c r="B558" s="71"/>
      <c r="C558" s="44" t="s">
        <v>2</v>
      </c>
      <c r="D558" s="44" t="s">
        <v>26</v>
      </c>
      <c r="E558" s="44" t="s">
        <v>406</v>
      </c>
      <c r="F558" s="44" t="s">
        <v>175</v>
      </c>
      <c r="G558" s="109">
        <v>96</v>
      </c>
      <c r="H558" s="122">
        <f>SUM('ведомствен.2016'!G413)</f>
        <v>96</v>
      </c>
      <c r="I558" s="136">
        <f t="shared" si="13"/>
        <v>0</v>
      </c>
    </row>
    <row r="559" spans="1:9" s="122" customFormat="1" ht="71.25">
      <c r="A559" s="22" t="s">
        <v>533</v>
      </c>
      <c r="B559" s="43"/>
      <c r="C559" s="44" t="s">
        <v>2</v>
      </c>
      <c r="D559" s="44" t="s">
        <v>26</v>
      </c>
      <c r="E559" s="44" t="s">
        <v>607</v>
      </c>
      <c r="F559" s="44"/>
      <c r="G559" s="23">
        <f>SUM(G560:G561)</f>
        <v>2584.1</v>
      </c>
      <c r="I559" s="136"/>
    </row>
    <row r="560" spans="1:9" s="122" customFormat="1" ht="28.5">
      <c r="A560" s="22" t="s">
        <v>267</v>
      </c>
      <c r="B560" s="43"/>
      <c r="C560" s="44" t="s">
        <v>2</v>
      </c>
      <c r="D560" s="44" t="s">
        <v>26</v>
      </c>
      <c r="E560" s="44" t="s">
        <v>607</v>
      </c>
      <c r="F560" s="44" t="s">
        <v>37</v>
      </c>
      <c r="G560" s="23">
        <v>852.1</v>
      </c>
      <c r="H560" s="122">
        <f>SUM('ведомствен.2016'!G415)</f>
        <v>852.1</v>
      </c>
      <c r="I560" s="136"/>
    </row>
    <row r="561" spans="1:9" s="122" customFormat="1" ht="14.25">
      <c r="A561" s="22" t="s">
        <v>174</v>
      </c>
      <c r="B561" s="43"/>
      <c r="C561" s="44" t="s">
        <v>2</v>
      </c>
      <c r="D561" s="44" t="s">
        <v>26</v>
      </c>
      <c r="E561" s="44" t="s">
        <v>607</v>
      </c>
      <c r="F561" s="44" t="s">
        <v>175</v>
      </c>
      <c r="G561" s="23">
        <v>1732</v>
      </c>
      <c r="H561" s="122">
        <f>SUM('ведомствен.2016'!G416)</f>
        <v>1732</v>
      </c>
      <c r="I561" s="136"/>
    </row>
    <row r="562" spans="1:9" s="122" customFormat="1" ht="28.5">
      <c r="A562" s="111" t="s">
        <v>417</v>
      </c>
      <c r="B562" s="71"/>
      <c r="C562" s="44" t="s">
        <v>2</v>
      </c>
      <c r="D562" s="44" t="s">
        <v>26</v>
      </c>
      <c r="E562" s="44" t="s">
        <v>455</v>
      </c>
      <c r="F562" s="44"/>
      <c r="G562" s="109">
        <f>G563+G564</f>
        <v>183484.7</v>
      </c>
      <c r="I562" s="136">
        <f t="shared" si="13"/>
        <v>183484.7</v>
      </c>
    </row>
    <row r="563" spans="1:9" s="122" customFormat="1" ht="28.5">
      <c r="A563" s="116" t="s">
        <v>267</v>
      </c>
      <c r="B563" s="71"/>
      <c r="C563" s="44" t="s">
        <v>2</v>
      </c>
      <c r="D563" s="44" t="s">
        <v>26</v>
      </c>
      <c r="E563" s="44" t="s">
        <v>455</v>
      </c>
      <c r="F563" s="44" t="s">
        <v>37</v>
      </c>
      <c r="G563" s="109">
        <v>2558.7</v>
      </c>
      <c r="H563" s="122">
        <f>SUM('ведомствен.2016'!G418)</f>
        <v>2558.7</v>
      </c>
      <c r="I563" s="136">
        <f t="shared" si="13"/>
        <v>0</v>
      </c>
    </row>
    <row r="564" spans="1:9" s="122" customFormat="1" ht="14.25">
      <c r="A564" s="111" t="s">
        <v>174</v>
      </c>
      <c r="B564" s="71"/>
      <c r="C564" s="44" t="s">
        <v>2</v>
      </c>
      <c r="D564" s="44" t="s">
        <v>26</v>
      </c>
      <c r="E564" s="44" t="s">
        <v>455</v>
      </c>
      <c r="F564" s="44" t="s">
        <v>175</v>
      </c>
      <c r="G564" s="109">
        <v>180926</v>
      </c>
      <c r="H564" s="122">
        <f>SUM('ведомствен.2016'!G419)</f>
        <v>180926</v>
      </c>
      <c r="I564" s="136">
        <f t="shared" si="13"/>
        <v>0</v>
      </c>
    </row>
    <row r="565" spans="1:9" s="122" customFormat="1" ht="42.75">
      <c r="A565" s="111" t="s">
        <v>418</v>
      </c>
      <c r="B565" s="71"/>
      <c r="C565" s="44" t="s">
        <v>2</v>
      </c>
      <c r="D565" s="44" t="s">
        <v>26</v>
      </c>
      <c r="E565" s="44" t="s">
        <v>456</v>
      </c>
      <c r="F565" s="44"/>
      <c r="G565" s="109">
        <f>G566+G567</f>
        <v>1920</v>
      </c>
      <c r="I565" s="136">
        <f t="shared" si="13"/>
        <v>1920</v>
      </c>
    </row>
    <row r="566" spans="1:9" s="122" customFormat="1" ht="28.5">
      <c r="A566" s="116" t="s">
        <v>267</v>
      </c>
      <c r="B566" s="71"/>
      <c r="C566" s="44" t="s">
        <v>2</v>
      </c>
      <c r="D566" s="44" t="s">
        <v>26</v>
      </c>
      <c r="E566" s="44" t="s">
        <v>456</v>
      </c>
      <c r="F566" s="44" t="s">
        <v>37</v>
      </c>
      <c r="G566" s="109">
        <v>37.7</v>
      </c>
      <c r="H566" s="122">
        <f>SUM('ведомствен.2016'!G421)</f>
        <v>37.7</v>
      </c>
      <c r="I566" s="136">
        <f t="shared" si="13"/>
        <v>0</v>
      </c>
    </row>
    <row r="567" spans="1:9" s="122" customFormat="1" ht="14.25">
      <c r="A567" s="111" t="s">
        <v>174</v>
      </c>
      <c r="B567" s="71"/>
      <c r="C567" s="44" t="s">
        <v>2</v>
      </c>
      <c r="D567" s="44" t="s">
        <v>26</v>
      </c>
      <c r="E567" s="44" t="s">
        <v>456</v>
      </c>
      <c r="F567" s="44" t="s">
        <v>175</v>
      </c>
      <c r="G567" s="109">
        <v>1882.3</v>
      </c>
      <c r="H567" s="122">
        <f>SUM('ведомствен.2016'!G422)</f>
        <v>1882.3</v>
      </c>
      <c r="I567" s="136">
        <f t="shared" si="13"/>
        <v>0</v>
      </c>
    </row>
    <row r="568" spans="1:9" s="122" customFormat="1" ht="42.75">
      <c r="A568" s="111" t="s">
        <v>419</v>
      </c>
      <c r="B568" s="71"/>
      <c r="C568" s="44" t="s">
        <v>2</v>
      </c>
      <c r="D568" s="44" t="s">
        <v>26</v>
      </c>
      <c r="E568" s="44" t="s">
        <v>457</v>
      </c>
      <c r="F568" s="44"/>
      <c r="G568" s="109">
        <f>G569+G570</f>
        <v>12553.4</v>
      </c>
      <c r="I568" s="136">
        <f t="shared" si="13"/>
        <v>12553.4</v>
      </c>
    </row>
    <row r="569" spans="1:9" s="122" customFormat="1" ht="28.5">
      <c r="A569" s="116" t="s">
        <v>267</v>
      </c>
      <c r="B569" s="71"/>
      <c r="C569" s="44" t="s">
        <v>2</v>
      </c>
      <c r="D569" s="44" t="s">
        <v>26</v>
      </c>
      <c r="E569" s="44" t="s">
        <v>457</v>
      </c>
      <c r="F569" s="44" t="s">
        <v>37</v>
      </c>
      <c r="G569" s="109">
        <v>185.5</v>
      </c>
      <c r="H569" s="122">
        <f>SUM('ведомствен.2016'!G424)</f>
        <v>185.5</v>
      </c>
      <c r="I569" s="136">
        <f t="shared" si="13"/>
        <v>0</v>
      </c>
    </row>
    <row r="570" spans="1:9" s="122" customFormat="1" ht="14.25">
      <c r="A570" s="111" t="s">
        <v>174</v>
      </c>
      <c r="B570" s="71"/>
      <c r="C570" s="44" t="s">
        <v>2</v>
      </c>
      <c r="D570" s="44" t="s">
        <v>26</v>
      </c>
      <c r="E570" s="44" t="s">
        <v>457</v>
      </c>
      <c r="F570" s="44" t="s">
        <v>175</v>
      </c>
      <c r="G570" s="109">
        <v>12367.9</v>
      </c>
      <c r="H570" s="122">
        <f>SUM('ведомствен.2016'!G425)</f>
        <v>12367.9</v>
      </c>
      <c r="I570" s="136">
        <f t="shared" si="13"/>
        <v>0</v>
      </c>
    </row>
    <row r="571" spans="1:9" s="122" customFormat="1" ht="28.5">
      <c r="A571" s="111" t="s">
        <v>420</v>
      </c>
      <c r="B571" s="71"/>
      <c r="C571" s="44" t="s">
        <v>2</v>
      </c>
      <c r="D571" s="44" t="s">
        <v>26</v>
      </c>
      <c r="E571" s="44" t="s">
        <v>458</v>
      </c>
      <c r="F571" s="44"/>
      <c r="G571" s="109">
        <f>G572+G573</f>
        <v>105934.3</v>
      </c>
      <c r="I571" s="136">
        <f t="shared" si="13"/>
        <v>105934.3</v>
      </c>
    </row>
    <row r="572" spans="1:9" s="122" customFormat="1" ht="28.5">
      <c r="A572" s="116" t="s">
        <v>267</v>
      </c>
      <c r="B572" s="71"/>
      <c r="C572" s="44" t="s">
        <v>2</v>
      </c>
      <c r="D572" s="44" t="s">
        <v>26</v>
      </c>
      <c r="E572" s="44" t="s">
        <v>458</v>
      </c>
      <c r="F572" s="44" t="s">
        <v>37</v>
      </c>
      <c r="G572" s="109">
        <v>1876.5</v>
      </c>
      <c r="H572" s="122">
        <f>SUM('ведомствен.2016'!G427)</f>
        <v>1876.5</v>
      </c>
      <c r="I572" s="136">
        <f t="shared" si="13"/>
        <v>0</v>
      </c>
    </row>
    <row r="573" spans="1:9" s="122" customFormat="1" ht="14.25">
      <c r="A573" s="111" t="s">
        <v>174</v>
      </c>
      <c r="B573" s="71"/>
      <c r="C573" s="44" t="s">
        <v>2</v>
      </c>
      <c r="D573" s="44" t="s">
        <v>26</v>
      </c>
      <c r="E573" s="44" t="s">
        <v>458</v>
      </c>
      <c r="F573" s="44" t="s">
        <v>175</v>
      </c>
      <c r="G573" s="109">
        <v>104057.8</v>
      </c>
      <c r="H573" s="122">
        <f>SUM('ведомствен.2016'!G428)</f>
        <v>104057.8</v>
      </c>
      <c r="I573" s="136">
        <f t="shared" si="13"/>
        <v>0</v>
      </c>
    </row>
    <row r="574" spans="1:9" s="122" customFormat="1" ht="85.5">
      <c r="A574" s="111" t="s">
        <v>421</v>
      </c>
      <c r="B574" s="71"/>
      <c r="C574" s="44" t="s">
        <v>2</v>
      </c>
      <c r="D574" s="44" t="s">
        <v>26</v>
      </c>
      <c r="E574" s="44" t="s">
        <v>459</v>
      </c>
      <c r="F574" s="44"/>
      <c r="G574" s="109">
        <f>G575+G576</f>
        <v>20.1</v>
      </c>
      <c r="I574" s="136">
        <f t="shared" si="13"/>
        <v>20.1</v>
      </c>
    </row>
    <row r="575" spans="1:9" s="122" customFormat="1" ht="28.5">
      <c r="A575" s="116" t="s">
        <v>267</v>
      </c>
      <c r="B575" s="71"/>
      <c r="C575" s="44" t="s">
        <v>2</v>
      </c>
      <c r="D575" s="44" t="s">
        <v>26</v>
      </c>
      <c r="E575" s="44" t="s">
        <v>459</v>
      </c>
      <c r="F575" s="44" t="s">
        <v>37</v>
      </c>
      <c r="G575" s="109">
        <v>0.3</v>
      </c>
      <c r="H575" s="122">
        <f>SUM('ведомствен.2016'!G430)</f>
        <v>0.3</v>
      </c>
      <c r="I575" s="136">
        <f t="shared" si="13"/>
        <v>0</v>
      </c>
    </row>
    <row r="576" spans="1:9" s="122" customFormat="1" ht="14.25">
      <c r="A576" s="111" t="s">
        <v>174</v>
      </c>
      <c r="B576" s="71"/>
      <c r="C576" s="44" t="s">
        <v>2</v>
      </c>
      <c r="D576" s="44" t="s">
        <v>26</v>
      </c>
      <c r="E576" s="44" t="s">
        <v>459</v>
      </c>
      <c r="F576" s="44" t="s">
        <v>175</v>
      </c>
      <c r="G576" s="109">
        <v>19.8</v>
      </c>
      <c r="H576" s="122">
        <f>SUM('ведомствен.2016'!G431)</f>
        <v>19.8</v>
      </c>
      <c r="I576" s="136">
        <f t="shared" si="13"/>
        <v>0</v>
      </c>
    </row>
    <row r="577" spans="1:9" s="122" customFormat="1" ht="85.5">
      <c r="A577" s="214" t="s">
        <v>614</v>
      </c>
      <c r="B577" s="167"/>
      <c r="C577" s="162" t="s">
        <v>2</v>
      </c>
      <c r="D577" s="162" t="s">
        <v>26</v>
      </c>
      <c r="E577" s="162" t="s">
        <v>615</v>
      </c>
      <c r="F577" s="162"/>
      <c r="G577" s="165">
        <f>G578+G579</f>
        <v>12220.2</v>
      </c>
      <c r="I577" s="136"/>
    </row>
    <row r="578" spans="1:9" s="122" customFormat="1" ht="28.5" hidden="1">
      <c r="A578" s="215" t="s">
        <v>267</v>
      </c>
      <c r="B578" s="167"/>
      <c r="C578" s="162" t="s">
        <v>2</v>
      </c>
      <c r="D578" s="162" t="s">
        <v>26</v>
      </c>
      <c r="E578" s="162" t="s">
        <v>615</v>
      </c>
      <c r="F578" s="162" t="s">
        <v>37</v>
      </c>
      <c r="G578" s="165"/>
      <c r="H578" s="122">
        <f>SUM('ведомствен.2016'!G433)</f>
        <v>0</v>
      </c>
      <c r="I578" s="136"/>
    </row>
    <row r="579" spans="1:9" s="122" customFormat="1" ht="14.25">
      <c r="A579" s="214" t="s">
        <v>174</v>
      </c>
      <c r="B579" s="167"/>
      <c r="C579" s="162" t="s">
        <v>2</v>
      </c>
      <c r="D579" s="162" t="s">
        <v>26</v>
      </c>
      <c r="E579" s="162" t="s">
        <v>615</v>
      </c>
      <c r="F579" s="162" t="s">
        <v>175</v>
      </c>
      <c r="G579" s="165">
        <v>12220.2</v>
      </c>
      <c r="H579" s="122">
        <f>SUM('ведомствен.2016'!G434)</f>
        <v>12220.2</v>
      </c>
      <c r="I579" s="136"/>
    </row>
    <row r="580" spans="1:9" s="122" customFormat="1" ht="42.75">
      <c r="A580" s="111" t="s">
        <v>422</v>
      </c>
      <c r="B580" s="71"/>
      <c r="C580" s="44" t="s">
        <v>2</v>
      </c>
      <c r="D580" s="44" t="s">
        <v>26</v>
      </c>
      <c r="E580" s="44" t="s">
        <v>460</v>
      </c>
      <c r="F580" s="44"/>
      <c r="G580" s="109">
        <f>G581+G582+G583</f>
        <v>7718.599999999999</v>
      </c>
      <c r="I580" s="136">
        <f t="shared" si="13"/>
        <v>7718.599999999999</v>
      </c>
    </row>
    <row r="581" spans="1:9" s="122" customFormat="1" ht="28.5">
      <c r="A581" s="116" t="s">
        <v>267</v>
      </c>
      <c r="B581" s="71"/>
      <c r="C581" s="44" t="s">
        <v>2</v>
      </c>
      <c r="D581" s="44" t="s">
        <v>26</v>
      </c>
      <c r="E581" s="44" t="s">
        <v>460</v>
      </c>
      <c r="F581" s="44" t="s">
        <v>37</v>
      </c>
      <c r="G581" s="109">
        <v>30.2</v>
      </c>
      <c r="H581" s="122">
        <f>SUM('ведомствен.2016'!G436)</f>
        <v>30.2</v>
      </c>
      <c r="I581" s="136">
        <f t="shared" si="13"/>
        <v>0</v>
      </c>
    </row>
    <row r="582" spans="1:9" s="122" customFormat="1" ht="14.25">
      <c r="A582" s="111" t="s">
        <v>174</v>
      </c>
      <c r="B582" s="71"/>
      <c r="C582" s="44" t="s">
        <v>2</v>
      </c>
      <c r="D582" s="44" t="s">
        <v>26</v>
      </c>
      <c r="E582" s="44" t="s">
        <v>460</v>
      </c>
      <c r="F582" s="44" t="s">
        <v>175</v>
      </c>
      <c r="G582" s="109">
        <v>7167.5</v>
      </c>
      <c r="H582" s="122">
        <f>SUM('ведомствен.2016'!G437+'ведомствен.2016'!G756)+'ведомствен.2016'!G845</f>
        <v>7167.5</v>
      </c>
      <c r="I582" s="136">
        <f t="shared" si="13"/>
        <v>0</v>
      </c>
    </row>
    <row r="583" spans="1:9" s="122" customFormat="1" ht="28.5">
      <c r="A583" s="112" t="s">
        <v>179</v>
      </c>
      <c r="B583" s="34"/>
      <c r="C583" s="44" t="s">
        <v>2</v>
      </c>
      <c r="D583" s="44" t="s">
        <v>26</v>
      </c>
      <c r="E583" s="44" t="s">
        <v>460</v>
      </c>
      <c r="F583" s="21" t="s">
        <v>178</v>
      </c>
      <c r="G583" s="56">
        <v>520.9</v>
      </c>
      <c r="H583" s="122">
        <f>SUM('ведомствен.2016'!G894)+'ведомствен.2016'!G757</f>
        <v>520.9</v>
      </c>
      <c r="I583" s="136">
        <f t="shared" si="13"/>
        <v>0</v>
      </c>
    </row>
    <row r="584" spans="1:9" s="122" customFormat="1" ht="57">
      <c r="A584" s="111" t="s">
        <v>423</v>
      </c>
      <c r="B584" s="71"/>
      <c r="C584" s="44" t="s">
        <v>2</v>
      </c>
      <c r="D584" s="44" t="s">
        <v>26</v>
      </c>
      <c r="E584" s="44" t="s">
        <v>461</v>
      </c>
      <c r="F584" s="44"/>
      <c r="G584" s="109">
        <f>G585+G586</f>
        <v>2086.9</v>
      </c>
      <c r="I584" s="136">
        <f t="shared" si="13"/>
        <v>2086.9</v>
      </c>
    </row>
    <row r="585" spans="1:9" s="122" customFormat="1" ht="28.5">
      <c r="A585" s="116" t="s">
        <v>267</v>
      </c>
      <c r="B585" s="71"/>
      <c r="C585" s="44" t="s">
        <v>2</v>
      </c>
      <c r="D585" s="44" t="s">
        <v>26</v>
      </c>
      <c r="E585" s="44" t="s">
        <v>461</v>
      </c>
      <c r="F585" s="44" t="s">
        <v>37</v>
      </c>
      <c r="G585" s="109">
        <v>23.6</v>
      </c>
      <c r="H585" s="122">
        <f>SUM('ведомствен.2016'!G439)</f>
        <v>23.6</v>
      </c>
      <c r="I585" s="136">
        <f t="shared" si="13"/>
        <v>0</v>
      </c>
    </row>
    <row r="586" spans="1:9" s="122" customFormat="1" ht="14.25">
      <c r="A586" s="111" t="s">
        <v>174</v>
      </c>
      <c r="B586" s="71"/>
      <c r="C586" s="44" t="s">
        <v>2</v>
      </c>
      <c r="D586" s="44" t="s">
        <v>26</v>
      </c>
      <c r="E586" s="44" t="s">
        <v>461</v>
      </c>
      <c r="F586" s="44" t="s">
        <v>175</v>
      </c>
      <c r="G586" s="109">
        <v>2063.3</v>
      </c>
      <c r="H586" s="122">
        <f>SUM('ведомствен.2016'!G440)</f>
        <v>2063.3</v>
      </c>
      <c r="I586" s="136">
        <f t="shared" si="13"/>
        <v>0</v>
      </c>
    </row>
    <row r="587" spans="1:9" s="122" customFormat="1" ht="71.25">
      <c r="A587" s="214" t="s">
        <v>616</v>
      </c>
      <c r="B587" s="167"/>
      <c r="C587" s="162" t="s">
        <v>2</v>
      </c>
      <c r="D587" s="162" t="s">
        <v>26</v>
      </c>
      <c r="E587" s="162" t="s">
        <v>617</v>
      </c>
      <c r="F587" s="162"/>
      <c r="G587" s="165">
        <f>G588+G589</f>
        <v>158</v>
      </c>
      <c r="I587" s="136"/>
    </row>
    <row r="588" spans="1:9" s="122" customFormat="1" ht="28.5">
      <c r="A588" s="215" t="s">
        <v>267</v>
      </c>
      <c r="B588" s="167"/>
      <c r="C588" s="162" t="s">
        <v>2</v>
      </c>
      <c r="D588" s="162" t="s">
        <v>26</v>
      </c>
      <c r="E588" s="162" t="s">
        <v>617</v>
      </c>
      <c r="F588" s="162" t="s">
        <v>37</v>
      </c>
      <c r="G588" s="165">
        <v>5.8</v>
      </c>
      <c r="H588" s="122">
        <f>SUM('ведомствен.2016'!G442)</f>
        <v>5.8</v>
      </c>
      <c r="I588" s="136"/>
    </row>
    <row r="589" spans="1:9" s="122" customFormat="1" ht="14.25">
      <c r="A589" s="214" t="s">
        <v>174</v>
      </c>
      <c r="B589" s="167"/>
      <c r="C589" s="162" t="s">
        <v>2</v>
      </c>
      <c r="D589" s="162" t="s">
        <v>26</v>
      </c>
      <c r="E589" s="162" t="s">
        <v>617</v>
      </c>
      <c r="F589" s="162" t="s">
        <v>175</v>
      </c>
      <c r="G589" s="165">
        <v>152.2</v>
      </c>
      <c r="H589" s="122">
        <f>SUM('ведомствен.2016'!G443)</f>
        <v>152.2</v>
      </c>
      <c r="I589" s="136"/>
    </row>
    <row r="590" spans="1:9" s="122" customFormat="1" ht="28.5">
      <c r="A590" s="111" t="s">
        <v>210</v>
      </c>
      <c r="B590" s="71"/>
      <c r="C590" s="44" t="s">
        <v>2</v>
      </c>
      <c r="D590" s="44" t="s">
        <v>26</v>
      </c>
      <c r="E590" s="44" t="s">
        <v>347</v>
      </c>
      <c r="F590" s="44"/>
      <c r="G590" s="109">
        <f>G591</f>
        <v>158686.59999999998</v>
      </c>
      <c r="I590" s="136">
        <f t="shared" si="13"/>
        <v>158686.59999999998</v>
      </c>
    </row>
    <row r="591" spans="1:9" s="122" customFormat="1" ht="71.25">
      <c r="A591" s="111" t="s">
        <v>337</v>
      </c>
      <c r="B591" s="71"/>
      <c r="C591" s="44" t="s">
        <v>2</v>
      </c>
      <c r="D591" s="44" t="s">
        <v>26</v>
      </c>
      <c r="E591" s="44" t="s">
        <v>255</v>
      </c>
      <c r="F591" s="44"/>
      <c r="G591" s="109">
        <f>G592+G595+G598+G601</f>
        <v>158686.59999999998</v>
      </c>
      <c r="I591" s="136">
        <f t="shared" si="13"/>
        <v>158686.59999999998</v>
      </c>
    </row>
    <row r="592" spans="1:9" s="122" customFormat="1" ht="28.5">
      <c r="A592" s="111" t="s">
        <v>395</v>
      </c>
      <c r="B592" s="71"/>
      <c r="C592" s="44" t="s">
        <v>2</v>
      </c>
      <c r="D592" s="44" t="s">
        <v>26</v>
      </c>
      <c r="E592" s="44" t="s">
        <v>407</v>
      </c>
      <c r="F592" s="44"/>
      <c r="G592" s="109">
        <f>G593+G594</f>
        <v>52643</v>
      </c>
      <c r="H592" s="150"/>
      <c r="I592" s="136">
        <f t="shared" si="13"/>
        <v>52643</v>
      </c>
    </row>
    <row r="593" spans="1:9" s="122" customFormat="1" ht="28.5">
      <c r="A593" s="116" t="s">
        <v>267</v>
      </c>
      <c r="B593" s="71"/>
      <c r="C593" s="44" t="s">
        <v>2</v>
      </c>
      <c r="D593" s="44" t="s">
        <v>26</v>
      </c>
      <c r="E593" s="44" t="s">
        <v>407</v>
      </c>
      <c r="F593" s="44" t="s">
        <v>37</v>
      </c>
      <c r="G593" s="109">
        <v>779.6</v>
      </c>
      <c r="H593" s="122">
        <f>SUM('ведомствен.2016'!G447)</f>
        <v>779.6</v>
      </c>
      <c r="I593" s="136">
        <f t="shared" si="13"/>
        <v>0</v>
      </c>
    </row>
    <row r="594" spans="1:9" s="122" customFormat="1" ht="14.25">
      <c r="A594" s="111" t="s">
        <v>174</v>
      </c>
      <c r="B594" s="71"/>
      <c r="C594" s="44" t="s">
        <v>2</v>
      </c>
      <c r="D594" s="44" t="s">
        <v>26</v>
      </c>
      <c r="E594" s="44" t="s">
        <v>407</v>
      </c>
      <c r="F594" s="44" t="s">
        <v>175</v>
      </c>
      <c r="G594" s="109">
        <v>51863.4</v>
      </c>
      <c r="H594" s="122">
        <f>SUM('ведомствен.2016'!G448)</f>
        <v>51863.4</v>
      </c>
      <c r="I594" s="136">
        <f t="shared" si="13"/>
        <v>0</v>
      </c>
    </row>
    <row r="595" spans="1:9" s="122" customFormat="1" ht="42.75">
      <c r="A595" s="111" t="s">
        <v>396</v>
      </c>
      <c r="B595" s="71"/>
      <c r="C595" s="44" t="s">
        <v>2</v>
      </c>
      <c r="D595" s="44" t="s">
        <v>26</v>
      </c>
      <c r="E595" s="44" t="s">
        <v>408</v>
      </c>
      <c r="F595" s="44"/>
      <c r="G595" s="109">
        <f>G596+G597</f>
        <v>5887.2</v>
      </c>
      <c r="I595" s="136">
        <f t="shared" si="13"/>
        <v>5887.2</v>
      </c>
    </row>
    <row r="596" spans="1:9" s="122" customFormat="1" ht="28.5">
      <c r="A596" s="116" t="s">
        <v>267</v>
      </c>
      <c r="B596" s="71"/>
      <c r="C596" s="44" t="s">
        <v>2</v>
      </c>
      <c r="D596" s="44" t="s">
        <v>26</v>
      </c>
      <c r="E596" s="44" t="s">
        <v>408</v>
      </c>
      <c r="F596" s="44" t="s">
        <v>37</v>
      </c>
      <c r="G596" s="109">
        <v>87.3</v>
      </c>
      <c r="H596" s="122">
        <f>SUM('ведомствен.2016'!G450)</f>
        <v>87.3</v>
      </c>
      <c r="I596" s="136">
        <f t="shared" si="13"/>
        <v>0</v>
      </c>
    </row>
    <row r="597" spans="1:9" s="122" customFormat="1" ht="14.25">
      <c r="A597" s="111" t="s">
        <v>174</v>
      </c>
      <c r="B597" s="71"/>
      <c r="C597" s="44" t="s">
        <v>2</v>
      </c>
      <c r="D597" s="44" t="s">
        <v>26</v>
      </c>
      <c r="E597" s="44" t="s">
        <v>408</v>
      </c>
      <c r="F597" s="44" t="s">
        <v>175</v>
      </c>
      <c r="G597" s="109">
        <v>5799.9</v>
      </c>
      <c r="H597" s="122">
        <f>SUM('ведомствен.2016'!G451)</f>
        <v>5799.9</v>
      </c>
      <c r="I597" s="136">
        <f t="shared" si="13"/>
        <v>0</v>
      </c>
    </row>
    <row r="598" spans="1:9" s="122" customFormat="1" ht="14.25" customHeight="1">
      <c r="A598" s="111" t="s">
        <v>397</v>
      </c>
      <c r="B598" s="71"/>
      <c r="C598" s="44" t="s">
        <v>2</v>
      </c>
      <c r="D598" s="44" t="s">
        <v>26</v>
      </c>
      <c r="E598" s="44" t="s">
        <v>409</v>
      </c>
      <c r="F598" s="44"/>
      <c r="G598" s="109">
        <f>G599+G600</f>
        <v>11586.8</v>
      </c>
      <c r="I598" s="136">
        <f t="shared" si="13"/>
        <v>11586.8</v>
      </c>
    </row>
    <row r="599" spans="1:9" s="122" customFormat="1" ht="28.5">
      <c r="A599" s="116" t="s">
        <v>267</v>
      </c>
      <c r="B599" s="71"/>
      <c r="C599" s="44" t="s">
        <v>2</v>
      </c>
      <c r="D599" s="44" t="s">
        <v>26</v>
      </c>
      <c r="E599" s="44" t="s">
        <v>409</v>
      </c>
      <c r="F599" s="44" t="s">
        <v>37</v>
      </c>
      <c r="G599" s="109">
        <v>171.9</v>
      </c>
      <c r="H599" s="122">
        <f>SUM('ведомствен.2016'!G453)</f>
        <v>171.9</v>
      </c>
      <c r="I599" s="136">
        <f t="shared" si="13"/>
        <v>0</v>
      </c>
    </row>
    <row r="600" spans="1:9" s="122" customFormat="1" ht="14.25">
      <c r="A600" s="111" t="s">
        <v>174</v>
      </c>
      <c r="B600" s="71"/>
      <c r="C600" s="44" t="s">
        <v>2</v>
      </c>
      <c r="D600" s="44" t="s">
        <v>26</v>
      </c>
      <c r="E600" s="44" t="s">
        <v>409</v>
      </c>
      <c r="F600" s="44" t="s">
        <v>175</v>
      </c>
      <c r="G600" s="109">
        <v>11414.9</v>
      </c>
      <c r="H600" s="122">
        <f>SUM('ведомствен.2016'!G454)</f>
        <v>11414.9</v>
      </c>
      <c r="I600" s="136">
        <f t="shared" si="13"/>
        <v>0</v>
      </c>
    </row>
    <row r="601" spans="1:9" s="122" customFormat="1" ht="99.75">
      <c r="A601" s="111" t="s">
        <v>398</v>
      </c>
      <c r="B601" s="71"/>
      <c r="C601" s="44" t="s">
        <v>2</v>
      </c>
      <c r="D601" s="44" t="s">
        <v>26</v>
      </c>
      <c r="E601" s="44" t="s">
        <v>410</v>
      </c>
      <c r="F601" s="44"/>
      <c r="G601" s="109">
        <f>G602+G603</f>
        <v>88569.59999999999</v>
      </c>
      <c r="I601" s="136">
        <f t="shared" si="13"/>
        <v>88569.59999999999</v>
      </c>
    </row>
    <row r="602" spans="1:9" s="105" customFormat="1" ht="28.5">
      <c r="A602" s="116" t="s">
        <v>267</v>
      </c>
      <c r="B602" s="71"/>
      <c r="C602" s="44" t="s">
        <v>2</v>
      </c>
      <c r="D602" s="44" t="s">
        <v>26</v>
      </c>
      <c r="E602" s="44" t="s">
        <v>410</v>
      </c>
      <c r="F602" s="44" t="s">
        <v>37</v>
      </c>
      <c r="G602" s="109">
        <v>25.9</v>
      </c>
      <c r="H602" s="122">
        <f>SUM('ведомствен.2016'!G456)</f>
        <v>25.9</v>
      </c>
      <c r="I602" s="136">
        <f t="shared" si="13"/>
        <v>0</v>
      </c>
    </row>
    <row r="603" spans="1:9" s="105" customFormat="1" ht="14.25">
      <c r="A603" s="111" t="s">
        <v>174</v>
      </c>
      <c r="B603" s="71"/>
      <c r="C603" s="44" t="s">
        <v>2</v>
      </c>
      <c r="D603" s="44" t="s">
        <v>26</v>
      </c>
      <c r="E603" s="44" t="s">
        <v>410</v>
      </c>
      <c r="F603" s="44" t="s">
        <v>175</v>
      </c>
      <c r="G603" s="109">
        <v>88543.7</v>
      </c>
      <c r="H603" s="122">
        <f>SUM('ведомствен.2016'!G457)</f>
        <v>88543.7</v>
      </c>
      <c r="I603" s="136">
        <f t="shared" si="13"/>
        <v>0</v>
      </c>
    </row>
    <row r="604" spans="1:9" s="105" customFormat="1" ht="42.75">
      <c r="A604" s="9" t="s">
        <v>596</v>
      </c>
      <c r="B604" s="18"/>
      <c r="C604" s="19" t="s">
        <v>2</v>
      </c>
      <c r="D604" s="19" t="s">
        <v>26</v>
      </c>
      <c r="E604" s="19" t="s">
        <v>597</v>
      </c>
      <c r="F604" s="19"/>
      <c r="G604" s="56">
        <f>SUM(G605+G607)</f>
        <v>480.79999999999995</v>
      </c>
      <c r="H604" s="122"/>
      <c r="I604" s="136"/>
    </row>
    <row r="605" spans="1:9" s="105" customFormat="1" ht="28.5">
      <c r="A605" s="9" t="s">
        <v>598</v>
      </c>
      <c r="B605" s="18"/>
      <c r="C605" s="19" t="s">
        <v>2</v>
      </c>
      <c r="D605" s="19" t="s">
        <v>26</v>
      </c>
      <c r="E605" s="19" t="s">
        <v>599</v>
      </c>
      <c r="F605" s="19"/>
      <c r="G605" s="56">
        <f>SUM(G606)</f>
        <v>258.4</v>
      </c>
      <c r="H605" s="122"/>
      <c r="I605" s="136"/>
    </row>
    <row r="606" spans="1:9" s="105" customFormat="1" ht="14.25">
      <c r="A606" s="24" t="s">
        <v>174</v>
      </c>
      <c r="B606" s="18"/>
      <c r="C606" s="19" t="s">
        <v>2</v>
      </c>
      <c r="D606" s="19" t="s">
        <v>26</v>
      </c>
      <c r="E606" s="19" t="s">
        <v>599</v>
      </c>
      <c r="F606" s="19" t="s">
        <v>175</v>
      </c>
      <c r="G606" s="56">
        <v>258.4</v>
      </c>
      <c r="H606" s="122">
        <f>SUM('ведомствен.2016'!G283)</f>
        <v>258.4</v>
      </c>
      <c r="I606" s="136"/>
    </row>
    <row r="607" spans="1:9" s="105" customFormat="1" ht="57">
      <c r="A607" s="9" t="s">
        <v>600</v>
      </c>
      <c r="B607" s="18"/>
      <c r="C607" s="19" t="s">
        <v>2</v>
      </c>
      <c r="D607" s="19" t="s">
        <v>26</v>
      </c>
      <c r="E607" s="19" t="s">
        <v>601</v>
      </c>
      <c r="F607" s="19"/>
      <c r="G607" s="56">
        <f>SUM(G608)</f>
        <v>222.4</v>
      </c>
      <c r="H607" s="122"/>
      <c r="I607" s="136"/>
    </row>
    <row r="608" spans="1:9" s="105" customFormat="1" ht="14.25">
      <c r="A608" s="24" t="s">
        <v>174</v>
      </c>
      <c r="B608" s="18"/>
      <c r="C608" s="19" t="s">
        <v>2</v>
      </c>
      <c r="D608" s="19" t="s">
        <v>26</v>
      </c>
      <c r="E608" s="19" t="s">
        <v>601</v>
      </c>
      <c r="F608" s="19" t="s">
        <v>175</v>
      </c>
      <c r="G608" s="56">
        <v>222.4</v>
      </c>
      <c r="H608" s="122">
        <f>SUM('ведомствен.2016'!G285)</f>
        <v>222.4</v>
      </c>
      <c r="I608" s="136"/>
    </row>
    <row r="609" spans="1:9" s="105" customFormat="1" ht="14.25">
      <c r="A609" s="111" t="s">
        <v>6</v>
      </c>
      <c r="B609" s="71"/>
      <c r="C609" s="44" t="s">
        <v>2</v>
      </c>
      <c r="D609" s="44" t="s">
        <v>26</v>
      </c>
      <c r="E609" s="44" t="s">
        <v>411</v>
      </c>
      <c r="F609" s="44"/>
      <c r="G609" s="109">
        <f>G610</f>
        <v>7234.3</v>
      </c>
      <c r="H609" s="122"/>
      <c r="I609" s="136">
        <f t="shared" si="13"/>
        <v>7234.3</v>
      </c>
    </row>
    <row r="610" spans="1:9" s="122" customFormat="1" ht="21" customHeight="1">
      <c r="A610" s="111" t="s">
        <v>80</v>
      </c>
      <c r="B610" s="71"/>
      <c r="C610" s="44" t="s">
        <v>2</v>
      </c>
      <c r="D610" s="44" t="s">
        <v>26</v>
      </c>
      <c r="E610" s="44" t="s">
        <v>412</v>
      </c>
      <c r="F610" s="44"/>
      <c r="G610" s="109">
        <f>G611+G612</f>
        <v>7234.3</v>
      </c>
      <c r="I610" s="136">
        <f t="shared" si="13"/>
        <v>7234.3</v>
      </c>
    </row>
    <row r="611" spans="1:9" s="122" customFormat="1" ht="28.5">
      <c r="A611" s="116" t="s">
        <v>267</v>
      </c>
      <c r="B611" s="71"/>
      <c r="C611" s="44" t="s">
        <v>2</v>
      </c>
      <c r="D611" s="44" t="s">
        <v>26</v>
      </c>
      <c r="E611" s="44" t="s">
        <v>412</v>
      </c>
      <c r="F611" s="44" t="s">
        <v>37</v>
      </c>
      <c r="G611" s="109">
        <v>4614.1</v>
      </c>
      <c r="H611" s="122">
        <f>SUM('ведомствен.2016'!G460)</f>
        <v>4614.1</v>
      </c>
      <c r="I611" s="136">
        <f t="shared" si="13"/>
        <v>0</v>
      </c>
    </row>
    <row r="612" spans="1:9" s="122" customFormat="1" ht="14.25">
      <c r="A612" s="111" t="s">
        <v>174</v>
      </c>
      <c r="B612" s="71"/>
      <c r="C612" s="44" t="s">
        <v>2</v>
      </c>
      <c r="D612" s="44" t="s">
        <v>26</v>
      </c>
      <c r="E612" s="44" t="s">
        <v>412</v>
      </c>
      <c r="F612" s="44" t="s">
        <v>175</v>
      </c>
      <c r="G612" s="109">
        <v>2620.2</v>
      </c>
      <c r="H612" s="122">
        <f>SUM('ведомствен.2016'!G461)</f>
        <v>2620.2</v>
      </c>
      <c r="I612" s="136">
        <f t="shared" si="13"/>
        <v>0</v>
      </c>
    </row>
    <row r="613" spans="1:9" s="122" customFormat="1" ht="14.25">
      <c r="A613" s="111" t="s">
        <v>63</v>
      </c>
      <c r="B613" s="71"/>
      <c r="C613" s="44" t="s">
        <v>2</v>
      </c>
      <c r="D613" s="44" t="s">
        <v>26</v>
      </c>
      <c r="E613" s="44" t="s">
        <v>413</v>
      </c>
      <c r="F613" s="44"/>
      <c r="G613" s="109">
        <f>SUM(G614)</f>
        <v>859.4</v>
      </c>
      <c r="I613" s="136">
        <f t="shared" si="13"/>
        <v>859.4</v>
      </c>
    </row>
    <row r="614" spans="1:9" s="122" customFormat="1" ht="14.25">
      <c r="A614" s="111" t="s">
        <v>64</v>
      </c>
      <c r="B614" s="71"/>
      <c r="C614" s="44" t="s">
        <v>2</v>
      </c>
      <c r="D614" s="44" t="s">
        <v>26</v>
      </c>
      <c r="E614" s="44" t="s">
        <v>414</v>
      </c>
      <c r="F614" s="44"/>
      <c r="G614" s="109">
        <f>G615+G616</f>
        <v>859.4</v>
      </c>
      <c r="H614" s="150"/>
      <c r="I614" s="136">
        <f t="shared" si="13"/>
        <v>859.4</v>
      </c>
    </row>
    <row r="615" spans="1:9" s="122" customFormat="1" ht="28.5">
      <c r="A615" s="116" t="s">
        <v>267</v>
      </c>
      <c r="B615" s="71"/>
      <c r="C615" s="44" t="s">
        <v>2</v>
      </c>
      <c r="D615" s="44" t="s">
        <v>26</v>
      </c>
      <c r="E615" s="44" t="s">
        <v>414</v>
      </c>
      <c r="F615" s="44" t="s">
        <v>37</v>
      </c>
      <c r="G615" s="109">
        <v>389.7</v>
      </c>
      <c r="H615" s="122">
        <f>SUM('ведомствен.2016'!G464)</f>
        <v>389.7</v>
      </c>
      <c r="I615" s="136">
        <f t="shared" si="13"/>
        <v>0</v>
      </c>
    </row>
    <row r="616" spans="1:9" s="122" customFormat="1" ht="14.25">
      <c r="A616" s="111" t="s">
        <v>174</v>
      </c>
      <c r="B616" s="71"/>
      <c r="C616" s="44" t="s">
        <v>2</v>
      </c>
      <c r="D616" s="44" t="s">
        <v>26</v>
      </c>
      <c r="E616" s="44" t="s">
        <v>414</v>
      </c>
      <c r="F616" s="44" t="s">
        <v>175</v>
      </c>
      <c r="G616" s="109">
        <v>469.7</v>
      </c>
      <c r="H616" s="122">
        <f>SUM('ведомствен.2016'!G465)</f>
        <v>469.7</v>
      </c>
      <c r="I616" s="136">
        <f t="shared" si="13"/>
        <v>0</v>
      </c>
    </row>
    <row r="617" spans="1:9" s="122" customFormat="1" ht="14.25">
      <c r="A617" s="116" t="s">
        <v>189</v>
      </c>
      <c r="B617" s="71"/>
      <c r="C617" s="44" t="s">
        <v>2</v>
      </c>
      <c r="D617" s="44" t="s">
        <v>26</v>
      </c>
      <c r="E617" s="44" t="s">
        <v>235</v>
      </c>
      <c r="F617" s="44"/>
      <c r="G617" s="109">
        <f>SUM(G618+G621)</f>
        <v>729.5</v>
      </c>
      <c r="I617" s="136">
        <f t="shared" si="13"/>
        <v>729.5</v>
      </c>
    </row>
    <row r="618" spans="1:9" s="122" customFormat="1" ht="28.5">
      <c r="A618" s="110" t="s">
        <v>208</v>
      </c>
      <c r="B618" s="13"/>
      <c r="C618" s="21" t="s">
        <v>2</v>
      </c>
      <c r="D618" s="21" t="s">
        <v>26</v>
      </c>
      <c r="E618" s="21" t="s">
        <v>252</v>
      </c>
      <c r="F618" s="19"/>
      <c r="G618" s="56">
        <f>SUM(G619)</f>
        <v>439.8</v>
      </c>
      <c r="I618" s="136">
        <f t="shared" si="13"/>
        <v>439.8</v>
      </c>
    </row>
    <row r="619" spans="1:9" s="122" customFormat="1" ht="28.5">
      <c r="A619" s="110" t="s">
        <v>207</v>
      </c>
      <c r="B619" s="124"/>
      <c r="C619" s="21" t="s">
        <v>2</v>
      </c>
      <c r="D619" s="21" t="s">
        <v>26</v>
      </c>
      <c r="E619" s="21" t="s">
        <v>253</v>
      </c>
      <c r="F619" s="19"/>
      <c r="G619" s="56">
        <f>SUM(G620)</f>
        <v>439.8</v>
      </c>
      <c r="I619" s="136">
        <f t="shared" si="13"/>
        <v>439.8</v>
      </c>
    </row>
    <row r="620" spans="1:9" s="122" customFormat="1" ht="14.25">
      <c r="A620" s="145" t="s">
        <v>174</v>
      </c>
      <c r="B620" s="151"/>
      <c r="C620" s="21" t="s">
        <v>2</v>
      </c>
      <c r="D620" s="21" t="s">
        <v>26</v>
      </c>
      <c r="E620" s="21" t="s">
        <v>253</v>
      </c>
      <c r="F620" s="21" t="s">
        <v>175</v>
      </c>
      <c r="G620" s="56">
        <v>439.8</v>
      </c>
      <c r="H620" s="122">
        <f>SUM('ведомствен.2016'!G291)</f>
        <v>439.8</v>
      </c>
      <c r="I620" s="136">
        <f t="shared" si="13"/>
        <v>0</v>
      </c>
    </row>
    <row r="621" spans="1:9" s="122" customFormat="1" ht="14.25">
      <c r="A621" s="116" t="s">
        <v>399</v>
      </c>
      <c r="B621" s="71"/>
      <c r="C621" s="44" t="s">
        <v>2</v>
      </c>
      <c r="D621" s="44" t="s">
        <v>26</v>
      </c>
      <c r="E621" s="44" t="s">
        <v>415</v>
      </c>
      <c r="F621" s="44"/>
      <c r="G621" s="109">
        <f>G622</f>
        <v>289.7</v>
      </c>
      <c r="I621" s="136">
        <f t="shared" si="13"/>
        <v>289.7</v>
      </c>
    </row>
    <row r="622" spans="1:9" s="122" customFormat="1" ht="28.5">
      <c r="A622" s="111" t="s">
        <v>188</v>
      </c>
      <c r="B622" s="71"/>
      <c r="C622" s="44" t="s">
        <v>2</v>
      </c>
      <c r="D622" s="44" t="s">
        <v>26</v>
      </c>
      <c r="E622" s="44" t="s">
        <v>415</v>
      </c>
      <c r="F622" s="44" t="s">
        <v>178</v>
      </c>
      <c r="G622" s="109">
        <v>289.7</v>
      </c>
      <c r="H622" s="122">
        <f>SUM('ведомствен.2016'!G468)</f>
        <v>289.7</v>
      </c>
      <c r="I622" s="136">
        <f t="shared" si="13"/>
        <v>0</v>
      </c>
    </row>
    <row r="623" spans="1:9" s="122" customFormat="1" ht="28.5" hidden="1">
      <c r="A623" s="214" t="s">
        <v>618</v>
      </c>
      <c r="B623" s="167"/>
      <c r="C623" s="169" t="s">
        <v>2</v>
      </c>
      <c r="D623" s="169" t="s">
        <v>26</v>
      </c>
      <c r="E623" s="169" t="s">
        <v>619</v>
      </c>
      <c r="F623" s="169"/>
      <c r="G623" s="170">
        <f>G624</f>
        <v>0</v>
      </c>
      <c r="I623" s="136"/>
    </row>
    <row r="624" spans="1:9" s="122" customFormat="1" ht="14.25" hidden="1">
      <c r="A624" s="214" t="s">
        <v>174</v>
      </c>
      <c r="B624" s="167"/>
      <c r="C624" s="169" t="s">
        <v>2</v>
      </c>
      <c r="D624" s="169" t="s">
        <v>26</v>
      </c>
      <c r="E624" s="169" t="s">
        <v>619</v>
      </c>
      <c r="F624" s="169" t="s">
        <v>175</v>
      </c>
      <c r="G624" s="170"/>
      <c r="H624" s="122">
        <f>SUM('ведомствен.2016'!G470)</f>
        <v>0</v>
      </c>
      <c r="I624" s="136"/>
    </row>
    <row r="625" spans="1:10" s="122" customFormat="1" ht="14.25">
      <c r="A625" s="144" t="s">
        <v>56</v>
      </c>
      <c r="B625" s="43"/>
      <c r="C625" s="44" t="s">
        <v>2</v>
      </c>
      <c r="D625" s="44" t="s">
        <v>39</v>
      </c>
      <c r="E625" s="44"/>
      <c r="F625" s="44"/>
      <c r="G625" s="109">
        <f>SUM(G626+G630+G637+G654)</f>
        <v>216774.7</v>
      </c>
      <c r="I625" s="122">
        <f>SUM(H627:H653)</f>
        <v>212181.99999999997</v>
      </c>
      <c r="J625" s="122">
        <f>SUM('ведомствен.2016'!G471+'ведомствен.2016'!G292+'ведомствен.2016'!G758)</f>
        <v>216774.69999999998</v>
      </c>
    </row>
    <row r="626" spans="1:10" s="122" customFormat="1" ht="28.5">
      <c r="A626" s="138" t="s">
        <v>212</v>
      </c>
      <c r="B626" s="25"/>
      <c r="C626" s="25" t="s">
        <v>2</v>
      </c>
      <c r="D626" s="25" t="s">
        <v>39</v>
      </c>
      <c r="E626" s="81" t="s">
        <v>314</v>
      </c>
      <c r="F626" s="25"/>
      <c r="G626" s="135">
        <f>SUM(G627)</f>
        <v>10524.4</v>
      </c>
      <c r="J626" s="139">
        <f>SUM(G625-J625)</f>
        <v>2.9103830456733704E-11</v>
      </c>
    </row>
    <row r="627" spans="1:7" s="122" customFormat="1" ht="71.25">
      <c r="A627" s="58" t="s">
        <v>337</v>
      </c>
      <c r="B627" s="25"/>
      <c r="C627" s="25" t="s">
        <v>2</v>
      </c>
      <c r="D627" s="25" t="s">
        <v>39</v>
      </c>
      <c r="E627" s="81" t="s">
        <v>315</v>
      </c>
      <c r="F627" s="68"/>
      <c r="G627" s="135">
        <f>G628</f>
        <v>10524.4</v>
      </c>
    </row>
    <row r="628" spans="1:7" s="122" customFormat="1" ht="42.75">
      <c r="A628" s="138" t="s">
        <v>216</v>
      </c>
      <c r="B628" s="25"/>
      <c r="C628" s="25" t="s">
        <v>2</v>
      </c>
      <c r="D628" s="25" t="s">
        <v>39</v>
      </c>
      <c r="E628" s="81" t="s">
        <v>338</v>
      </c>
      <c r="F628" s="25"/>
      <c r="G628" s="135">
        <f>G629</f>
        <v>10524.4</v>
      </c>
    </row>
    <row r="629" spans="1:8" s="122" customFormat="1" ht="14.25">
      <c r="A629" s="111" t="s">
        <v>174</v>
      </c>
      <c r="B629" s="25"/>
      <c r="C629" s="25" t="s">
        <v>2</v>
      </c>
      <c r="D629" s="25" t="s">
        <v>39</v>
      </c>
      <c r="E629" s="81" t="s">
        <v>338</v>
      </c>
      <c r="F629" s="25" t="s">
        <v>175</v>
      </c>
      <c r="G629" s="135">
        <v>10524.4</v>
      </c>
      <c r="H629" s="122">
        <f>SUM('ведомствен.2016'!G762)</f>
        <v>10524.4</v>
      </c>
    </row>
    <row r="630" spans="1:7" s="122" customFormat="1" ht="42.75">
      <c r="A630" s="134" t="s">
        <v>211</v>
      </c>
      <c r="B630" s="25"/>
      <c r="C630" s="25" t="s">
        <v>2</v>
      </c>
      <c r="D630" s="25" t="s">
        <v>39</v>
      </c>
      <c r="E630" s="79" t="s">
        <v>306</v>
      </c>
      <c r="F630" s="25"/>
      <c r="G630" s="135">
        <f>SUM(G634)+G631</f>
        <v>35864.2</v>
      </c>
    </row>
    <row r="631" spans="1:7" s="122" customFormat="1" ht="42.75">
      <c r="A631" s="181" t="s">
        <v>448</v>
      </c>
      <c r="B631" s="34"/>
      <c r="C631" s="21" t="s">
        <v>2</v>
      </c>
      <c r="D631" s="21" t="s">
        <v>39</v>
      </c>
      <c r="E631" s="39" t="s">
        <v>560</v>
      </c>
      <c r="F631" s="21"/>
      <c r="G631" s="182">
        <f>G632</f>
        <v>5931.6</v>
      </c>
    </row>
    <row r="632" spans="1:7" s="122" customFormat="1" ht="71.25">
      <c r="A632" s="181" t="s">
        <v>664</v>
      </c>
      <c r="B632" s="34"/>
      <c r="C632" s="21" t="s">
        <v>2</v>
      </c>
      <c r="D632" s="21" t="s">
        <v>39</v>
      </c>
      <c r="E632" s="39" t="s">
        <v>665</v>
      </c>
      <c r="F632" s="21"/>
      <c r="G632" s="182">
        <f>G633</f>
        <v>5931.6</v>
      </c>
    </row>
    <row r="633" spans="1:8" s="122" customFormat="1" ht="14.25">
      <c r="A633" s="29" t="s">
        <v>174</v>
      </c>
      <c r="B633" s="34"/>
      <c r="C633" s="21" t="s">
        <v>2</v>
      </c>
      <c r="D633" s="21" t="s">
        <v>39</v>
      </c>
      <c r="E633" s="39" t="s">
        <v>665</v>
      </c>
      <c r="F633" s="21">
        <v>300</v>
      </c>
      <c r="G633" s="182">
        <v>5931.6</v>
      </c>
      <c r="H633" s="122">
        <f>SUM('ведомствен.2016'!G766)</f>
        <v>5931.6</v>
      </c>
    </row>
    <row r="634" spans="1:7" s="122" customFormat="1" ht="71.25">
      <c r="A634" s="138" t="s">
        <v>337</v>
      </c>
      <c r="B634" s="25"/>
      <c r="C634" s="25" t="s">
        <v>2</v>
      </c>
      <c r="D634" s="25" t="s">
        <v>39</v>
      </c>
      <c r="E634" s="79" t="s">
        <v>308</v>
      </c>
      <c r="F634" s="25"/>
      <c r="G634" s="135">
        <f>SUM(G635)</f>
        <v>29932.6</v>
      </c>
    </row>
    <row r="635" spans="1:7" s="122" customFormat="1" ht="57">
      <c r="A635" s="134" t="s">
        <v>217</v>
      </c>
      <c r="B635" s="25"/>
      <c r="C635" s="25" t="s">
        <v>2</v>
      </c>
      <c r="D635" s="25" t="s">
        <v>39</v>
      </c>
      <c r="E635" s="81" t="s">
        <v>339</v>
      </c>
      <c r="F635" s="25"/>
      <c r="G635" s="135">
        <f>G636</f>
        <v>29932.6</v>
      </c>
    </row>
    <row r="636" spans="1:8" s="122" customFormat="1" ht="15">
      <c r="A636" s="111" t="s">
        <v>174</v>
      </c>
      <c r="B636" s="152"/>
      <c r="C636" s="25" t="s">
        <v>2</v>
      </c>
      <c r="D636" s="25" t="s">
        <v>39</v>
      </c>
      <c r="E636" s="81" t="s">
        <v>339</v>
      </c>
      <c r="F636" s="25">
        <v>300</v>
      </c>
      <c r="G636" s="153">
        <v>29932.6</v>
      </c>
      <c r="H636" s="122">
        <f>SUM('ведомствен.2016'!G769)</f>
        <v>29932.6</v>
      </c>
    </row>
    <row r="637" spans="1:7" s="122" customFormat="1" ht="28.5">
      <c r="A637" s="111" t="s">
        <v>210</v>
      </c>
      <c r="B637" s="71"/>
      <c r="C637" s="44" t="s">
        <v>2</v>
      </c>
      <c r="D637" s="44" t="s">
        <v>39</v>
      </c>
      <c r="E637" s="44" t="s">
        <v>347</v>
      </c>
      <c r="F637" s="44"/>
      <c r="G637" s="109">
        <f>G638</f>
        <v>165793.4</v>
      </c>
    </row>
    <row r="638" spans="1:7" s="122" customFormat="1" ht="71.25">
      <c r="A638" s="111" t="s">
        <v>337</v>
      </c>
      <c r="B638" s="71"/>
      <c r="C638" s="44" t="s">
        <v>2</v>
      </c>
      <c r="D638" s="44" t="s">
        <v>39</v>
      </c>
      <c r="E638" s="44" t="s">
        <v>255</v>
      </c>
      <c r="F638" s="44"/>
      <c r="G638" s="109">
        <f>SUM(G644+G646+G649)+G639+G652</f>
        <v>165793.4</v>
      </c>
    </row>
    <row r="639" spans="1:7" s="122" customFormat="1" ht="42.75">
      <c r="A639" s="111" t="s">
        <v>341</v>
      </c>
      <c r="B639" s="43"/>
      <c r="C639" s="44" t="s">
        <v>2</v>
      </c>
      <c r="D639" s="44" t="s">
        <v>39</v>
      </c>
      <c r="E639" s="44" t="s">
        <v>348</v>
      </c>
      <c r="F639" s="44"/>
      <c r="G639" s="109">
        <f>G640+G641+G643+G642</f>
        <v>66887.9</v>
      </c>
    </row>
    <row r="640" spans="1:8" s="122" customFormat="1" ht="57">
      <c r="A640" s="22" t="s">
        <v>299</v>
      </c>
      <c r="B640" s="43"/>
      <c r="C640" s="44" t="s">
        <v>2</v>
      </c>
      <c r="D640" s="44" t="s">
        <v>39</v>
      </c>
      <c r="E640" s="44" t="s">
        <v>348</v>
      </c>
      <c r="F640" s="44" t="s">
        <v>169</v>
      </c>
      <c r="G640" s="109">
        <v>44470.5</v>
      </c>
      <c r="H640" s="122">
        <f>SUM('ведомствен.2016'!G475)</f>
        <v>44470.5</v>
      </c>
    </row>
    <row r="641" spans="1:8" s="122" customFormat="1" ht="28.5">
      <c r="A641" s="116" t="s">
        <v>267</v>
      </c>
      <c r="B641" s="43"/>
      <c r="C641" s="44" t="s">
        <v>2</v>
      </c>
      <c r="D641" s="44" t="s">
        <v>39</v>
      </c>
      <c r="E641" s="44" t="s">
        <v>348</v>
      </c>
      <c r="F641" s="44" t="s">
        <v>37</v>
      </c>
      <c r="G641" s="109">
        <v>21535.8</v>
      </c>
      <c r="H641" s="122">
        <f>SUM('ведомствен.2016'!G476)</f>
        <v>21535.8</v>
      </c>
    </row>
    <row r="642" spans="1:8" s="122" customFormat="1" ht="14.25">
      <c r="A642" s="111" t="s">
        <v>174</v>
      </c>
      <c r="B642" s="43"/>
      <c r="C642" s="44" t="s">
        <v>2</v>
      </c>
      <c r="D642" s="44" t="s">
        <v>39</v>
      </c>
      <c r="E642" s="44" t="s">
        <v>348</v>
      </c>
      <c r="F642" s="44" t="s">
        <v>175</v>
      </c>
      <c r="G642" s="109">
        <v>85.4</v>
      </c>
      <c r="H642" s="122">
        <f>SUM('ведомствен.2016'!G477)</f>
        <v>85.4</v>
      </c>
    </row>
    <row r="643" spans="1:8" s="122" customFormat="1" ht="14.25">
      <c r="A643" s="111" t="s">
        <v>172</v>
      </c>
      <c r="B643" s="43"/>
      <c r="C643" s="44" t="s">
        <v>2</v>
      </c>
      <c r="D643" s="44" t="s">
        <v>39</v>
      </c>
      <c r="E643" s="44" t="s">
        <v>348</v>
      </c>
      <c r="F643" s="44" t="s">
        <v>61</v>
      </c>
      <c r="G643" s="109">
        <v>796.2</v>
      </c>
      <c r="H643" s="122">
        <f>SUM('ведомствен.2016'!G478)</f>
        <v>796.2</v>
      </c>
    </row>
    <row r="644" spans="1:7" s="122" customFormat="1" ht="57">
      <c r="A644" s="18" t="s">
        <v>256</v>
      </c>
      <c r="B644" s="55"/>
      <c r="C644" s="31" t="s">
        <v>2</v>
      </c>
      <c r="D644" s="31" t="s">
        <v>39</v>
      </c>
      <c r="E644" s="31" t="s">
        <v>257</v>
      </c>
      <c r="F644" s="31"/>
      <c r="G644" s="46">
        <f>SUM(G645)</f>
        <v>32204.3</v>
      </c>
    </row>
    <row r="645" spans="1:8" s="122" customFormat="1" ht="28.5">
      <c r="A645" s="29" t="s">
        <v>431</v>
      </c>
      <c r="B645" s="55"/>
      <c r="C645" s="44" t="s">
        <v>2</v>
      </c>
      <c r="D645" s="44" t="s">
        <v>39</v>
      </c>
      <c r="E645" s="44" t="s">
        <v>257</v>
      </c>
      <c r="F645" s="44" t="s">
        <v>186</v>
      </c>
      <c r="G645" s="46">
        <v>32204.3</v>
      </c>
      <c r="H645" s="122">
        <f>SUM('ведомствен.2016'!G296)</f>
        <v>32204.3</v>
      </c>
    </row>
    <row r="646" spans="1:7" s="122" customFormat="1" ht="42.75">
      <c r="A646" s="111" t="s">
        <v>359</v>
      </c>
      <c r="B646" s="71"/>
      <c r="C646" s="44" t="s">
        <v>2</v>
      </c>
      <c r="D646" s="44" t="s">
        <v>39</v>
      </c>
      <c r="E646" s="44" t="s">
        <v>361</v>
      </c>
      <c r="F646" s="44"/>
      <c r="G646" s="109">
        <f>G647+G648</f>
        <v>14883.4</v>
      </c>
    </row>
    <row r="647" spans="1:8" s="122" customFormat="1" ht="28.5">
      <c r="A647" s="116" t="s">
        <v>267</v>
      </c>
      <c r="B647" s="71"/>
      <c r="C647" s="44" t="s">
        <v>2</v>
      </c>
      <c r="D647" s="44" t="s">
        <v>39</v>
      </c>
      <c r="E647" s="44" t="s">
        <v>361</v>
      </c>
      <c r="F647" s="44" t="s">
        <v>37</v>
      </c>
      <c r="G647" s="109">
        <v>221.1</v>
      </c>
      <c r="H647" s="122">
        <f>SUM('ведомствен.2016'!G480)</f>
        <v>221.1</v>
      </c>
    </row>
    <row r="648" spans="1:8" s="122" customFormat="1" ht="14.25">
      <c r="A648" s="111" t="s">
        <v>174</v>
      </c>
      <c r="B648" s="71"/>
      <c r="C648" s="44" t="s">
        <v>2</v>
      </c>
      <c r="D648" s="44" t="s">
        <v>39</v>
      </c>
      <c r="E648" s="44" t="s">
        <v>361</v>
      </c>
      <c r="F648" s="44" t="s">
        <v>175</v>
      </c>
      <c r="G648" s="109">
        <v>14662.3</v>
      </c>
      <c r="H648" s="122">
        <f>SUM('ведомствен.2016'!G481)</f>
        <v>14662.3</v>
      </c>
    </row>
    <row r="649" spans="1:7" s="122" customFormat="1" ht="85.5">
      <c r="A649" s="111" t="s">
        <v>360</v>
      </c>
      <c r="B649" s="71"/>
      <c r="C649" s="44" t="s">
        <v>2</v>
      </c>
      <c r="D649" s="44" t="s">
        <v>39</v>
      </c>
      <c r="E649" s="44" t="s">
        <v>362</v>
      </c>
      <c r="F649" s="44"/>
      <c r="G649" s="109">
        <f>G650+G651</f>
        <v>42173.9</v>
      </c>
    </row>
    <row r="650" spans="1:8" s="122" customFormat="1" ht="28.5">
      <c r="A650" s="116" t="s">
        <v>267</v>
      </c>
      <c r="B650" s="71"/>
      <c r="C650" s="44" t="s">
        <v>2</v>
      </c>
      <c r="D650" s="44" t="s">
        <v>39</v>
      </c>
      <c r="E650" s="44" t="s">
        <v>362</v>
      </c>
      <c r="F650" s="44" t="s">
        <v>37</v>
      </c>
      <c r="G650" s="109">
        <v>586.1</v>
      </c>
      <c r="H650" s="122">
        <f>SUM('ведомствен.2016'!G483)</f>
        <v>586.1</v>
      </c>
    </row>
    <row r="651" spans="1:8" s="122" customFormat="1" ht="14.25">
      <c r="A651" s="111" t="s">
        <v>174</v>
      </c>
      <c r="B651" s="71"/>
      <c r="C651" s="44" t="s">
        <v>2</v>
      </c>
      <c r="D651" s="44" t="s">
        <v>39</v>
      </c>
      <c r="E651" s="44" t="s">
        <v>362</v>
      </c>
      <c r="F651" s="44" t="s">
        <v>175</v>
      </c>
      <c r="G651" s="109">
        <v>41587.8</v>
      </c>
      <c r="H651" s="122">
        <f>SUM('ведомствен.2016'!G484)</f>
        <v>41587.8</v>
      </c>
    </row>
    <row r="652" spans="1:7" s="122" customFormat="1" ht="42.75">
      <c r="A652" s="29" t="s">
        <v>558</v>
      </c>
      <c r="B652" s="55"/>
      <c r="C652" s="36" t="s">
        <v>2</v>
      </c>
      <c r="D652" s="36" t="s">
        <v>39</v>
      </c>
      <c r="E652" s="37" t="s">
        <v>559</v>
      </c>
      <c r="F652" s="36"/>
      <c r="G652" s="40">
        <f>SUM(G653)</f>
        <v>9643.9</v>
      </c>
    </row>
    <row r="653" spans="1:8" s="122" customFormat="1" ht="28.5">
      <c r="A653" s="29" t="s">
        <v>187</v>
      </c>
      <c r="B653" s="55"/>
      <c r="C653" s="36" t="s">
        <v>2</v>
      </c>
      <c r="D653" s="36" t="s">
        <v>39</v>
      </c>
      <c r="E653" s="37" t="s">
        <v>559</v>
      </c>
      <c r="F653" s="36" t="s">
        <v>186</v>
      </c>
      <c r="G653" s="40">
        <v>9643.9</v>
      </c>
      <c r="H653" s="122">
        <f>SUM('ведомствен.2016'!G298)</f>
        <v>9643.9</v>
      </c>
    </row>
    <row r="654" spans="1:7" s="122" customFormat="1" ht="15">
      <c r="A654" s="22" t="s">
        <v>189</v>
      </c>
      <c r="B654" s="87"/>
      <c r="C654" s="25" t="s">
        <v>2</v>
      </c>
      <c r="D654" s="25" t="s">
        <v>39</v>
      </c>
      <c r="E654" s="21" t="s">
        <v>235</v>
      </c>
      <c r="F654" s="25"/>
      <c r="G654" s="88">
        <f>SUM(G655+G657)</f>
        <v>4592.7</v>
      </c>
    </row>
    <row r="655" spans="1:7" s="122" customFormat="1" ht="28.5">
      <c r="A655" s="29" t="s">
        <v>351</v>
      </c>
      <c r="B655" s="27"/>
      <c r="C655" s="21" t="s">
        <v>35</v>
      </c>
      <c r="D655" s="21" t="s">
        <v>162</v>
      </c>
      <c r="E655" s="21" t="s">
        <v>311</v>
      </c>
      <c r="F655" s="21"/>
      <c r="G655" s="182">
        <f>SUM(G656)</f>
        <v>4192.7</v>
      </c>
    </row>
    <row r="656" spans="1:8" s="122" customFormat="1" ht="15">
      <c r="A656" s="29" t="s">
        <v>174</v>
      </c>
      <c r="B656" s="27"/>
      <c r="C656" s="21" t="s">
        <v>2</v>
      </c>
      <c r="D656" s="21" t="s">
        <v>39</v>
      </c>
      <c r="E656" s="21" t="s">
        <v>311</v>
      </c>
      <c r="F656" s="101" t="s">
        <v>175</v>
      </c>
      <c r="G656" s="88">
        <v>4192.7</v>
      </c>
      <c r="H656" s="122">
        <f>SUM('ведомствен.2016'!G772)</f>
        <v>4192.7</v>
      </c>
    </row>
    <row r="657" spans="1:7" s="122" customFormat="1" ht="114">
      <c r="A657" s="29" t="s">
        <v>666</v>
      </c>
      <c r="B657" s="27"/>
      <c r="C657" s="21" t="s">
        <v>2</v>
      </c>
      <c r="D657" s="21" t="s">
        <v>39</v>
      </c>
      <c r="E657" s="21" t="s">
        <v>609</v>
      </c>
      <c r="F657" s="101"/>
      <c r="G657" s="88">
        <f>G658</f>
        <v>400</v>
      </c>
    </row>
    <row r="658" spans="1:8" s="122" customFormat="1" ht="15">
      <c r="A658" s="29" t="s">
        <v>174</v>
      </c>
      <c r="B658" s="27"/>
      <c r="C658" s="21" t="s">
        <v>2</v>
      </c>
      <c r="D658" s="21" t="s">
        <v>39</v>
      </c>
      <c r="E658" s="21" t="s">
        <v>609</v>
      </c>
      <c r="F658" s="101" t="s">
        <v>175</v>
      </c>
      <c r="G658" s="88">
        <v>400</v>
      </c>
      <c r="H658" s="122">
        <f>SUM('ведомствен.2016'!G774)</f>
        <v>400</v>
      </c>
    </row>
    <row r="659" spans="1:9" s="122" customFormat="1" ht="14.25">
      <c r="A659" s="116" t="s">
        <v>57</v>
      </c>
      <c r="B659" s="43"/>
      <c r="C659" s="44" t="s">
        <v>2</v>
      </c>
      <c r="D659" s="44" t="s">
        <v>142</v>
      </c>
      <c r="E659" s="44"/>
      <c r="F659" s="44"/>
      <c r="G659" s="109">
        <f>SUM(G660+G665+G670+G675+G703+G685)+G701+G697+G691</f>
        <v>33699.899999999994</v>
      </c>
      <c r="I659" s="150">
        <f>SUM(H661:H707)</f>
        <v>33699.899999999994</v>
      </c>
    </row>
    <row r="660" spans="1:9" s="122" customFormat="1" ht="42.75">
      <c r="A660" s="116" t="s">
        <v>20</v>
      </c>
      <c r="B660" s="43"/>
      <c r="C660" s="44" t="s">
        <v>2</v>
      </c>
      <c r="D660" s="44" t="s">
        <v>142</v>
      </c>
      <c r="E660" s="19" t="s">
        <v>437</v>
      </c>
      <c r="F660" s="44"/>
      <c r="G660" s="109">
        <f>G661</f>
        <v>3511.2</v>
      </c>
      <c r="I660" s="150">
        <f>SUM(I659-G659)</f>
        <v>0</v>
      </c>
    </row>
    <row r="661" spans="1:8" s="122" customFormat="1" ht="14.25">
      <c r="A661" s="116" t="s">
        <v>27</v>
      </c>
      <c r="B661" s="43"/>
      <c r="C661" s="44" t="s">
        <v>2</v>
      </c>
      <c r="D661" s="44" t="s">
        <v>142</v>
      </c>
      <c r="E661" s="19" t="s">
        <v>438</v>
      </c>
      <c r="F661" s="44"/>
      <c r="G661" s="109">
        <f>G662+G663+G664</f>
        <v>3511.2</v>
      </c>
      <c r="H661" s="150"/>
    </row>
    <row r="662" spans="1:8" s="122" customFormat="1" ht="57">
      <c r="A662" s="22" t="s">
        <v>299</v>
      </c>
      <c r="B662" s="43"/>
      <c r="C662" s="44" t="s">
        <v>2</v>
      </c>
      <c r="D662" s="44" t="s">
        <v>142</v>
      </c>
      <c r="E662" s="19" t="s">
        <v>438</v>
      </c>
      <c r="F662" s="44" t="s">
        <v>169</v>
      </c>
      <c r="G662" s="109">
        <v>3406.7</v>
      </c>
      <c r="H662" s="122">
        <f>SUM('ведомствен.2016'!G488)</f>
        <v>3406.7</v>
      </c>
    </row>
    <row r="663" spans="1:8" s="122" customFormat="1" ht="28.5">
      <c r="A663" s="116" t="s">
        <v>267</v>
      </c>
      <c r="B663" s="43"/>
      <c r="C663" s="44" t="s">
        <v>2</v>
      </c>
      <c r="D663" s="44" t="s">
        <v>142</v>
      </c>
      <c r="E663" s="19" t="s">
        <v>438</v>
      </c>
      <c r="F663" s="44" t="s">
        <v>37</v>
      </c>
      <c r="G663" s="109">
        <v>5.4</v>
      </c>
      <c r="H663" s="122">
        <f>SUM('ведомствен.2016'!G489)</f>
        <v>5.4</v>
      </c>
    </row>
    <row r="664" spans="1:8" s="122" customFormat="1" ht="14.25">
      <c r="A664" s="22" t="s">
        <v>172</v>
      </c>
      <c r="B664" s="43"/>
      <c r="C664" s="44" t="s">
        <v>2</v>
      </c>
      <c r="D664" s="44" t="s">
        <v>142</v>
      </c>
      <c r="E664" s="19" t="s">
        <v>438</v>
      </c>
      <c r="F664" s="44" t="s">
        <v>61</v>
      </c>
      <c r="G664" s="23">
        <v>99.1</v>
      </c>
      <c r="H664" s="122">
        <f>SUM('ведомствен.2016'!G490)</f>
        <v>99.1</v>
      </c>
    </row>
    <row r="665" spans="1:7" s="122" customFormat="1" ht="42.75">
      <c r="A665" s="116" t="s">
        <v>448</v>
      </c>
      <c r="B665" s="43"/>
      <c r="C665" s="44" t="s">
        <v>2</v>
      </c>
      <c r="D665" s="44" t="s">
        <v>142</v>
      </c>
      <c r="E665" s="19" t="s">
        <v>449</v>
      </c>
      <c r="F665" s="44"/>
      <c r="G665" s="109">
        <f>SUM(G666)</f>
        <v>17168.8</v>
      </c>
    </row>
    <row r="666" spans="1:7" s="122" customFormat="1" ht="28.5">
      <c r="A666" s="111" t="s">
        <v>58</v>
      </c>
      <c r="B666" s="43"/>
      <c r="C666" s="44" t="s">
        <v>2</v>
      </c>
      <c r="D666" s="44" t="s">
        <v>142</v>
      </c>
      <c r="E666" s="19" t="s">
        <v>450</v>
      </c>
      <c r="F666" s="44"/>
      <c r="G666" s="109">
        <f>SUM(G667:G669)</f>
        <v>17168.8</v>
      </c>
    </row>
    <row r="667" spans="1:8" s="122" customFormat="1" ht="57">
      <c r="A667" s="22" t="s">
        <v>299</v>
      </c>
      <c r="B667" s="43"/>
      <c r="C667" s="44" t="s">
        <v>2</v>
      </c>
      <c r="D667" s="44" t="s">
        <v>142</v>
      </c>
      <c r="E667" s="19" t="s">
        <v>450</v>
      </c>
      <c r="F667" s="44" t="s">
        <v>169</v>
      </c>
      <c r="G667" s="109">
        <v>17065.7</v>
      </c>
      <c r="H667" s="122">
        <f>SUM('ведомствен.2016'!G493)</f>
        <v>17065.7</v>
      </c>
    </row>
    <row r="668" spans="1:8" s="122" customFormat="1" ht="28.5">
      <c r="A668" s="22" t="s">
        <v>267</v>
      </c>
      <c r="B668" s="43"/>
      <c r="C668" s="44" t="s">
        <v>2</v>
      </c>
      <c r="D668" s="44" t="s">
        <v>142</v>
      </c>
      <c r="E668" s="19" t="s">
        <v>450</v>
      </c>
      <c r="F668" s="44" t="s">
        <v>37</v>
      </c>
      <c r="G668" s="23">
        <v>46.8</v>
      </c>
      <c r="H668" s="122">
        <f>SUM('ведомствен.2016'!G494)</f>
        <v>46.8</v>
      </c>
    </row>
    <row r="669" spans="1:8" s="122" customFormat="1" ht="14.25">
      <c r="A669" s="22" t="s">
        <v>172</v>
      </c>
      <c r="B669" s="43"/>
      <c r="C669" s="44" t="s">
        <v>2</v>
      </c>
      <c r="D669" s="44" t="s">
        <v>142</v>
      </c>
      <c r="E669" s="19" t="s">
        <v>450</v>
      </c>
      <c r="F669" s="44" t="s">
        <v>61</v>
      </c>
      <c r="G669" s="23">
        <v>56.3</v>
      </c>
      <c r="H669" s="122">
        <f>SUM('ведомствен.2016'!G495)</f>
        <v>56.3</v>
      </c>
    </row>
    <row r="670" spans="1:7" s="122" customFormat="1" ht="71.25">
      <c r="A670" s="111" t="s">
        <v>337</v>
      </c>
      <c r="B670" s="43"/>
      <c r="C670" s="44" t="s">
        <v>2</v>
      </c>
      <c r="D670" s="44" t="s">
        <v>142</v>
      </c>
      <c r="E670" s="19" t="s">
        <v>385</v>
      </c>
      <c r="F670" s="44"/>
      <c r="G670" s="109">
        <f>SUM(G671)</f>
        <v>4233.2</v>
      </c>
    </row>
    <row r="671" spans="1:7" s="122" customFormat="1" ht="42.75">
      <c r="A671" s="111" t="s">
        <v>190</v>
      </c>
      <c r="B671" s="43"/>
      <c r="C671" s="44" t="s">
        <v>2</v>
      </c>
      <c r="D671" s="44" t="s">
        <v>142</v>
      </c>
      <c r="E671" s="19" t="s">
        <v>426</v>
      </c>
      <c r="F671" s="44"/>
      <c r="G671" s="109">
        <f>G672+G673+G674</f>
        <v>4233.2</v>
      </c>
    </row>
    <row r="672" spans="1:8" s="122" customFormat="1" ht="57">
      <c r="A672" s="22" t="s">
        <v>299</v>
      </c>
      <c r="B672" s="43"/>
      <c r="C672" s="44" t="s">
        <v>2</v>
      </c>
      <c r="D672" s="44" t="s">
        <v>142</v>
      </c>
      <c r="E672" s="19" t="s">
        <v>426</v>
      </c>
      <c r="F672" s="44" t="s">
        <v>169</v>
      </c>
      <c r="G672" s="109">
        <v>3761.1</v>
      </c>
      <c r="H672" s="122">
        <f>SUM('ведомствен.2016'!G498)</f>
        <v>3761.1</v>
      </c>
    </row>
    <row r="673" spans="1:8" s="122" customFormat="1" ht="28.5">
      <c r="A673" s="116" t="s">
        <v>267</v>
      </c>
      <c r="B673" s="73"/>
      <c r="C673" s="44" t="s">
        <v>2</v>
      </c>
      <c r="D673" s="44" t="s">
        <v>142</v>
      </c>
      <c r="E673" s="19" t="s">
        <v>426</v>
      </c>
      <c r="F673" s="44" t="s">
        <v>37</v>
      </c>
      <c r="G673" s="109">
        <v>471.3</v>
      </c>
      <c r="H673" s="122">
        <f>SUM('ведомствен.2016'!G499)</f>
        <v>471.3</v>
      </c>
    </row>
    <row r="674" spans="1:8" s="122" customFormat="1" ht="14.25">
      <c r="A674" s="111" t="s">
        <v>172</v>
      </c>
      <c r="B674" s="73"/>
      <c r="C674" s="44" t="s">
        <v>2</v>
      </c>
      <c r="D674" s="44" t="s">
        <v>142</v>
      </c>
      <c r="E674" s="19" t="s">
        <v>426</v>
      </c>
      <c r="F674" s="44" t="s">
        <v>61</v>
      </c>
      <c r="G674" s="109">
        <v>0.8</v>
      </c>
      <c r="H674" s="122">
        <f>SUM('ведомствен.2016'!G500)</f>
        <v>0.8</v>
      </c>
    </row>
    <row r="675" spans="1:7" s="122" customFormat="1" ht="28.5">
      <c r="A675" s="116" t="s">
        <v>170</v>
      </c>
      <c r="B675" s="43"/>
      <c r="C675" s="44" t="s">
        <v>2</v>
      </c>
      <c r="D675" s="44" t="s">
        <v>142</v>
      </c>
      <c r="E675" s="44" t="s">
        <v>224</v>
      </c>
      <c r="F675" s="44"/>
      <c r="G675" s="109">
        <f>G676+G679+G682</f>
        <v>2288</v>
      </c>
    </row>
    <row r="676" spans="1:8" ht="14.25">
      <c r="A676" s="111" t="s">
        <v>165</v>
      </c>
      <c r="B676" s="154"/>
      <c r="C676" s="44" t="s">
        <v>2</v>
      </c>
      <c r="D676" s="44" t="s">
        <v>142</v>
      </c>
      <c r="E676" s="44" t="s">
        <v>225</v>
      </c>
      <c r="F676" s="44"/>
      <c r="G676" s="109">
        <f>G677+G678</f>
        <v>280.59999999999997</v>
      </c>
      <c r="H676" s="122"/>
    </row>
    <row r="677" spans="1:8" ht="28.5">
      <c r="A677" s="116" t="s">
        <v>267</v>
      </c>
      <c r="B677" s="59"/>
      <c r="C677" s="44" t="s">
        <v>2</v>
      </c>
      <c r="D677" s="44" t="s">
        <v>142</v>
      </c>
      <c r="E677" s="44" t="s">
        <v>225</v>
      </c>
      <c r="F677" s="44" t="s">
        <v>37</v>
      </c>
      <c r="G677" s="109">
        <v>277.9</v>
      </c>
      <c r="H677" s="122">
        <f>SUM('ведомствен.2016'!G503)</f>
        <v>277.9</v>
      </c>
    </row>
    <row r="678" spans="1:8" ht="14.25">
      <c r="A678" s="111" t="s">
        <v>172</v>
      </c>
      <c r="B678" s="59"/>
      <c r="C678" s="44" t="s">
        <v>2</v>
      </c>
      <c r="D678" s="44" t="s">
        <v>142</v>
      </c>
      <c r="E678" s="44" t="s">
        <v>225</v>
      </c>
      <c r="F678" s="44" t="s">
        <v>61</v>
      </c>
      <c r="G678" s="109">
        <v>2.7</v>
      </c>
      <c r="H678" s="122">
        <f>SUM('ведомствен.2016'!G504)</f>
        <v>2.7</v>
      </c>
    </row>
    <row r="679" spans="1:8" ht="28.5">
      <c r="A679" s="111" t="s">
        <v>166</v>
      </c>
      <c r="B679" s="154"/>
      <c r="C679" s="44" t="s">
        <v>2</v>
      </c>
      <c r="D679" s="44" t="s">
        <v>142</v>
      </c>
      <c r="E679" s="44" t="s">
        <v>226</v>
      </c>
      <c r="F679" s="44"/>
      <c r="G679" s="109">
        <f>G680+G681</f>
        <v>949.2</v>
      </c>
      <c r="H679" s="150"/>
    </row>
    <row r="680" spans="1:8" ht="28.5">
      <c r="A680" s="116" t="s">
        <v>267</v>
      </c>
      <c r="B680" s="59"/>
      <c r="C680" s="44" t="s">
        <v>2</v>
      </c>
      <c r="D680" s="44" t="s">
        <v>142</v>
      </c>
      <c r="E680" s="44" t="s">
        <v>226</v>
      </c>
      <c r="F680" s="44" t="s">
        <v>37</v>
      </c>
      <c r="G680" s="109">
        <v>852.5</v>
      </c>
      <c r="H680" s="122">
        <f>SUM('ведомствен.2016'!G506)</f>
        <v>852.5</v>
      </c>
    </row>
    <row r="681" spans="1:8" s="122" customFormat="1" ht="14.25">
      <c r="A681" s="111" t="s">
        <v>172</v>
      </c>
      <c r="B681" s="59"/>
      <c r="C681" s="44" t="s">
        <v>2</v>
      </c>
      <c r="D681" s="44" t="s">
        <v>142</v>
      </c>
      <c r="E681" s="44" t="s">
        <v>226</v>
      </c>
      <c r="F681" s="44" t="s">
        <v>61</v>
      </c>
      <c r="G681" s="109">
        <v>96.7</v>
      </c>
      <c r="H681" s="122">
        <f>SUM('ведомствен.2016'!G507)</f>
        <v>96.7</v>
      </c>
    </row>
    <row r="682" spans="1:7" s="122" customFormat="1" ht="28.5">
      <c r="A682" s="111" t="s">
        <v>173</v>
      </c>
      <c r="B682" s="154"/>
      <c r="C682" s="44" t="s">
        <v>2</v>
      </c>
      <c r="D682" s="44" t="s">
        <v>142</v>
      </c>
      <c r="E682" s="44" t="s">
        <v>228</v>
      </c>
      <c r="F682" s="44"/>
      <c r="G682" s="109">
        <f>G683+G684</f>
        <v>1058.2</v>
      </c>
    </row>
    <row r="683" spans="1:8" s="122" customFormat="1" ht="28.5">
      <c r="A683" s="116" t="s">
        <v>267</v>
      </c>
      <c r="B683" s="59"/>
      <c r="C683" s="44" t="s">
        <v>2</v>
      </c>
      <c r="D683" s="44" t="s">
        <v>142</v>
      </c>
      <c r="E683" s="44" t="s">
        <v>228</v>
      </c>
      <c r="F683" s="44" t="s">
        <v>37</v>
      </c>
      <c r="G683" s="109">
        <v>998.2</v>
      </c>
      <c r="H683" s="122">
        <f>SUM('ведомствен.2016'!G509)</f>
        <v>998.2</v>
      </c>
    </row>
    <row r="684" spans="1:8" s="122" customFormat="1" ht="14.25">
      <c r="A684" s="111" t="s">
        <v>172</v>
      </c>
      <c r="B684" s="59"/>
      <c r="C684" s="44" t="s">
        <v>2</v>
      </c>
      <c r="D684" s="44" t="s">
        <v>142</v>
      </c>
      <c r="E684" s="44" t="s">
        <v>228</v>
      </c>
      <c r="F684" s="44" t="s">
        <v>61</v>
      </c>
      <c r="G684" s="109">
        <v>60</v>
      </c>
      <c r="H684" s="122">
        <f>SUM('ведомствен.2016'!G510)</f>
        <v>60</v>
      </c>
    </row>
    <row r="685" spans="1:7" s="122" customFormat="1" ht="28.5">
      <c r="A685" s="111" t="s">
        <v>210</v>
      </c>
      <c r="B685" s="71"/>
      <c r="C685" s="44" t="s">
        <v>2</v>
      </c>
      <c r="D685" s="44" t="s">
        <v>142</v>
      </c>
      <c r="E685" s="44" t="s">
        <v>340</v>
      </c>
      <c r="F685" s="44"/>
      <c r="G685" s="109">
        <f>G686</f>
        <v>5521.799999999999</v>
      </c>
    </row>
    <row r="686" spans="1:7" s="122" customFormat="1" ht="71.25">
      <c r="A686" s="111" t="s">
        <v>337</v>
      </c>
      <c r="B686" s="71"/>
      <c r="C686" s="44" t="s">
        <v>2</v>
      </c>
      <c r="D686" s="44" t="s">
        <v>142</v>
      </c>
      <c r="E686" s="44" t="s">
        <v>255</v>
      </c>
      <c r="F686" s="44"/>
      <c r="G686" s="109">
        <f>G687</f>
        <v>5521.799999999999</v>
      </c>
    </row>
    <row r="687" spans="1:7" s="122" customFormat="1" ht="14.25">
      <c r="A687" s="111" t="s">
        <v>354</v>
      </c>
      <c r="B687" s="71"/>
      <c r="C687" s="44" t="s">
        <v>2</v>
      </c>
      <c r="D687" s="44" t="s">
        <v>142</v>
      </c>
      <c r="E687" s="44" t="s">
        <v>356</v>
      </c>
      <c r="F687" s="44"/>
      <c r="G687" s="109">
        <f>G688+G689+G690</f>
        <v>5521.799999999999</v>
      </c>
    </row>
    <row r="688" spans="1:8" s="122" customFormat="1" ht="57">
      <c r="A688" s="22" t="s">
        <v>299</v>
      </c>
      <c r="B688" s="71"/>
      <c r="C688" s="44" t="s">
        <v>2</v>
      </c>
      <c r="D688" s="44" t="s">
        <v>142</v>
      </c>
      <c r="E688" s="44" t="s">
        <v>356</v>
      </c>
      <c r="F688" s="44" t="s">
        <v>169</v>
      </c>
      <c r="G688" s="109">
        <v>5073.9</v>
      </c>
      <c r="H688" s="122">
        <f>SUM('ведомствен.2016'!G514)</f>
        <v>5073.9</v>
      </c>
    </row>
    <row r="689" spans="1:8" s="122" customFormat="1" ht="28.5">
      <c r="A689" s="116" t="s">
        <v>267</v>
      </c>
      <c r="B689" s="71"/>
      <c r="C689" s="44" t="s">
        <v>2</v>
      </c>
      <c r="D689" s="44" t="s">
        <v>142</v>
      </c>
      <c r="E689" s="44" t="s">
        <v>356</v>
      </c>
      <c r="F689" s="44" t="s">
        <v>37</v>
      </c>
      <c r="G689" s="109">
        <v>437.9</v>
      </c>
      <c r="H689" s="122">
        <f>SUM('ведомствен.2016'!G515)</f>
        <v>437.9</v>
      </c>
    </row>
    <row r="690" spans="1:8" s="122" customFormat="1" ht="14.25">
      <c r="A690" s="111" t="s">
        <v>172</v>
      </c>
      <c r="B690" s="71"/>
      <c r="C690" s="44" t="s">
        <v>2</v>
      </c>
      <c r="D690" s="44" t="s">
        <v>142</v>
      </c>
      <c r="E690" s="44" t="s">
        <v>356</v>
      </c>
      <c r="F690" s="44" t="s">
        <v>61</v>
      </c>
      <c r="G690" s="109">
        <v>10</v>
      </c>
      <c r="H690" s="122">
        <f>SUM('ведомствен.2016'!G516)</f>
        <v>10</v>
      </c>
    </row>
    <row r="691" spans="1:7" s="122" customFormat="1" ht="28.5">
      <c r="A691" s="29" t="s">
        <v>636</v>
      </c>
      <c r="B691" s="55"/>
      <c r="C691" s="36" t="s">
        <v>2</v>
      </c>
      <c r="D691" s="36" t="s">
        <v>142</v>
      </c>
      <c r="E691" s="37" t="s">
        <v>637</v>
      </c>
      <c r="F691" s="36"/>
      <c r="G691" s="40">
        <f>SUM(G692+G695)</f>
        <v>300.7</v>
      </c>
    </row>
    <row r="692" spans="1:7" s="122" customFormat="1" ht="42.75">
      <c r="A692" s="29" t="s">
        <v>638</v>
      </c>
      <c r="B692" s="55"/>
      <c r="C692" s="36" t="s">
        <v>2</v>
      </c>
      <c r="D692" s="36" t="s">
        <v>142</v>
      </c>
      <c r="E692" s="37" t="s">
        <v>639</v>
      </c>
      <c r="F692" s="36"/>
      <c r="G692" s="40">
        <f>SUM(G693)</f>
        <v>210.5</v>
      </c>
    </row>
    <row r="693" spans="1:7" s="122" customFormat="1" ht="28.5">
      <c r="A693" s="29" t="s">
        <v>640</v>
      </c>
      <c r="B693" s="55"/>
      <c r="C693" s="36" t="s">
        <v>2</v>
      </c>
      <c r="D693" s="36" t="s">
        <v>142</v>
      </c>
      <c r="E693" s="37" t="s">
        <v>641</v>
      </c>
      <c r="F693" s="36"/>
      <c r="G693" s="40">
        <f>SUM(G694)</f>
        <v>210.5</v>
      </c>
    </row>
    <row r="694" spans="1:8" s="122" customFormat="1" ht="28.5">
      <c r="A694" s="116" t="s">
        <v>267</v>
      </c>
      <c r="B694" s="55"/>
      <c r="C694" s="36" t="s">
        <v>2</v>
      </c>
      <c r="D694" s="36" t="s">
        <v>142</v>
      </c>
      <c r="E694" s="37" t="s">
        <v>641</v>
      </c>
      <c r="F694" s="36" t="s">
        <v>37</v>
      </c>
      <c r="G694" s="40">
        <v>210.5</v>
      </c>
      <c r="H694" s="122">
        <f>SUM('ведомствен.2016'!G303)</f>
        <v>210.5</v>
      </c>
    </row>
    <row r="695" spans="1:7" s="122" customFormat="1" ht="42.75">
      <c r="A695" s="29" t="s">
        <v>642</v>
      </c>
      <c r="B695" s="55"/>
      <c r="C695" s="36" t="s">
        <v>2</v>
      </c>
      <c r="D695" s="36" t="s">
        <v>142</v>
      </c>
      <c r="E695" s="37" t="s">
        <v>643</v>
      </c>
      <c r="F695" s="36"/>
      <c r="G695" s="40">
        <f>SUM(G696)</f>
        <v>90.2</v>
      </c>
    </row>
    <row r="696" spans="1:8" s="122" customFormat="1" ht="28.5">
      <c r="A696" s="116" t="s">
        <v>267</v>
      </c>
      <c r="B696" s="55"/>
      <c r="C696" s="36" t="s">
        <v>2</v>
      </c>
      <c r="D696" s="36" t="s">
        <v>142</v>
      </c>
      <c r="E696" s="37" t="s">
        <v>643</v>
      </c>
      <c r="F696" s="36" t="s">
        <v>37</v>
      </c>
      <c r="G696" s="40">
        <v>90.2</v>
      </c>
      <c r="H696" s="122">
        <f>SUM('ведомствен.2016'!G305)</f>
        <v>90.2</v>
      </c>
    </row>
    <row r="697" spans="1:7" s="122" customFormat="1" ht="71.25">
      <c r="A697" s="22" t="s">
        <v>535</v>
      </c>
      <c r="B697" s="71"/>
      <c r="C697" s="37" t="s">
        <v>2</v>
      </c>
      <c r="D697" s="37" t="s">
        <v>142</v>
      </c>
      <c r="E697" s="37" t="s">
        <v>536</v>
      </c>
      <c r="F697" s="37"/>
      <c r="G697" s="72">
        <f>G698</f>
        <v>424</v>
      </c>
    </row>
    <row r="698" spans="1:7" s="122" customFormat="1" ht="42.75">
      <c r="A698" s="22" t="s">
        <v>448</v>
      </c>
      <c r="B698" s="71"/>
      <c r="C698" s="37" t="s">
        <v>2</v>
      </c>
      <c r="D698" s="37" t="s">
        <v>142</v>
      </c>
      <c r="E698" s="37" t="s">
        <v>537</v>
      </c>
      <c r="F698" s="37"/>
      <c r="G698" s="72">
        <f>G699</f>
        <v>424</v>
      </c>
    </row>
    <row r="699" spans="1:7" s="122" customFormat="1" ht="28.5">
      <c r="A699" s="22" t="s">
        <v>538</v>
      </c>
      <c r="B699" s="71"/>
      <c r="C699" s="37" t="s">
        <v>2</v>
      </c>
      <c r="D699" s="37" t="s">
        <v>142</v>
      </c>
      <c r="E699" s="37" t="s">
        <v>539</v>
      </c>
      <c r="F699" s="37"/>
      <c r="G699" s="72">
        <f>G700</f>
        <v>424</v>
      </c>
    </row>
    <row r="700" spans="1:8" s="122" customFormat="1" ht="28.5">
      <c r="A700" s="22" t="s">
        <v>188</v>
      </c>
      <c r="B700" s="71"/>
      <c r="C700" s="37" t="s">
        <v>2</v>
      </c>
      <c r="D700" s="37" t="s">
        <v>142</v>
      </c>
      <c r="E700" s="37" t="s">
        <v>539</v>
      </c>
      <c r="F700" s="37" t="s">
        <v>178</v>
      </c>
      <c r="G700" s="72">
        <v>424</v>
      </c>
      <c r="H700" s="122">
        <f>SUM('ведомствен.2016'!G520)</f>
        <v>424</v>
      </c>
    </row>
    <row r="701" spans="1:7" s="122" customFormat="1" ht="28.5">
      <c r="A701" s="145" t="s">
        <v>508</v>
      </c>
      <c r="B701" s="18"/>
      <c r="C701" s="19" t="s">
        <v>2</v>
      </c>
      <c r="D701" s="19" t="s">
        <v>142</v>
      </c>
      <c r="E701" s="19" t="s">
        <v>452</v>
      </c>
      <c r="F701" s="19"/>
      <c r="G701" s="56">
        <f>SUM(G702)</f>
        <v>92.2</v>
      </c>
    </row>
    <row r="702" spans="1:8" s="122" customFormat="1" ht="14.25">
      <c r="A702" s="110" t="s">
        <v>172</v>
      </c>
      <c r="B702" s="18"/>
      <c r="C702" s="19" t="s">
        <v>2</v>
      </c>
      <c r="D702" s="19" t="s">
        <v>142</v>
      </c>
      <c r="E702" s="19" t="s">
        <v>452</v>
      </c>
      <c r="F702" s="19" t="s">
        <v>61</v>
      </c>
      <c r="G702" s="56">
        <v>92.2</v>
      </c>
      <c r="H702" s="122">
        <f>SUM('ведомствен.2016'!G345)</f>
        <v>92.2</v>
      </c>
    </row>
    <row r="703" spans="1:7" s="122" customFormat="1" ht="14.25">
      <c r="A703" s="116" t="s">
        <v>189</v>
      </c>
      <c r="B703" s="59"/>
      <c r="C703" s="44" t="s">
        <v>2</v>
      </c>
      <c r="D703" s="44" t="s">
        <v>142</v>
      </c>
      <c r="E703" s="44" t="s">
        <v>235</v>
      </c>
      <c r="F703" s="44"/>
      <c r="G703" s="109">
        <f>G706+G704</f>
        <v>160</v>
      </c>
    </row>
    <row r="704" spans="1:7" s="122" customFormat="1" ht="14.25">
      <c r="A704" s="29" t="s">
        <v>399</v>
      </c>
      <c r="B704" s="55"/>
      <c r="C704" s="36" t="s">
        <v>2</v>
      </c>
      <c r="D704" s="36" t="s">
        <v>142</v>
      </c>
      <c r="E704" s="37" t="s">
        <v>415</v>
      </c>
      <c r="F704" s="36"/>
      <c r="G704" s="40">
        <f>SUM(G705)</f>
        <v>10</v>
      </c>
    </row>
    <row r="705" spans="1:8" s="122" customFormat="1" ht="28.5">
      <c r="A705" s="116" t="s">
        <v>267</v>
      </c>
      <c r="B705" s="55"/>
      <c r="C705" s="36" t="s">
        <v>2</v>
      </c>
      <c r="D705" s="36" t="s">
        <v>142</v>
      </c>
      <c r="E705" s="37" t="s">
        <v>415</v>
      </c>
      <c r="F705" s="36" t="s">
        <v>37</v>
      </c>
      <c r="G705" s="40">
        <v>10</v>
      </c>
      <c r="H705" s="122">
        <f>SUM('ведомствен.2016'!G308)</f>
        <v>10</v>
      </c>
    </row>
    <row r="706" spans="1:7" s="122" customFormat="1" ht="71.25">
      <c r="A706" s="111" t="s">
        <v>355</v>
      </c>
      <c r="B706" s="59"/>
      <c r="C706" s="44" t="s">
        <v>2</v>
      </c>
      <c r="D706" s="44" t="s">
        <v>142</v>
      </c>
      <c r="E706" s="44" t="s">
        <v>357</v>
      </c>
      <c r="F706" s="44"/>
      <c r="G706" s="109">
        <f>G707</f>
        <v>150</v>
      </c>
    </row>
    <row r="707" spans="1:8" s="122" customFormat="1" ht="28.5">
      <c r="A707" s="111" t="s">
        <v>188</v>
      </c>
      <c r="B707" s="71"/>
      <c r="C707" s="44" t="s">
        <v>2</v>
      </c>
      <c r="D707" s="44" t="s">
        <v>142</v>
      </c>
      <c r="E707" s="44" t="s">
        <v>357</v>
      </c>
      <c r="F707" s="44" t="s">
        <v>178</v>
      </c>
      <c r="G707" s="109">
        <v>150</v>
      </c>
      <c r="H707" s="122">
        <f>SUM('ведомствен.2016'!G523)</f>
        <v>150</v>
      </c>
    </row>
    <row r="708" spans="1:9" s="156" customFormat="1" ht="15">
      <c r="A708" s="121" t="s">
        <v>91</v>
      </c>
      <c r="B708" s="17"/>
      <c r="C708" s="77" t="s">
        <v>156</v>
      </c>
      <c r="D708" s="77"/>
      <c r="E708" s="77"/>
      <c r="F708" s="77"/>
      <c r="G708" s="104">
        <f>SUM(G709)+G722+G730+G737</f>
        <v>30050.9</v>
      </c>
      <c r="H708" s="94"/>
      <c r="I708" s="155">
        <f>SUM(H713:H740)</f>
        <v>30050.9</v>
      </c>
    </row>
    <row r="709" spans="1:8" s="156" customFormat="1" ht="14.25">
      <c r="A709" s="107" t="s">
        <v>86</v>
      </c>
      <c r="B709" s="18"/>
      <c r="C709" s="19" t="s">
        <v>156</v>
      </c>
      <c r="D709" s="19" t="s">
        <v>162</v>
      </c>
      <c r="E709" s="19"/>
      <c r="F709" s="19"/>
      <c r="G709" s="56">
        <f>SUM(G710+G716)</f>
        <v>8059.2</v>
      </c>
      <c r="H709" s="94"/>
    </row>
    <row r="710" spans="1:8" s="156" customFormat="1" ht="28.5">
      <c r="A710" s="110" t="s">
        <v>167</v>
      </c>
      <c r="B710" s="13"/>
      <c r="C710" s="19" t="s">
        <v>156</v>
      </c>
      <c r="D710" s="19" t="s">
        <v>162</v>
      </c>
      <c r="E710" s="19" t="s">
        <v>262</v>
      </c>
      <c r="F710" s="21"/>
      <c r="G710" s="56">
        <f>SUM(G711)</f>
        <v>4804.2</v>
      </c>
      <c r="H710" s="94"/>
    </row>
    <row r="711" spans="1:8" s="156" customFormat="1" ht="28.5">
      <c r="A711" s="110" t="s">
        <v>10</v>
      </c>
      <c r="B711" s="13"/>
      <c r="C711" s="19" t="s">
        <v>156</v>
      </c>
      <c r="D711" s="19" t="s">
        <v>162</v>
      </c>
      <c r="E711" s="19" t="s">
        <v>263</v>
      </c>
      <c r="F711" s="21"/>
      <c r="G711" s="56">
        <f>SUM(G712)</f>
        <v>4804.2</v>
      </c>
      <c r="H711" s="94"/>
    </row>
    <row r="712" spans="1:8" ht="28.5">
      <c r="A712" s="110" t="s">
        <v>168</v>
      </c>
      <c r="B712" s="13"/>
      <c r="C712" s="19" t="s">
        <v>156</v>
      </c>
      <c r="D712" s="19" t="s">
        <v>162</v>
      </c>
      <c r="E712" s="19" t="s">
        <v>264</v>
      </c>
      <c r="F712" s="21"/>
      <c r="G712" s="56">
        <f>SUM(G713:G715)</f>
        <v>4804.2</v>
      </c>
      <c r="H712" s="95"/>
    </row>
    <row r="713" spans="1:8" ht="57">
      <c r="A713" s="22" t="s">
        <v>299</v>
      </c>
      <c r="B713" s="13"/>
      <c r="C713" s="19" t="s">
        <v>156</v>
      </c>
      <c r="D713" s="19" t="s">
        <v>162</v>
      </c>
      <c r="E713" s="19" t="s">
        <v>264</v>
      </c>
      <c r="F713" s="19" t="s">
        <v>169</v>
      </c>
      <c r="G713" s="56">
        <v>4147.2</v>
      </c>
      <c r="H713" s="95">
        <f>SUM('ведомствен.2016'!G547)</f>
        <v>4147.2</v>
      </c>
    </row>
    <row r="714" spans="1:8" ht="28.5">
      <c r="A714" s="116" t="s">
        <v>267</v>
      </c>
      <c r="B714" s="13"/>
      <c r="C714" s="19" t="s">
        <v>156</v>
      </c>
      <c r="D714" s="19" t="s">
        <v>162</v>
      </c>
      <c r="E714" s="19" t="s">
        <v>264</v>
      </c>
      <c r="F714" s="19" t="s">
        <v>37</v>
      </c>
      <c r="G714" s="109">
        <v>655.2</v>
      </c>
      <c r="H714" s="95">
        <f>SUM('ведомствен.2016'!G548)</f>
        <v>655.2</v>
      </c>
    </row>
    <row r="715" spans="1:8" ht="14.25">
      <c r="A715" s="110" t="s">
        <v>172</v>
      </c>
      <c r="B715" s="13"/>
      <c r="C715" s="19" t="s">
        <v>156</v>
      </c>
      <c r="D715" s="19" t="s">
        <v>162</v>
      </c>
      <c r="E715" s="19" t="s">
        <v>264</v>
      </c>
      <c r="F715" s="21" t="s">
        <v>61</v>
      </c>
      <c r="G715" s="56">
        <v>1.8</v>
      </c>
      <c r="H715" s="95">
        <f>SUM('ведомствен.2016'!G549)</f>
        <v>1.8</v>
      </c>
    </row>
    <row r="716" spans="1:8" ht="14.25">
      <c r="A716" s="111" t="s">
        <v>189</v>
      </c>
      <c r="B716" s="13"/>
      <c r="C716" s="19" t="s">
        <v>156</v>
      </c>
      <c r="D716" s="19" t="s">
        <v>162</v>
      </c>
      <c r="E716" s="21" t="s">
        <v>235</v>
      </c>
      <c r="F716" s="19"/>
      <c r="G716" s="56">
        <f>SUM(G717)</f>
        <v>3255</v>
      </c>
      <c r="H716" s="95"/>
    </row>
    <row r="717" spans="1:8" ht="28.5">
      <c r="A717" s="110" t="s">
        <v>200</v>
      </c>
      <c r="B717" s="13"/>
      <c r="C717" s="19" t="s">
        <v>156</v>
      </c>
      <c r="D717" s="19" t="s">
        <v>162</v>
      </c>
      <c r="E717" s="21" t="s">
        <v>265</v>
      </c>
      <c r="F717" s="19"/>
      <c r="G717" s="56">
        <f>SUM(G718:G721)</f>
        <v>3255</v>
      </c>
      <c r="H717" s="95"/>
    </row>
    <row r="718" spans="1:8" ht="57">
      <c r="A718" s="22" t="s">
        <v>299</v>
      </c>
      <c r="B718" s="13"/>
      <c r="C718" s="19" t="s">
        <v>156</v>
      </c>
      <c r="D718" s="19" t="s">
        <v>162</v>
      </c>
      <c r="E718" s="21" t="s">
        <v>265</v>
      </c>
      <c r="F718" s="19" t="s">
        <v>169</v>
      </c>
      <c r="G718" s="56">
        <v>811.2</v>
      </c>
      <c r="H718" s="95">
        <f>SUM('ведомствен.2016'!G552)</f>
        <v>811.2</v>
      </c>
    </row>
    <row r="719" spans="1:8" ht="28.5">
      <c r="A719" s="116" t="s">
        <v>267</v>
      </c>
      <c r="B719" s="13"/>
      <c r="C719" s="19" t="s">
        <v>156</v>
      </c>
      <c r="D719" s="19" t="s">
        <v>162</v>
      </c>
      <c r="E719" s="21" t="s">
        <v>265</v>
      </c>
      <c r="F719" s="19" t="s">
        <v>37</v>
      </c>
      <c r="G719" s="56">
        <v>1600.2</v>
      </c>
      <c r="H719" s="95">
        <f>SUM('ведомствен.2016'!G553)</f>
        <v>1600.2</v>
      </c>
    </row>
    <row r="720" spans="1:8" ht="28.5" hidden="1">
      <c r="A720" s="112" t="s">
        <v>431</v>
      </c>
      <c r="B720" s="13"/>
      <c r="C720" s="19" t="s">
        <v>156</v>
      </c>
      <c r="D720" s="19" t="s">
        <v>162</v>
      </c>
      <c r="E720" s="21" t="s">
        <v>265</v>
      </c>
      <c r="F720" s="19" t="s">
        <v>186</v>
      </c>
      <c r="G720" s="56"/>
      <c r="H720" s="95">
        <f>SUM('ведомствен.2016'!G313)</f>
        <v>0</v>
      </c>
    </row>
    <row r="721" spans="1:8" ht="27.75" customHeight="1">
      <c r="A721" s="111" t="s">
        <v>179</v>
      </c>
      <c r="B721" s="13"/>
      <c r="C721" s="19" t="s">
        <v>156</v>
      </c>
      <c r="D721" s="19" t="s">
        <v>162</v>
      </c>
      <c r="E721" s="21" t="s">
        <v>265</v>
      </c>
      <c r="F721" s="19" t="s">
        <v>178</v>
      </c>
      <c r="G721" s="56">
        <v>843.6</v>
      </c>
      <c r="H721" s="95">
        <f>SUM('ведомствен.2016'!G554)</f>
        <v>843.6</v>
      </c>
    </row>
    <row r="722" spans="1:8" ht="15">
      <c r="A722" s="29" t="s">
        <v>53</v>
      </c>
      <c r="B722" s="76"/>
      <c r="C722" s="21" t="s">
        <v>156</v>
      </c>
      <c r="D722" s="21" t="s">
        <v>164</v>
      </c>
      <c r="E722" s="21"/>
      <c r="F722" s="21"/>
      <c r="G722" s="56">
        <f>G723</f>
        <v>1672</v>
      </c>
      <c r="H722" s="95"/>
    </row>
    <row r="723" spans="1:8" ht="28.5">
      <c r="A723" s="29" t="s">
        <v>517</v>
      </c>
      <c r="B723" s="76"/>
      <c r="C723" s="21" t="s">
        <v>156</v>
      </c>
      <c r="D723" s="21" t="s">
        <v>164</v>
      </c>
      <c r="E723" s="21" t="s">
        <v>518</v>
      </c>
      <c r="F723" s="21"/>
      <c r="G723" s="56">
        <f>+G724</f>
        <v>1672</v>
      </c>
      <c r="H723" s="95"/>
    </row>
    <row r="724" spans="1:8" ht="28.5">
      <c r="A724" s="29" t="s">
        <v>519</v>
      </c>
      <c r="B724" s="76"/>
      <c r="C724" s="21" t="s">
        <v>156</v>
      </c>
      <c r="D724" s="21" t="s">
        <v>164</v>
      </c>
      <c r="E724" s="21" t="s">
        <v>520</v>
      </c>
      <c r="F724" s="21"/>
      <c r="G724" s="56">
        <f>+G725</f>
        <v>1672</v>
      </c>
      <c r="H724" s="95"/>
    </row>
    <row r="725" spans="1:8" ht="42.75">
      <c r="A725" s="29" t="s">
        <v>448</v>
      </c>
      <c r="B725" s="76"/>
      <c r="C725" s="21" t="s">
        <v>156</v>
      </c>
      <c r="D725" s="21" t="s">
        <v>164</v>
      </c>
      <c r="E725" s="21" t="s">
        <v>521</v>
      </c>
      <c r="F725" s="21"/>
      <c r="G725" s="56">
        <f>G726+G728</f>
        <v>1672</v>
      </c>
      <c r="H725" s="95"/>
    </row>
    <row r="726" spans="1:8" ht="28.5">
      <c r="A726" s="29" t="s">
        <v>522</v>
      </c>
      <c r="B726" s="76"/>
      <c r="C726" s="21" t="s">
        <v>156</v>
      </c>
      <c r="D726" s="21" t="s">
        <v>164</v>
      </c>
      <c r="E726" s="21" t="s">
        <v>523</v>
      </c>
      <c r="F726" s="21"/>
      <c r="G726" s="56">
        <f>G727</f>
        <v>1218</v>
      </c>
      <c r="H726" s="95"/>
    </row>
    <row r="727" spans="1:8" ht="28.5">
      <c r="A727" s="29" t="s">
        <v>181</v>
      </c>
      <c r="B727" s="76"/>
      <c r="C727" s="21" t="s">
        <v>156</v>
      </c>
      <c r="D727" s="21" t="s">
        <v>164</v>
      </c>
      <c r="E727" s="21" t="s">
        <v>523</v>
      </c>
      <c r="F727" s="21" t="s">
        <v>178</v>
      </c>
      <c r="G727" s="109">
        <v>1218</v>
      </c>
      <c r="H727" s="95">
        <f>SUM('ведомствен.2016'!G578)</f>
        <v>1218</v>
      </c>
    </row>
    <row r="728" spans="1:8" ht="42.75">
      <c r="A728" s="29" t="s">
        <v>524</v>
      </c>
      <c r="B728" s="76"/>
      <c r="C728" s="21" t="s">
        <v>156</v>
      </c>
      <c r="D728" s="21" t="s">
        <v>164</v>
      </c>
      <c r="E728" s="21" t="s">
        <v>525</v>
      </c>
      <c r="F728" s="21"/>
      <c r="G728" s="56">
        <f>G729</f>
        <v>454</v>
      </c>
      <c r="H728" s="95"/>
    </row>
    <row r="729" spans="1:8" ht="28.5">
      <c r="A729" s="29" t="s">
        <v>267</v>
      </c>
      <c r="B729" s="76"/>
      <c r="C729" s="21" t="s">
        <v>156</v>
      </c>
      <c r="D729" s="21" t="s">
        <v>164</v>
      </c>
      <c r="E729" s="21" t="s">
        <v>525</v>
      </c>
      <c r="F729" s="21" t="s">
        <v>37</v>
      </c>
      <c r="G729" s="56">
        <v>454</v>
      </c>
      <c r="H729" s="95">
        <f>SUM('ведомствен.2016'!G580)</f>
        <v>454</v>
      </c>
    </row>
    <row r="730" spans="1:8" ht="15">
      <c r="A730" s="29" t="s">
        <v>526</v>
      </c>
      <c r="B730" s="76"/>
      <c r="C730" s="21" t="s">
        <v>156</v>
      </c>
      <c r="D730" s="21" t="s">
        <v>26</v>
      </c>
      <c r="E730" s="21"/>
      <c r="F730" s="21"/>
      <c r="G730" s="56">
        <f>G731</f>
        <v>410.6</v>
      </c>
      <c r="H730" s="95"/>
    </row>
    <row r="731" spans="1:8" ht="15">
      <c r="A731" s="29" t="s">
        <v>527</v>
      </c>
      <c r="B731" s="76"/>
      <c r="C731" s="21" t="s">
        <v>156</v>
      </c>
      <c r="D731" s="21" t="s">
        <v>26</v>
      </c>
      <c r="E731" s="21" t="s">
        <v>528</v>
      </c>
      <c r="F731" s="21"/>
      <c r="G731" s="56">
        <f>+G732</f>
        <v>410.6</v>
      </c>
      <c r="H731" s="95"/>
    </row>
    <row r="732" spans="1:8" ht="42.75">
      <c r="A732" s="29" t="s">
        <v>448</v>
      </c>
      <c r="B732" s="76"/>
      <c r="C732" s="21" t="s">
        <v>156</v>
      </c>
      <c r="D732" s="21" t="s">
        <v>26</v>
      </c>
      <c r="E732" s="21" t="s">
        <v>529</v>
      </c>
      <c r="F732" s="21"/>
      <c r="G732" s="56">
        <f>+G735+G733</f>
        <v>410.6</v>
      </c>
      <c r="H732" s="95"/>
    </row>
    <row r="733" spans="1:8" ht="42.75">
      <c r="A733" s="29" t="s">
        <v>622</v>
      </c>
      <c r="B733" s="76"/>
      <c r="C733" s="21" t="s">
        <v>156</v>
      </c>
      <c r="D733" s="21" t="s">
        <v>26</v>
      </c>
      <c r="E733" s="21" t="s">
        <v>621</v>
      </c>
      <c r="F733" s="21"/>
      <c r="G733" s="20">
        <f>SUM(G734)</f>
        <v>291.6</v>
      </c>
      <c r="H733" s="95"/>
    </row>
    <row r="734" spans="1:8" ht="28.5">
      <c r="A734" s="29" t="s">
        <v>181</v>
      </c>
      <c r="B734" s="76"/>
      <c r="C734" s="21" t="s">
        <v>156</v>
      </c>
      <c r="D734" s="21" t="s">
        <v>26</v>
      </c>
      <c r="E734" s="21" t="s">
        <v>621</v>
      </c>
      <c r="F734" s="21" t="s">
        <v>178</v>
      </c>
      <c r="G734" s="20">
        <v>291.6</v>
      </c>
      <c r="H734" s="95">
        <f>SUM('ведомствен.2016'!G585)</f>
        <v>291.6</v>
      </c>
    </row>
    <row r="735" spans="1:8" ht="42.75">
      <c r="A735" s="29" t="s">
        <v>530</v>
      </c>
      <c r="B735" s="76"/>
      <c r="C735" s="21" t="s">
        <v>156</v>
      </c>
      <c r="D735" s="21" t="s">
        <v>26</v>
      </c>
      <c r="E735" s="21" t="s">
        <v>531</v>
      </c>
      <c r="F735" s="21"/>
      <c r="G735" s="56">
        <f>+G736</f>
        <v>119</v>
      </c>
      <c r="H735" s="95"/>
    </row>
    <row r="736" spans="1:8" ht="28.5">
      <c r="A736" s="29" t="s">
        <v>181</v>
      </c>
      <c r="B736" s="76"/>
      <c r="C736" s="21" t="s">
        <v>156</v>
      </c>
      <c r="D736" s="21" t="s">
        <v>26</v>
      </c>
      <c r="E736" s="21" t="s">
        <v>531</v>
      </c>
      <c r="F736" s="21" t="s">
        <v>178</v>
      </c>
      <c r="G736" s="56">
        <v>119</v>
      </c>
      <c r="H736" s="95">
        <f>SUM('ведомствен.2016'!G587)</f>
        <v>119</v>
      </c>
    </row>
    <row r="737" spans="1:8" ht="14.25">
      <c r="A737" s="29" t="s">
        <v>87</v>
      </c>
      <c r="B737" s="18"/>
      <c r="C737" s="19" t="s">
        <v>156</v>
      </c>
      <c r="D737" s="19" t="s">
        <v>45</v>
      </c>
      <c r="E737" s="21"/>
      <c r="F737" s="19"/>
      <c r="G737" s="20">
        <f>SUM(G738)</f>
        <v>19909.1</v>
      </c>
      <c r="H737" s="95"/>
    </row>
    <row r="738" spans="1:8" ht="14.25">
      <c r="A738" s="22" t="s">
        <v>189</v>
      </c>
      <c r="B738" s="18"/>
      <c r="C738" s="19" t="s">
        <v>156</v>
      </c>
      <c r="D738" s="19" t="s">
        <v>45</v>
      </c>
      <c r="E738" s="21" t="s">
        <v>235</v>
      </c>
      <c r="F738" s="19"/>
      <c r="G738" s="20">
        <f>SUM(G739)</f>
        <v>19909.1</v>
      </c>
      <c r="H738" s="95"/>
    </row>
    <row r="739" spans="1:8" ht="28.5">
      <c r="A739" s="29" t="s">
        <v>532</v>
      </c>
      <c r="B739" s="18"/>
      <c r="C739" s="19" t="s">
        <v>156</v>
      </c>
      <c r="D739" s="19" t="s">
        <v>45</v>
      </c>
      <c r="E739" s="21" t="s">
        <v>573</v>
      </c>
      <c r="F739" s="19"/>
      <c r="G739" s="20">
        <f>SUM(G740)</f>
        <v>19909.1</v>
      </c>
      <c r="H739" s="95"/>
    </row>
    <row r="740" spans="1:8" ht="28.5">
      <c r="A740" s="29" t="s">
        <v>431</v>
      </c>
      <c r="B740" s="18"/>
      <c r="C740" s="19" t="s">
        <v>156</v>
      </c>
      <c r="D740" s="19" t="s">
        <v>45</v>
      </c>
      <c r="E740" s="21" t="s">
        <v>573</v>
      </c>
      <c r="F740" s="19" t="s">
        <v>186</v>
      </c>
      <c r="G740" s="20">
        <v>19909.1</v>
      </c>
      <c r="H740" s="95">
        <f>SUM('ведомствен.2016'!G317)</f>
        <v>19909.1</v>
      </c>
    </row>
    <row r="741" spans="1:7" ht="15">
      <c r="A741" s="121" t="s">
        <v>148</v>
      </c>
      <c r="B741" s="17"/>
      <c r="C741" s="103" t="s">
        <v>84</v>
      </c>
      <c r="D741" s="103" t="s">
        <v>66</v>
      </c>
      <c r="E741" s="103"/>
      <c r="F741" s="103"/>
      <c r="G741" s="104">
        <f>SUM(G742)</f>
        <v>14596.5</v>
      </c>
    </row>
    <row r="742" spans="1:7" ht="14.25">
      <c r="A742" s="107" t="s">
        <v>85</v>
      </c>
      <c r="B742" s="18"/>
      <c r="C742" s="19" t="s">
        <v>84</v>
      </c>
      <c r="D742" s="19" t="s">
        <v>162</v>
      </c>
      <c r="E742" s="19"/>
      <c r="F742" s="19"/>
      <c r="G742" s="56">
        <f>SUM(G743)</f>
        <v>14596.5</v>
      </c>
    </row>
    <row r="743" spans="1:7" ht="14.25">
      <c r="A743" s="107" t="s">
        <v>149</v>
      </c>
      <c r="B743" s="18"/>
      <c r="C743" s="19" t="s">
        <v>84</v>
      </c>
      <c r="D743" s="19" t="s">
        <v>162</v>
      </c>
      <c r="E743" s="19" t="s">
        <v>501</v>
      </c>
      <c r="F743" s="25"/>
      <c r="G743" s="56">
        <f>SUM(G745)</f>
        <v>14596.5</v>
      </c>
    </row>
    <row r="744" spans="1:7" ht="14.25">
      <c r="A744" s="107" t="s">
        <v>150</v>
      </c>
      <c r="B744" s="18"/>
      <c r="C744" s="19" t="s">
        <v>84</v>
      </c>
      <c r="D744" s="19" t="s">
        <v>162</v>
      </c>
      <c r="E744" s="19" t="s">
        <v>502</v>
      </c>
      <c r="F744" s="25"/>
      <c r="G744" s="56">
        <f>SUM(G745)</f>
        <v>14596.5</v>
      </c>
    </row>
    <row r="745" spans="1:8" ht="14.25">
      <c r="A745" s="9" t="s">
        <v>667</v>
      </c>
      <c r="B745" s="18"/>
      <c r="C745" s="19" t="s">
        <v>84</v>
      </c>
      <c r="D745" s="19" t="s">
        <v>162</v>
      </c>
      <c r="E745" s="19" t="s">
        <v>502</v>
      </c>
      <c r="F745" s="25" t="s">
        <v>60</v>
      </c>
      <c r="G745" s="56">
        <v>14596.5</v>
      </c>
      <c r="H745" s="94">
        <f>SUM('ведомствен.2016'!G350)</f>
        <v>14596.5</v>
      </c>
    </row>
    <row r="746" spans="1:8" ht="18" customHeight="1">
      <c r="A746" s="121" t="s">
        <v>59</v>
      </c>
      <c r="B746" s="17"/>
      <c r="C746" s="77"/>
      <c r="D746" s="77"/>
      <c r="E746" s="77"/>
      <c r="F746" s="77"/>
      <c r="G746" s="104">
        <f>SUM(G13+G95+G122+G197+G251+G262+G428+G479+G522+G708+G741)</f>
        <v>3898844.1999999997</v>
      </c>
      <c r="H746" s="140">
        <f>SUM(H13:H745)</f>
        <v>3898844.200000002</v>
      </c>
    </row>
    <row r="747" ht="12.75" customHeight="1" hidden="1">
      <c r="G747" s="157"/>
    </row>
    <row r="748" spans="7:8" ht="14.25" hidden="1">
      <c r="G748" s="158">
        <f>SUM(H746-G746)</f>
        <v>2.3283064365386963E-09</v>
      </c>
      <c r="H748" s="94">
        <f>SUM('ведомствен.2016'!G895-'функцион.2016'!H746)</f>
        <v>-2.3283064365386963E-09</v>
      </c>
    </row>
    <row r="749" ht="12" customHeight="1" hidden="1"/>
    <row r="750" spans="7:8" ht="14.25" hidden="1">
      <c r="G750" s="159">
        <f>SUM('ведомствен.2016'!G895-'функцион.2016'!G746)</f>
        <v>0</v>
      </c>
      <c r="H750" s="94">
        <f>SUM('ведомствен.2016'!G895-'функцион.2016'!H746)</f>
        <v>-2.3283064365386963E-09</v>
      </c>
    </row>
    <row r="752" ht="14.25">
      <c r="G752" s="91"/>
    </row>
  </sheetData>
  <sheetProtection/>
  <mergeCells count="2">
    <mergeCell ref="A11:A12"/>
    <mergeCell ref="E5:G5"/>
  </mergeCells>
  <printOptions/>
  <pageMargins left="1.1023622047244095" right="0.15748031496062992" top="0.15748031496062992" bottom="0.03937007874015748" header="0.5118110236220472" footer="0.2362204724409449"/>
  <pageSetup fitToHeight="16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901"/>
  <sheetViews>
    <sheetView zoomScalePageLayoutView="0" workbookViewId="0" topLeftCell="B1">
      <selection activeCell="E6" sqref="E6"/>
    </sheetView>
  </sheetViews>
  <sheetFormatPr defaultColWidth="9.00390625" defaultRowHeight="12.75"/>
  <cols>
    <col min="1" max="1" width="82.625" style="1" customWidth="1"/>
    <col min="2" max="2" width="6.875" style="2" customWidth="1"/>
    <col min="3" max="3" width="7.75390625" style="3" customWidth="1"/>
    <col min="4" max="4" width="6.875" style="3" customWidth="1"/>
    <col min="5" max="5" width="14.375" style="3" customWidth="1"/>
    <col min="6" max="6" width="10.625" style="3" customWidth="1"/>
    <col min="7" max="7" width="17.125" style="5" customWidth="1"/>
    <col min="8" max="16384" width="9.125" style="6" customWidth="1"/>
  </cols>
  <sheetData>
    <row r="1" ht="15">
      <c r="F1" s="4" t="s">
        <v>703</v>
      </c>
    </row>
    <row r="2" spans="1:6" ht="15">
      <c r="A2" s="1" t="s">
        <v>93</v>
      </c>
      <c r="F2" s="3" t="s">
        <v>701</v>
      </c>
    </row>
    <row r="3" ht="15">
      <c r="F3" s="3" t="s">
        <v>105</v>
      </c>
    </row>
    <row r="4" ht="15">
      <c r="F4" s="3" t="s">
        <v>106</v>
      </c>
    </row>
    <row r="5" spans="2:7" ht="15.75" customHeight="1">
      <c r="B5" s="7" t="s">
        <v>94</v>
      </c>
      <c r="E5" s="218" t="s">
        <v>704</v>
      </c>
      <c r="F5" s="219"/>
      <c r="G5" s="219"/>
    </row>
    <row r="6" ht="15.75">
      <c r="B6" s="7" t="s">
        <v>95</v>
      </c>
    </row>
    <row r="7" ht="15.75">
      <c r="B7" s="7" t="s">
        <v>222</v>
      </c>
    </row>
    <row r="8" ht="15.75">
      <c r="B8" s="8"/>
    </row>
    <row r="9" spans="1:7" ht="15">
      <c r="A9" s="220" t="s">
        <v>96</v>
      </c>
      <c r="B9" s="10" t="s">
        <v>111</v>
      </c>
      <c r="C9" s="11"/>
      <c r="D9" s="11"/>
      <c r="E9" s="11"/>
      <c r="F9" s="11"/>
      <c r="G9" s="12" t="s">
        <v>112</v>
      </c>
    </row>
    <row r="10" spans="1:7" ht="55.5" customHeight="1">
      <c r="A10" s="220"/>
      <c r="B10" s="13" t="s">
        <v>113</v>
      </c>
      <c r="C10" s="14" t="s">
        <v>114</v>
      </c>
      <c r="D10" s="14" t="s">
        <v>115</v>
      </c>
      <c r="E10" s="14" t="s">
        <v>116</v>
      </c>
      <c r="F10" s="14" t="s">
        <v>176</v>
      </c>
      <c r="G10" s="15" t="s">
        <v>221</v>
      </c>
    </row>
    <row r="11" spans="1:7" ht="15">
      <c r="A11" s="16" t="s">
        <v>71</v>
      </c>
      <c r="B11" s="17" t="s">
        <v>72</v>
      </c>
      <c r="C11" s="14"/>
      <c r="D11" s="14"/>
      <c r="E11" s="14"/>
      <c r="F11" s="14"/>
      <c r="G11" s="185">
        <f>SUM(G12)</f>
        <v>17265.3</v>
      </c>
    </row>
    <row r="12" spans="1:7" ht="15">
      <c r="A12" s="9" t="s">
        <v>161</v>
      </c>
      <c r="B12" s="18"/>
      <c r="C12" s="19" t="s">
        <v>162</v>
      </c>
      <c r="D12" s="19"/>
      <c r="E12" s="19"/>
      <c r="F12" s="19"/>
      <c r="G12" s="20">
        <f>SUM(G13+G20)</f>
        <v>17265.3</v>
      </c>
    </row>
    <row r="13" spans="1:7" ht="28.5">
      <c r="A13" s="9" t="s">
        <v>25</v>
      </c>
      <c r="B13" s="18"/>
      <c r="C13" s="19" t="s">
        <v>162</v>
      </c>
      <c r="D13" s="19" t="s">
        <v>26</v>
      </c>
      <c r="E13" s="19"/>
      <c r="F13" s="19"/>
      <c r="G13" s="20">
        <f>SUM(G14)</f>
        <v>13607.1</v>
      </c>
    </row>
    <row r="14" spans="1:7" ht="28.5">
      <c r="A14" s="9" t="s">
        <v>20</v>
      </c>
      <c r="B14" s="18"/>
      <c r="C14" s="19" t="s">
        <v>162</v>
      </c>
      <c r="D14" s="19" t="s">
        <v>26</v>
      </c>
      <c r="E14" s="19" t="s">
        <v>437</v>
      </c>
      <c r="F14" s="21"/>
      <c r="G14" s="20">
        <f>SUM(G15+G18)</f>
        <v>13607.1</v>
      </c>
    </row>
    <row r="15" spans="1:7" ht="15">
      <c r="A15" s="9" t="s">
        <v>27</v>
      </c>
      <c r="B15" s="18"/>
      <c r="C15" s="19" t="s">
        <v>162</v>
      </c>
      <c r="D15" s="19" t="s">
        <v>26</v>
      </c>
      <c r="E15" s="19" t="s">
        <v>438</v>
      </c>
      <c r="F15" s="21"/>
      <c r="G15" s="20">
        <f>SUM(G16+G17)</f>
        <v>12305.9</v>
      </c>
    </row>
    <row r="16" spans="1:7" ht="42.75">
      <c r="A16" s="22" t="s">
        <v>299</v>
      </c>
      <c r="B16" s="18"/>
      <c r="C16" s="19" t="s">
        <v>162</v>
      </c>
      <c r="D16" s="19" t="s">
        <v>26</v>
      </c>
      <c r="E16" s="19" t="s">
        <v>438</v>
      </c>
      <c r="F16" s="19" t="s">
        <v>169</v>
      </c>
      <c r="G16" s="20">
        <v>12305.9</v>
      </c>
    </row>
    <row r="17" spans="1:7" ht="29.25" customHeight="1" hidden="1">
      <c r="A17" s="9" t="s">
        <v>267</v>
      </c>
      <c r="B17" s="18"/>
      <c r="C17" s="19" t="s">
        <v>162</v>
      </c>
      <c r="D17" s="19" t="s">
        <v>26</v>
      </c>
      <c r="E17" s="19" t="s">
        <v>438</v>
      </c>
      <c r="F17" s="19" t="s">
        <v>37</v>
      </c>
      <c r="G17" s="23"/>
    </row>
    <row r="18" spans="1:7" ht="15">
      <c r="A18" s="9" t="s">
        <v>223</v>
      </c>
      <c r="B18" s="18"/>
      <c r="C18" s="19" t="s">
        <v>162</v>
      </c>
      <c r="D18" s="19" t="s">
        <v>26</v>
      </c>
      <c r="E18" s="19" t="s">
        <v>439</v>
      </c>
      <c r="F18" s="19"/>
      <c r="G18" s="20">
        <f>SUM(G19)</f>
        <v>1301.2</v>
      </c>
    </row>
    <row r="19" spans="1:7" ht="42.75">
      <c r="A19" s="22" t="s">
        <v>299</v>
      </c>
      <c r="B19" s="18"/>
      <c r="C19" s="19" t="s">
        <v>162</v>
      </c>
      <c r="D19" s="19" t="s">
        <v>26</v>
      </c>
      <c r="E19" s="19" t="s">
        <v>439</v>
      </c>
      <c r="F19" s="19" t="s">
        <v>169</v>
      </c>
      <c r="G19" s="20">
        <v>1301.2</v>
      </c>
    </row>
    <row r="20" spans="1:7" ht="15">
      <c r="A20" s="9" t="s">
        <v>30</v>
      </c>
      <c r="B20" s="18"/>
      <c r="C20" s="19" t="s">
        <v>162</v>
      </c>
      <c r="D20" s="19" t="s">
        <v>84</v>
      </c>
      <c r="E20" s="19"/>
      <c r="F20" s="21"/>
      <c r="G20" s="20">
        <f>SUM(G21)</f>
        <v>3658.2</v>
      </c>
    </row>
    <row r="21" spans="1:7" ht="28.5">
      <c r="A21" s="9" t="s">
        <v>170</v>
      </c>
      <c r="B21" s="18"/>
      <c r="C21" s="19" t="s">
        <v>162</v>
      </c>
      <c r="D21" s="19" t="s">
        <v>84</v>
      </c>
      <c r="E21" s="19" t="s">
        <v>224</v>
      </c>
      <c r="F21" s="21"/>
      <c r="G21" s="20">
        <f>SUM(G22+G25+G27)</f>
        <v>3658.2</v>
      </c>
    </row>
    <row r="22" spans="1:7" ht="15">
      <c r="A22" s="9" t="s">
        <v>165</v>
      </c>
      <c r="B22" s="18"/>
      <c r="C22" s="19" t="s">
        <v>162</v>
      </c>
      <c r="D22" s="19" t="s">
        <v>84</v>
      </c>
      <c r="E22" s="19" t="s">
        <v>225</v>
      </c>
      <c r="F22" s="19"/>
      <c r="G22" s="23">
        <f>SUM(G23:G24)</f>
        <v>220.6</v>
      </c>
    </row>
    <row r="23" spans="1:7" ht="28.5">
      <c r="A23" s="9" t="s">
        <v>267</v>
      </c>
      <c r="B23" s="18"/>
      <c r="C23" s="19" t="s">
        <v>162</v>
      </c>
      <c r="D23" s="19" t="s">
        <v>84</v>
      </c>
      <c r="E23" s="19" t="s">
        <v>225</v>
      </c>
      <c r="F23" s="19" t="s">
        <v>37</v>
      </c>
      <c r="G23" s="23">
        <v>213.2</v>
      </c>
    </row>
    <row r="24" spans="1:7" ht="15">
      <c r="A24" s="9" t="s">
        <v>172</v>
      </c>
      <c r="B24" s="18"/>
      <c r="C24" s="19" t="s">
        <v>162</v>
      </c>
      <c r="D24" s="19" t="s">
        <v>84</v>
      </c>
      <c r="E24" s="19" t="s">
        <v>225</v>
      </c>
      <c r="F24" s="19" t="s">
        <v>61</v>
      </c>
      <c r="G24" s="23">
        <v>7.4</v>
      </c>
    </row>
    <row r="25" spans="1:7" ht="28.5">
      <c r="A25" s="9" t="s">
        <v>166</v>
      </c>
      <c r="B25" s="18"/>
      <c r="C25" s="19" t="s">
        <v>162</v>
      </c>
      <c r="D25" s="19" t="s">
        <v>84</v>
      </c>
      <c r="E25" s="19" t="s">
        <v>226</v>
      </c>
      <c r="F25" s="19"/>
      <c r="G25" s="23">
        <f>SUM(G26)</f>
        <v>309.9</v>
      </c>
    </row>
    <row r="26" spans="1:7" ht="28.5">
      <c r="A26" s="9" t="s">
        <v>267</v>
      </c>
      <c r="B26" s="18"/>
      <c r="C26" s="19" t="s">
        <v>162</v>
      </c>
      <c r="D26" s="19" t="s">
        <v>84</v>
      </c>
      <c r="E26" s="19" t="s">
        <v>226</v>
      </c>
      <c r="F26" s="19" t="s">
        <v>37</v>
      </c>
      <c r="G26" s="23">
        <v>309.9</v>
      </c>
    </row>
    <row r="27" spans="1:7" ht="28.5">
      <c r="A27" s="24" t="s">
        <v>173</v>
      </c>
      <c r="B27" s="18"/>
      <c r="C27" s="19" t="s">
        <v>162</v>
      </c>
      <c r="D27" s="19" t="s">
        <v>84</v>
      </c>
      <c r="E27" s="19" t="s">
        <v>228</v>
      </c>
      <c r="F27" s="25"/>
      <c r="G27" s="20">
        <f>SUM(G28:G30)</f>
        <v>3127.7</v>
      </c>
    </row>
    <row r="28" spans="1:7" ht="28.5">
      <c r="A28" s="9" t="s">
        <v>267</v>
      </c>
      <c r="B28" s="18"/>
      <c r="C28" s="19" t="s">
        <v>162</v>
      </c>
      <c r="D28" s="19" t="s">
        <v>84</v>
      </c>
      <c r="E28" s="19" t="s">
        <v>228</v>
      </c>
      <c r="F28" s="25" t="s">
        <v>37</v>
      </c>
      <c r="G28" s="20">
        <v>2537.2</v>
      </c>
    </row>
    <row r="29" spans="1:7" ht="15">
      <c r="A29" s="9" t="s">
        <v>174</v>
      </c>
      <c r="B29" s="18"/>
      <c r="C29" s="19" t="s">
        <v>162</v>
      </c>
      <c r="D29" s="19" t="s">
        <v>84</v>
      </c>
      <c r="E29" s="19" t="s">
        <v>228</v>
      </c>
      <c r="F29" s="25" t="s">
        <v>175</v>
      </c>
      <c r="G29" s="20">
        <v>588.6</v>
      </c>
    </row>
    <row r="30" spans="1:7" ht="15">
      <c r="A30" s="9" t="s">
        <v>172</v>
      </c>
      <c r="B30" s="18"/>
      <c r="C30" s="19" t="s">
        <v>162</v>
      </c>
      <c r="D30" s="19" t="s">
        <v>84</v>
      </c>
      <c r="E30" s="19" t="s">
        <v>228</v>
      </c>
      <c r="F30" s="25" t="s">
        <v>61</v>
      </c>
      <c r="G30" s="20">
        <v>1.9</v>
      </c>
    </row>
    <row r="31" spans="1:7" ht="15">
      <c r="A31" s="26" t="s">
        <v>73</v>
      </c>
      <c r="B31" s="27" t="s">
        <v>74</v>
      </c>
      <c r="C31" s="21"/>
      <c r="D31" s="21"/>
      <c r="E31" s="21"/>
      <c r="F31" s="21"/>
      <c r="G31" s="185">
        <f>SUM(G32)</f>
        <v>6655.2</v>
      </c>
    </row>
    <row r="32" spans="1:7" ht="15">
      <c r="A32" s="9" t="s">
        <v>161</v>
      </c>
      <c r="B32" s="18"/>
      <c r="C32" s="19" t="s">
        <v>162</v>
      </c>
      <c r="D32" s="19"/>
      <c r="E32" s="19"/>
      <c r="F32" s="19"/>
      <c r="G32" s="20">
        <f>SUM(G33)+G40</f>
        <v>6655.2</v>
      </c>
    </row>
    <row r="33" spans="1:7" ht="28.5">
      <c r="A33" s="24" t="s">
        <v>141</v>
      </c>
      <c r="B33" s="18"/>
      <c r="C33" s="19" t="s">
        <v>162</v>
      </c>
      <c r="D33" s="19" t="s">
        <v>142</v>
      </c>
      <c r="E33" s="19"/>
      <c r="F33" s="19"/>
      <c r="G33" s="20">
        <f>SUM(G34)</f>
        <v>5903.2</v>
      </c>
    </row>
    <row r="34" spans="1:7" ht="28.5">
      <c r="A34" s="9" t="s">
        <v>20</v>
      </c>
      <c r="B34" s="18"/>
      <c r="C34" s="19" t="s">
        <v>162</v>
      </c>
      <c r="D34" s="19" t="s">
        <v>142</v>
      </c>
      <c r="E34" s="19" t="s">
        <v>437</v>
      </c>
      <c r="F34" s="21"/>
      <c r="G34" s="20">
        <f>SUM(G35+G38)</f>
        <v>5903.2</v>
      </c>
    </row>
    <row r="35" spans="1:7" ht="28.5">
      <c r="A35" s="9" t="s">
        <v>440</v>
      </c>
      <c r="B35" s="18"/>
      <c r="C35" s="19" t="s">
        <v>162</v>
      </c>
      <c r="D35" s="19" t="s">
        <v>142</v>
      </c>
      <c r="E35" s="19" t="s">
        <v>441</v>
      </c>
      <c r="F35" s="21"/>
      <c r="G35" s="20">
        <f>SUM(G36)+G37</f>
        <v>4406.2</v>
      </c>
    </row>
    <row r="36" spans="1:7" ht="42.75">
      <c r="A36" s="22" t="s">
        <v>299</v>
      </c>
      <c r="B36" s="18"/>
      <c r="C36" s="19" t="s">
        <v>162</v>
      </c>
      <c r="D36" s="19" t="s">
        <v>142</v>
      </c>
      <c r="E36" s="19" t="s">
        <v>441</v>
      </c>
      <c r="F36" s="19" t="s">
        <v>169</v>
      </c>
      <c r="G36" s="20">
        <f>4132+271.4</f>
        <v>4403.4</v>
      </c>
    </row>
    <row r="37" spans="1:7" ht="28.5">
      <c r="A37" s="9" t="s">
        <v>267</v>
      </c>
      <c r="B37" s="18"/>
      <c r="C37" s="19" t="s">
        <v>162</v>
      </c>
      <c r="D37" s="19" t="s">
        <v>142</v>
      </c>
      <c r="E37" s="19" t="s">
        <v>441</v>
      </c>
      <c r="F37" s="19" t="s">
        <v>37</v>
      </c>
      <c r="G37" s="23">
        <v>2.8</v>
      </c>
    </row>
    <row r="38" spans="1:7" s="28" customFormat="1" ht="28.5">
      <c r="A38" s="9" t="s">
        <v>145</v>
      </c>
      <c r="B38" s="18"/>
      <c r="C38" s="19" t="s">
        <v>162</v>
      </c>
      <c r="D38" s="19" t="s">
        <v>142</v>
      </c>
      <c r="E38" s="19" t="s">
        <v>442</v>
      </c>
      <c r="F38" s="25"/>
      <c r="G38" s="20">
        <f>SUM(G39)</f>
        <v>1497</v>
      </c>
    </row>
    <row r="39" spans="1:7" s="28" customFormat="1" ht="42.75">
      <c r="A39" s="22" t="s">
        <v>299</v>
      </c>
      <c r="B39" s="18"/>
      <c r="C39" s="19" t="s">
        <v>162</v>
      </c>
      <c r="D39" s="19" t="s">
        <v>142</v>
      </c>
      <c r="E39" s="19" t="s">
        <v>442</v>
      </c>
      <c r="F39" s="19" t="s">
        <v>169</v>
      </c>
      <c r="G39" s="20">
        <f>1782-285</f>
        <v>1497</v>
      </c>
    </row>
    <row r="40" spans="1:7" s="28" customFormat="1" ht="15">
      <c r="A40" s="9" t="s">
        <v>30</v>
      </c>
      <c r="B40" s="18"/>
      <c r="C40" s="19" t="s">
        <v>162</v>
      </c>
      <c r="D40" s="19" t="s">
        <v>84</v>
      </c>
      <c r="E40" s="19"/>
      <c r="F40" s="21"/>
      <c r="G40" s="20">
        <f>SUM(G41)</f>
        <v>752</v>
      </c>
    </row>
    <row r="41" spans="1:7" s="28" customFormat="1" ht="28.5">
      <c r="A41" s="9" t="s">
        <v>170</v>
      </c>
      <c r="B41" s="18"/>
      <c r="C41" s="19" t="s">
        <v>162</v>
      </c>
      <c r="D41" s="19" t="s">
        <v>84</v>
      </c>
      <c r="E41" s="19" t="s">
        <v>224</v>
      </c>
      <c r="F41" s="21"/>
      <c r="G41" s="20">
        <f>SUM(G42+G45+G47)</f>
        <v>752</v>
      </c>
    </row>
    <row r="42" spans="1:7" s="28" customFormat="1" ht="15">
      <c r="A42" s="9" t="s">
        <v>165</v>
      </c>
      <c r="B42" s="18"/>
      <c r="C42" s="19" t="s">
        <v>162</v>
      </c>
      <c r="D42" s="19" t="s">
        <v>84</v>
      </c>
      <c r="E42" s="19" t="s">
        <v>225</v>
      </c>
      <c r="F42" s="19"/>
      <c r="G42" s="23">
        <f>SUM(G43:G44)</f>
        <v>133.1</v>
      </c>
    </row>
    <row r="43" spans="1:7" s="28" customFormat="1" ht="28.5">
      <c r="A43" s="9" t="s">
        <v>267</v>
      </c>
      <c r="B43" s="18"/>
      <c r="C43" s="19" t="s">
        <v>162</v>
      </c>
      <c r="D43" s="19" t="s">
        <v>84</v>
      </c>
      <c r="E43" s="19" t="s">
        <v>225</v>
      </c>
      <c r="F43" s="19" t="s">
        <v>37</v>
      </c>
      <c r="G43" s="23">
        <f>130.8-0.4</f>
        <v>130.4</v>
      </c>
    </row>
    <row r="44" spans="1:7" s="28" customFormat="1" ht="15">
      <c r="A44" s="9" t="s">
        <v>172</v>
      </c>
      <c r="B44" s="18"/>
      <c r="C44" s="19" t="s">
        <v>162</v>
      </c>
      <c r="D44" s="19" t="s">
        <v>84</v>
      </c>
      <c r="E44" s="19" t="s">
        <v>225</v>
      </c>
      <c r="F44" s="19" t="s">
        <v>61</v>
      </c>
      <c r="G44" s="23">
        <v>2.7</v>
      </c>
    </row>
    <row r="45" spans="1:7" s="28" customFormat="1" ht="28.5">
      <c r="A45" s="9" t="s">
        <v>166</v>
      </c>
      <c r="B45" s="18"/>
      <c r="C45" s="19" t="s">
        <v>162</v>
      </c>
      <c r="D45" s="19" t="s">
        <v>84</v>
      </c>
      <c r="E45" s="19" t="s">
        <v>226</v>
      </c>
      <c r="F45" s="19"/>
      <c r="G45" s="23">
        <f>SUM(G46)</f>
        <v>193.5</v>
      </c>
    </row>
    <row r="46" spans="1:7" s="28" customFormat="1" ht="28.5">
      <c r="A46" s="9" t="s">
        <v>267</v>
      </c>
      <c r="B46" s="18"/>
      <c r="C46" s="19" t="s">
        <v>162</v>
      </c>
      <c r="D46" s="19" t="s">
        <v>84</v>
      </c>
      <c r="E46" s="19" t="s">
        <v>226</v>
      </c>
      <c r="F46" s="19" t="s">
        <v>37</v>
      </c>
      <c r="G46" s="23">
        <f>194.7-1.2</f>
        <v>193.5</v>
      </c>
    </row>
    <row r="47" spans="1:7" s="28" customFormat="1" ht="27.75" customHeight="1">
      <c r="A47" s="24" t="s">
        <v>173</v>
      </c>
      <c r="B47" s="18"/>
      <c r="C47" s="19" t="s">
        <v>162</v>
      </c>
      <c r="D47" s="19" t="s">
        <v>84</v>
      </c>
      <c r="E47" s="19" t="s">
        <v>228</v>
      </c>
      <c r="F47" s="25"/>
      <c r="G47" s="20">
        <f>SUM(G48:G50)</f>
        <v>425.40000000000003</v>
      </c>
    </row>
    <row r="48" spans="1:7" s="28" customFormat="1" ht="60" customHeight="1" hidden="1">
      <c r="A48" s="22" t="s">
        <v>462</v>
      </c>
      <c r="B48" s="18"/>
      <c r="C48" s="19" t="s">
        <v>162</v>
      </c>
      <c r="D48" s="19" t="s">
        <v>84</v>
      </c>
      <c r="E48" s="19" t="s">
        <v>228</v>
      </c>
      <c r="F48" s="25" t="s">
        <v>169</v>
      </c>
      <c r="G48" s="20"/>
    </row>
    <row r="49" spans="1:7" s="28" customFormat="1" ht="28.5">
      <c r="A49" s="9" t="s">
        <v>267</v>
      </c>
      <c r="B49" s="18"/>
      <c r="C49" s="19" t="s">
        <v>162</v>
      </c>
      <c r="D49" s="19" t="s">
        <v>84</v>
      </c>
      <c r="E49" s="19" t="s">
        <v>228</v>
      </c>
      <c r="F49" s="25" t="s">
        <v>37</v>
      </c>
      <c r="G49" s="20">
        <f>394.8+22.8</f>
        <v>417.6</v>
      </c>
    </row>
    <row r="50" spans="1:7" s="28" customFormat="1" ht="15">
      <c r="A50" s="9" t="s">
        <v>172</v>
      </c>
      <c r="B50" s="18"/>
      <c r="C50" s="19" t="s">
        <v>162</v>
      </c>
      <c r="D50" s="19" t="s">
        <v>84</v>
      </c>
      <c r="E50" s="19" t="s">
        <v>228</v>
      </c>
      <c r="F50" s="25" t="s">
        <v>61</v>
      </c>
      <c r="G50" s="20">
        <f>13.2-5.4</f>
        <v>7.799999999999999</v>
      </c>
    </row>
    <row r="51" spans="1:7" ht="15">
      <c r="A51" s="16" t="s">
        <v>75</v>
      </c>
      <c r="B51" s="17" t="s">
        <v>76</v>
      </c>
      <c r="C51" s="14"/>
      <c r="D51" s="14"/>
      <c r="E51" s="19"/>
      <c r="F51" s="14"/>
      <c r="G51" s="185">
        <f>SUM(G52+G114+G141+G203+G258+G279+G309)+G274+G269</f>
        <v>621977.6000000001</v>
      </c>
    </row>
    <row r="52" spans="1:7" ht="15">
      <c r="A52" s="9" t="s">
        <v>161</v>
      </c>
      <c r="B52" s="18"/>
      <c r="C52" s="19" t="s">
        <v>162</v>
      </c>
      <c r="D52" s="19"/>
      <c r="E52" s="19"/>
      <c r="F52" s="19"/>
      <c r="G52" s="20">
        <f>SUM(G57+G79+G73+G76+G53)</f>
        <v>141586.9</v>
      </c>
    </row>
    <row r="53" spans="1:7" s="32" customFormat="1" ht="28.5">
      <c r="A53" s="29" t="s">
        <v>229</v>
      </c>
      <c r="B53" s="30"/>
      <c r="C53" s="31" t="s">
        <v>162</v>
      </c>
      <c r="D53" s="31" t="s">
        <v>164</v>
      </c>
      <c r="E53" s="31"/>
      <c r="F53" s="31"/>
      <c r="G53" s="20">
        <f>SUM(G54)</f>
        <v>1655.8</v>
      </c>
    </row>
    <row r="54" spans="1:7" s="32" customFormat="1" ht="28.5">
      <c r="A54" s="29" t="s">
        <v>20</v>
      </c>
      <c r="B54" s="30"/>
      <c r="C54" s="31" t="s">
        <v>162</v>
      </c>
      <c r="D54" s="31" t="s">
        <v>164</v>
      </c>
      <c r="E54" s="19" t="s">
        <v>437</v>
      </c>
      <c r="F54" s="31"/>
      <c r="G54" s="20">
        <f>SUM(G55)</f>
        <v>1655.8</v>
      </c>
    </row>
    <row r="55" spans="1:7" s="32" customFormat="1" ht="14.25">
      <c r="A55" s="29" t="s">
        <v>22</v>
      </c>
      <c r="B55" s="30"/>
      <c r="C55" s="31" t="s">
        <v>162</v>
      </c>
      <c r="D55" s="31" t="s">
        <v>164</v>
      </c>
      <c r="E55" s="19" t="s">
        <v>443</v>
      </c>
      <c r="F55" s="31"/>
      <c r="G55" s="20">
        <f>SUM(G56)</f>
        <v>1655.8</v>
      </c>
    </row>
    <row r="56" spans="1:7" s="32" customFormat="1" ht="42.75">
      <c r="A56" s="22" t="s">
        <v>299</v>
      </c>
      <c r="B56" s="30"/>
      <c r="C56" s="31" t="s">
        <v>162</v>
      </c>
      <c r="D56" s="31" t="s">
        <v>164</v>
      </c>
      <c r="E56" s="19" t="s">
        <v>443</v>
      </c>
      <c r="F56" s="31" t="s">
        <v>169</v>
      </c>
      <c r="G56" s="20">
        <v>1655.8</v>
      </c>
    </row>
    <row r="57" spans="1:7" ht="28.5">
      <c r="A57" s="9" t="s">
        <v>97</v>
      </c>
      <c r="B57" s="18"/>
      <c r="C57" s="19" t="s">
        <v>162</v>
      </c>
      <c r="D57" s="19" t="s">
        <v>39</v>
      </c>
      <c r="E57" s="19"/>
      <c r="F57" s="19"/>
      <c r="G57" s="20">
        <f>SUM(G58)+G63</f>
        <v>101451.5</v>
      </c>
    </row>
    <row r="58" spans="1:7" ht="28.5">
      <c r="A58" s="9" t="s">
        <v>20</v>
      </c>
      <c r="B58" s="18"/>
      <c r="C58" s="19" t="s">
        <v>162</v>
      </c>
      <c r="D58" s="19" t="s">
        <v>39</v>
      </c>
      <c r="E58" s="19" t="s">
        <v>437</v>
      </c>
      <c r="F58" s="21"/>
      <c r="G58" s="20">
        <f>SUM(G59)</f>
        <v>99641.7</v>
      </c>
    </row>
    <row r="59" spans="1:7" ht="15">
      <c r="A59" s="9" t="s">
        <v>27</v>
      </c>
      <c r="B59" s="18"/>
      <c r="C59" s="19" t="s">
        <v>162</v>
      </c>
      <c r="D59" s="19" t="s">
        <v>39</v>
      </c>
      <c r="E59" s="19" t="s">
        <v>438</v>
      </c>
      <c r="F59" s="21"/>
      <c r="G59" s="20">
        <f>SUM(G60:G62)</f>
        <v>99641.7</v>
      </c>
    </row>
    <row r="60" spans="1:7" ht="42.75">
      <c r="A60" s="22" t="s">
        <v>299</v>
      </c>
      <c r="B60" s="18"/>
      <c r="C60" s="19" t="s">
        <v>162</v>
      </c>
      <c r="D60" s="19" t="s">
        <v>39</v>
      </c>
      <c r="E60" s="19" t="s">
        <v>438</v>
      </c>
      <c r="F60" s="19" t="s">
        <v>169</v>
      </c>
      <c r="G60" s="20">
        <v>99398</v>
      </c>
    </row>
    <row r="61" spans="1:7" ht="28.5">
      <c r="A61" s="9" t="s">
        <v>267</v>
      </c>
      <c r="B61" s="18"/>
      <c r="C61" s="19" t="s">
        <v>162</v>
      </c>
      <c r="D61" s="19" t="s">
        <v>39</v>
      </c>
      <c r="E61" s="19" t="s">
        <v>438</v>
      </c>
      <c r="F61" s="19" t="s">
        <v>37</v>
      </c>
      <c r="G61" s="23">
        <v>13</v>
      </c>
    </row>
    <row r="62" spans="1:7" ht="15">
      <c r="A62" s="24" t="s">
        <v>174</v>
      </c>
      <c r="B62" s="18"/>
      <c r="C62" s="19" t="s">
        <v>162</v>
      </c>
      <c r="D62" s="19" t="s">
        <v>39</v>
      </c>
      <c r="E62" s="19" t="s">
        <v>438</v>
      </c>
      <c r="F62" s="19" t="s">
        <v>175</v>
      </c>
      <c r="G62" s="23">
        <v>230.7</v>
      </c>
    </row>
    <row r="63" spans="1:7" ht="71.25">
      <c r="A63" s="22" t="s">
        <v>337</v>
      </c>
      <c r="B63" s="18"/>
      <c r="C63" s="19" t="s">
        <v>162</v>
      </c>
      <c r="D63" s="19" t="s">
        <v>39</v>
      </c>
      <c r="E63" s="19" t="s">
        <v>385</v>
      </c>
      <c r="F63" s="19"/>
      <c r="G63" s="23">
        <f>SUM(G64+G67+G70)</f>
        <v>1809.8</v>
      </c>
    </row>
    <row r="64" spans="1:7" ht="28.5">
      <c r="A64" s="9" t="s">
        <v>42</v>
      </c>
      <c r="B64" s="18"/>
      <c r="C64" s="19" t="s">
        <v>162</v>
      </c>
      <c r="D64" s="19" t="s">
        <v>39</v>
      </c>
      <c r="E64" s="19" t="s">
        <v>444</v>
      </c>
      <c r="F64" s="19"/>
      <c r="G64" s="20">
        <f>SUM(G65:G66)</f>
        <v>1358.3</v>
      </c>
    </row>
    <row r="65" spans="1:7" ht="42.75">
      <c r="A65" s="22" t="s">
        <v>299</v>
      </c>
      <c r="B65" s="18"/>
      <c r="C65" s="19" t="s">
        <v>162</v>
      </c>
      <c r="D65" s="19" t="s">
        <v>39</v>
      </c>
      <c r="E65" s="19" t="s">
        <v>444</v>
      </c>
      <c r="F65" s="19" t="s">
        <v>169</v>
      </c>
      <c r="G65" s="20">
        <v>1334.7</v>
      </c>
    </row>
    <row r="66" spans="1:7" ht="28.5">
      <c r="A66" s="9" t="s">
        <v>267</v>
      </c>
      <c r="B66" s="18"/>
      <c r="C66" s="19" t="s">
        <v>162</v>
      </c>
      <c r="D66" s="19" t="s">
        <v>39</v>
      </c>
      <c r="E66" s="19" t="s">
        <v>444</v>
      </c>
      <c r="F66" s="19" t="s">
        <v>37</v>
      </c>
      <c r="G66" s="23">
        <v>23.6</v>
      </c>
    </row>
    <row r="67" spans="1:7" s="33" customFormat="1" ht="42.75">
      <c r="A67" s="9" t="s">
        <v>138</v>
      </c>
      <c r="B67" s="18"/>
      <c r="C67" s="19" t="s">
        <v>162</v>
      </c>
      <c r="D67" s="19" t="s">
        <v>39</v>
      </c>
      <c r="E67" s="19" t="s">
        <v>445</v>
      </c>
      <c r="F67" s="19"/>
      <c r="G67" s="20">
        <f>SUM(G68:G69)</f>
        <v>93.8</v>
      </c>
    </row>
    <row r="68" spans="1:7" s="33" customFormat="1" ht="42.75">
      <c r="A68" s="22" t="s">
        <v>299</v>
      </c>
      <c r="B68" s="18"/>
      <c r="C68" s="19" t="s">
        <v>162</v>
      </c>
      <c r="D68" s="19" t="s">
        <v>39</v>
      </c>
      <c r="E68" s="19" t="s">
        <v>445</v>
      </c>
      <c r="F68" s="19" t="s">
        <v>169</v>
      </c>
      <c r="G68" s="20">
        <v>72.3</v>
      </c>
    </row>
    <row r="69" spans="1:7" s="33" customFormat="1" ht="28.5">
      <c r="A69" s="9" t="s">
        <v>267</v>
      </c>
      <c r="B69" s="18"/>
      <c r="C69" s="19" t="s">
        <v>162</v>
      </c>
      <c r="D69" s="19" t="s">
        <v>39</v>
      </c>
      <c r="E69" s="19" t="s">
        <v>445</v>
      </c>
      <c r="F69" s="19" t="s">
        <v>37</v>
      </c>
      <c r="G69" s="23">
        <v>21.5</v>
      </c>
    </row>
    <row r="70" spans="1:7" s="28" customFormat="1" ht="15">
      <c r="A70" s="29" t="s">
        <v>50</v>
      </c>
      <c r="B70" s="34"/>
      <c r="C70" s="21" t="s">
        <v>162</v>
      </c>
      <c r="D70" s="21" t="s">
        <v>39</v>
      </c>
      <c r="E70" s="19" t="s">
        <v>446</v>
      </c>
      <c r="F70" s="21"/>
      <c r="G70" s="20">
        <f>SUM(G71:G72)</f>
        <v>357.70000000000005</v>
      </c>
    </row>
    <row r="71" spans="1:7" s="28" customFormat="1" ht="42.75">
      <c r="A71" s="22" t="s">
        <v>299</v>
      </c>
      <c r="B71" s="18"/>
      <c r="C71" s="19" t="s">
        <v>162</v>
      </c>
      <c r="D71" s="19" t="s">
        <v>39</v>
      </c>
      <c r="E71" s="19" t="s">
        <v>446</v>
      </c>
      <c r="F71" s="19" t="s">
        <v>169</v>
      </c>
      <c r="G71" s="20">
        <v>288.8</v>
      </c>
    </row>
    <row r="72" spans="1:7" s="28" customFormat="1" ht="28.5">
      <c r="A72" s="9" t="s">
        <v>267</v>
      </c>
      <c r="B72" s="18"/>
      <c r="C72" s="19" t="s">
        <v>162</v>
      </c>
      <c r="D72" s="19" t="s">
        <v>39</v>
      </c>
      <c r="E72" s="19" t="s">
        <v>446</v>
      </c>
      <c r="F72" s="19" t="s">
        <v>37</v>
      </c>
      <c r="G72" s="23">
        <v>68.9</v>
      </c>
    </row>
    <row r="73" spans="1:7" ht="15">
      <c r="A73" s="29" t="s">
        <v>153</v>
      </c>
      <c r="B73" s="30"/>
      <c r="C73" s="31" t="s">
        <v>162</v>
      </c>
      <c r="D73" s="31" t="s">
        <v>45</v>
      </c>
      <c r="E73" s="31" t="s">
        <v>238</v>
      </c>
      <c r="F73" s="31"/>
      <c r="G73" s="20">
        <f>SUM(G74)</f>
        <v>84.1</v>
      </c>
    </row>
    <row r="74" spans="1:7" ht="42.75">
      <c r="A74" s="29" t="s">
        <v>231</v>
      </c>
      <c r="B74" s="30"/>
      <c r="C74" s="31" t="s">
        <v>162</v>
      </c>
      <c r="D74" s="31" t="s">
        <v>45</v>
      </c>
      <c r="E74" s="31" t="s">
        <v>249</v>
      </c>
      <c r="F74" s="31"/>
      <c r="G74" s="20">
        <f>SUM(G75)</f>
        <v>84.1</v>
      </c>
    </row>
    <row r="75" spans="1:7" ht="36.75" customHeight="1">
      <c r="A75" s="9" t="s">
        <v>267</v>
      </c>
      <c r="B75" s="30"/>
      <c r="C75" s="31" t="s">
        <v>162</v>
      </c>
      <c r="D75" s="31" t="s">
        <v>45</v>
      </c>
      <c r="E75" s="31" t="s">
        <v>249</v>
      </c>
      <c r="F75" s="31" t="s">
        <v>37</v>
      </c>
      <c r="G75" s="23">
        <v>84.1</v>
      </c>
    </row>
    <row r="76" spans="1:7" ht="14.25" customHeight="1" hidden="1">
      <c r="A76" s="29" t="s">
        <v>146</v>
      </c>
      <c r="B76" s="18"/>
      <c r="C76" s="19" t="s">
        <v>162</v>
      </c>
      <c r="D76" s="19" t="s">
        <v>35</v>
      </c>
      <c r="E76" s="19"/>
      <c r="F76" s="19"/>
      <c r="G76" s="20">
        <f>SUM(G77)</f>
        <v>0</v>
      </c>
    </row>
    <row r="77" spans="1:7" ht="15.75" customHeight="1" hidden="1">
      <c r="A77" s="9" t="s">
        <v>147</v>
      </c>
      <c r="B77" s="18"/>
      <c r="C77" s="19" t="s">
        <v>162</v>
      </c>
      <c r="D77" s="19" t="s">
        <v>35</v>
      </c>
      <c r="E77" s="19" t="s">
        <v>205</v>
      </c>
      <c r="F77" s="19"/>
      <c r="G77" s="20">
        <f>SUM(G78)</f>
        <v>0</v>
      </c>
    </row>
    <row r="78" spans="1:7" ht="15.75" customHeight="1" hidden="1">
      <c r="A78" s="29" t="s">
        <v>172</v>
      </c>
      <c r="B78" s="18"/>
      <c r="C78" s="19" t="s">
        <v>162</v>
      </c>
      <c r="D78" s="19" t="s">
        <v>35</v>
      </c>
      <c r="E78" s="19" t="s">
        <v>205</v>
      </c>
      <c r="F78" s="19" t="s">
        <v>61</v>
      </c>
      <c r="G78" s="20"/>
    </row>
    <row r="79" spans="1:7" ht="15">
      <c r="A79" s="9" t="s">
        <v>30</v>
      </c>
      <c r="B79" s="18"/>
      <c r="C79" s="19" t="s">
        <v>162</v>
      </c>
      <c r="D79" s="19" t="s">
        <v>84</v>
      </c>
      <c r="E79" s="19"/>
      <c r="F79" s="21"/>
      <c r="G79" s="20">
        <f>SUM(G85+G100)+G109+G80+G83+G98</f>
        <v>38395.49999999999</v>
      </c>
    </row>
    <row r="80" spans="1:7" ht="15">
      <c r="A80" s="29" t="s">
        <v>547</v>
      </c>
      <c r="B80" s="18"/>
      <c r="C80" s="19" t="s">
        <v>162</v>
      </c>
      <c r="D80" s="19" t="s">
        <v>84</v>
      </c>
      <c r="E80" s="19" t="s">
        <v>545</v>
      </c>
      <c r="F80" s="21"/>
      <c r="G80" s="20">
        <f>SUM(G81)</f>
        <v>1345.2</v>
      </c>
    </row>
    <row r="81" spans="1:7" ht="42.75">
      <c r="A81" s="29" t="s">
        <v>548</v>
      </c>
      <c r="B81" s="18"/>
      <c r="C81" s="19" t="s">
        <v>162</v>
      </c>
      <c r="D81" s="19" t="s">
        <v>84</v>
      </c>
      <c r="E81" s="19" t="s">
        <v>546</v>
      </c>
      <c r="F81" s="21"/>
      <c r="G81" s="20">
        <f>SUM(G82)</f>
        <v>1345.2</v>
      </c>
    </row>
    <row r="82" spans="1:7" ht="28.5">
      <c r="A82" s="9" t="s">
        <v>267</v>
      </c>
      <c r="B82" s="18"/>
      <c r="C82" s="19" t="s">
        <v>162</v>
      </c>
      <c r="D82" s="19" t="s">
        <v>84</v>
      </c>
      <c r="E82" s="19" t="s">
        <v>546</v>
      </c>
      <c r="F82" s="21" t="s">
        <v>37</v>
      </c>
      <c r="G82" s="20">
        <v>1345.2</v>
      </c>
    </row>
    <row r="83" spans="1:7" ht="15.75">
      <c r="A83" s="29" t="s">
        <v>139</v>
      </c>
      <c r="B83" s="35"/>
      <c r="C83" s="36" t="s">
        <v>162</v>
      </c>
      <c r="D83" s="36" t="s">
        <v>84</v>
      </c>
      <c r="E83" s="37" t="s">
        <v>230</v>
      </c>
      <c r="F83" s="36"/>
      <c r="G83" s="20">
        <f>SUM(G84)</f>
        <v>322.1</v>
      </c>
    </row>
    <row r="84" spans="1:7" ht="15.75">
      <c r="A84" s="29" t="s">
        <v>172</v>
      </c>
      <c r="B84" s="35"/>
      <c r="C84" s="36" t="s">
        <v>162</v>
      </c>
      <c r="D84" s="36" t="s">
        <v>84</v>
      </c>
      <c r="E84" s="37" t="s">
        <v>230</v>
      </c>
      <c r="F84" s="36" t="s">
        <v>61</v>
      </c>
      <c r="G84" s="20">
        <v>322.1</v>
      </c>
    </row>
    <row r="85" spans="1:7" ht="28.5">
      <c r="A85" s="29" t="s">
        <v>170</v>
      </c>
      <c r="B85" s="38"/>
      <c r="C85" s="31" t="s">
        <v>162</v>
      </c>
      <c r="D85" s="31" t="s">
        <v>84</v>
      </c>
      <c r="E85" s="31" t="s">
        <v>224</v>
      </c>
      <c r="F85" s="39"/>
      <c r="G85" s="40">
        <f>G86+G89+G91+G94</f>
        <v>34278</v>
      </c>
    </row>
    <row r="86" spans="1:7" ht="15">
      <c r="A86" s="29" t="s">
        <v>165</v>
      </c>
      <c r="B86" s="30"/>
      <c r="C86" s="31" t="s">
        <v>162</v>
      </c>
      <c r="D86" s="31" t="s">
        <v>84</v>
      </c>
      <c r="E86" s="31" t="s">
        <v>225</v>
      </c>
      <c r="F86" s="31"/>
      <c r="G86" s="40">
        <f>G87+G88</f>
        <v>2947.1</v>
      </c>
    </row>
    <row r="87" spans="1:7" ht="28.5">
      <c r="A87" s="9" t="s">
        <v>267</v>
      </c>
      <c r="B87" s="30"/>
      <c r="C87" s="31" t="s">
        <v>162</v>
      </c>
      <c r="D87" s="31" t="s">
        <v>84</v>
      </c>
      <c r="E87" s="31" t="s">
        <v>225</v>
      </c>
      <c r="F87" s="31" t="s">
        <v>37</v>
      </c>
      <c r="G87" s="40">
        <v>2877.5</v>
      </c>
    </row>
    <row r="88" spans="1:7" ht="15">
      <c r="A88" s="29" t="s">
        <v>172</v>
      </c>
      <c r="B88" s="30"/>
      <c r="C88" s="31" t="s">
        <v>162</v>
      </c>
      <c r="D88" s="31" t="s">
        <v>84</v>
      </c>
      <c r="E88" s="31" t="s">
        <v>225</v>
      </c>
      <c r="F88" s="31" t="s">
        <v>61</v>
      </c>
      <c r="G88" s="40">
        <v>69.6</v>
      </c>
    </row>
    <row r="89" spans="1:7" ht="28.5">
      <c r="A89" s="29" t="s">
        <v>166</v>
      </c>
      <c r="B89" s="30"/>
      <c r="C89" s="31" t="s">
        <v>162</v>
      </c>
      <c r="D89" s="31" t="s">
        <v>84</v>
      </c>
      <c r="E89" s="31" t="s">
        <v>226</v>
      </c>
      <c r="F89" s="31"/>
      <c r="G89" s="40">
        <f>SUM(G90)</f>
        <v>8893.8</v>
      </c>
    </row>
    <row r="90" spans="1:7" ht="28.5">
      <c r="A90" s="9" t="s">
        <v>267</v>
      </c>
      <c r="B90" s="30"/>
      <c r="C90" s="31" t="s">
        <v>162</v>
      </c>
      <c r="D90" s="31" t="s">
        <v>84</v>
      </c>
      <c r="E90" s="31" t="s">
        <v>226</v>
      </c>
      <c r="F90" s="31" t="s">
        <v>37</v>
      </c>
      <c r="G90" s="40">
        <v>8893.8</v>
      </c>
    </row>
    <row r="91" spans="1:7" ht="28.5">
      <c r="A91" s="29" t="s">
        <v>180</v>
      </c>
      <c r="B91" s="30"/>
      <c r="C91" s="31" t="s">
        <v>162</v>
      </c>
      <c r="D91" s="31" t="s">
        <v>84</v>
      </c>
      <c r="E91" s="31" t="s">
        <v>227</v>
      </c>
      <c r="F91" s="31"/>
      <c r="G91" s="40">
        <f>SUM(G92:G93)</f>
        <v>6724.200000000001</v>
      </c>
    </row>
    <row r="92" spans="1:7" ht="28.5">
      <c r="A92" s="9" t="s">
        <v>267</v>
      </c>
      <c r="B92" s="30"/>
      <c r="C92" s="31" t="s">
        <v>162</v>
      </c>
      <c r="D92" s="31" t="s">
        <v>84</v>
      </c>
      <c r="E92" s="31" t="s">
        <v>227</v>
      </c>
      <c r="F92" s="31" t="s">
        <v>37</v>
      </c>
      <c r="G92" s="40">
        <v>6633.1</v>
      </c>
    </row>
    <row r="93" spans="1:7" ht="15">
      <c r="A93" s="29" t="s">
        <v>172</v>
      </c>
      <c r="B93" s="30"/>
      <c r="C93" s="31" t="s">
        <v>162</v>
      </c>
      <c r="D93" s="31" t="s">
        <v>84</v>
      </c>
      <c r="E93" s="31" t="s">
        <v>227</v>
      </c>
      <c r="F93" s="31" t="s">
        <v>61</v>
      </c>
      <c r="G93" s="40">
        <v>91.1</v>
      </c>
    </row>
    <row r="94" spans="1:7" ht="28.5">
      <c r="A94" s="29" t="s">
        <v>173</v>
      </c>
      <c r="B94" s="30"/>
      <c r="C94" s="31" t="s">
        <v>162</v>
      </c>
      <c r="D94" s="31" t="s">
        <v>84</v>
      </c>
      <c r="E94" s="31" t="s">
        <v>228</v>
      </c>
      <c r="F94" s="31"/>
      <c r="G94" s="40">
        <f>SUM(G95:G97)</f>
        <v>15712.9</v>
      </c>
    </row>
    <row r="95" spans="1:7" ht="28.5">
      <c r="A95" s="9" t="s">
        <v>267</v>
      </c>
      <c r="B95" s="30"/>
      <c r="C95" s="31" t="s">
        <v>162</v>
      </c>
      <c r="D95" s="31" t="s">
        <v>84</v>
      </c>
      <c r="E95" s="31" t="s">
        <v>228</v>
      </c>
      <c r="F95" s="31" t="s">
        <v>37</v>
      </c>
      <c r="G95" s="40">
        <v>7077.4</v>
      </c>
    </row>
    <row r="96" spans="1:7" ht="15">
      <c r="A96" s="9" t="s">
        <v>174</v>
      </c>
      <c r="B96" s="30"/>
      <c r="C96" s="31" t="s">
        <v>162</v>
      </c>
      <c r="D96" s="31" t="s">
        <v>84</v>
      </c>
      <c r="E96" s="31" t="s">
        <v>228</v>
      </c>
      <c r="F96" s="31" t="s">
        <v>175</v>
      </c>
      <c r="G96" s="40">
        <v>130</v>
      </c>
    </row>
    <row r="97" spans="1:7" ht="15">
      <c r="A97" s="29" t="s">
        <v>172</v>
      </c>
      <c r="B97" s="30"/>
      <c r="C97" s="31" t="s">
        <v>162</v>
      </c>
      <c r="D97" s="31" t="s">
        <v>84</v>
      </c>
      <c r="E97" s="31" t="s">
        <v>228</v>
      </c>
      <c r="F97" s="31" t="s">
        <v>61</v>
      </c>
      <c r="G97" s="40">
        <v>8505.5</v>
      </c>
    </row>
    <row r="98" spans="1:7" ht="28.5">
      <c r="A98" s="171" t="s">
        <v>623</v>
      </c>
      <c r="B98" s="30"/>
      <c r="C98" s="31" t="s">
        <v>162</v>
      </c>
      <c r="D98" s="31" t="s">
        <v>84</v>
      </c>
      <c r="E98" s="31" t="s">
        <v>624</v>
      </c>
      <c r="F98" s="31"/>
      <c r="G98" s="40">
        <f>SUM(G99)</f>
        <v>10</v>
      </c>
    </row>
    <row r="99" spans="1:7" ht="28.5">
      <c r="A99" s="171" t="s">
        <v>181</v>
      </c>
      <c r="B99" s="30"/>
      <c r="C99" s="31" t="s">
        <v>162</v>
      </c>
      <c r="D99" s="31" t="s">
        <v>84</v>
      </c>
      <c r="E99" s="31" t="s">
        <v>624</v>
      </c>
      <c r="F99" s="31" t="s">
        <v>178</v>
      </c>
      <c r="G99" s="40">
        <v>10</v>
      </c>
    </row>
    <row r="100" spans="1:7" ht="28.5">
      <c r="A100" s="29" t="s">
        <v>191</v>
      </c>
      <c r="B100" s="30"/>
      <c r="C100" s="31" t="s">
        <v>162</v>
      </c>
      <c r="D100" s="31" t="s">
        <v>84</v>
      </c>
      <c r="E100" s="31" t="s">
        <v>232</v>
      </c>
      <c r="F100" s="31"/>
      <c r="G100" s="40">
        <f>G101+G106</f>
        <v>2400.2</v>
      </c>
    </row>
    <row r="101" spans="1:7" ht="15">
      <c r="A101" s="29" t="s">
        <v>4</v>
      </c>
      <c r="B101" s="30"/>
      <c r="C101" s="31" t="s">
        <v>162</v>
      </c>
      <c r="D101" s="31" t="s">
        <v>84</v>
      </c>
      <c r="E101" s="31" t="s">
        <v>233</v>
      </c>
      <c r="F101" s="31"/>
      <c r="G101" s="40">
        <f>SUM(G102+G104)</f>
        <v>2313.1</v>
      </c>
    </row>
    <row r="102" spans="1:7" ht="28.5">
      <c r="A102" s="29" t="s">
        <v>201</v>
      </c>
      <c r="B102" s="30"/>
      <c r="C102" s="31" t="s">
        <v>162</v>
      </c>
      <c r="D102" s="31" t="s">
        <v>84</v>
      </c>
      <c r="E102" s="31" t="s">
        <v>234</v>
      </c>
      <c r="F102" s="31"/>
      <c r="G102" s="40">
        <f>SUM(G103)</f>
        <v>2242</v>
      </c>
    </row>
    <row r="103" spans="1:7" ht="28.5">
      <c r="A103" s="29" t="s">
        <v>181</v>
      </c>
      <c r="B103" s="30"/>
      <c r="C103" s="31" t="s">
        <v>162</v>
      </c>
      <c r="D103" s="31" t="s">
        <v>84</v>
      </c>
      <c r="E103" s="31" t="s">
        <v>234</v>
      </c>
      <c r="F103" s="31" t="s">
        <v>178</v>
      </c>
      <c r="G103" s="40">
        <v>2242</v>
      </c>
    </row>
    <row r="104" spans="1:7" ht="15">
      <c r="A104" s="22" t="s">
        <v>55</v>
      </c>
      <c r="B104" s="30"/>
      <c r="C104" s="31" t="s">
        <v>162</v>
      </c>
      <c r="D104" s="31" t="s">
        <v>84</v>
      </c>
      <c r="E104" s="31" t="s">
        <v>474</v>
      </c>
      <c r="F104" s="31"/>
      <c r="G104" s="40">
        <f>SUM(G105)</f>
        <v>71.1</v>
      </c>
    </row>
    <row r="105" spans="1:7" ht="28.5">
      <c r="A105" s="29" t="s">
        <v>181</v>
      </c>
      <c r="B105" s="30"/>
      <c r="C105" s="31" t="s">
        <v>162</v>
      </c>
      <c r="D105" s="31" t="s">
        <v>84</v>
      </c>
      <c r="E105" s="31" t="s">
        <v>474</v>
      </c>
      <c r="F105" s="31" t="s">
        <v>178</v>
      </c>
      <c r="G105" s="40">
        <v>71.1</v>
      </c>
    </row>
    <row r="106" spans="1:7" ht="15">
      <c r="A106" s="9" t="s">
        <v>55</v>
      </c>
      <c r="B106" s="30"/>
      <c r="C106" s="31" t="s">
        <v>162</v>
      </c>
      <c r="D106" s="31" t="s">
        <v>84</v>
      </c>
      <c r="E106" s="31" t="s">
        <v>447</v>
      </c>
      <c r="F106" s="31"/>
      <c r="G106" s="40">
        <f>SUM(G107)</f>
        <v>87.1</v>
      </c>
    </row>
    <row r="107" spans="1:7" ht="15">
      <c r="A107" s="29" t="s">
        <v>48</v>
      </c>
      <c r="B107" s="30"/>
      <c r="C107" s="31" t="s">
        <v>162</v>
      </c>
      <c r="D107" s="31" t="s">
        <v>84</v>
      </c>
      <c r="E107" s="31" t="s">
        <v>447</v>
      </c>
      <c r="F107" s="31"/>
      <c r="G107" s="40">
        <f>SUM(G108)</f>
        <v>87.1</v>
      </c>
    </row>
    <row r="108" spans="1:7" ht="29.25" customHeight="1">
      <c r="A108" s="29" t="s">
        <v>181</v>
      </c>
      <c r="B108" s="30"/>
      <c r="C108" s="31" t="s">
        <v>162</v>
      </c>
      <c r="D108" s="31" t="s">
        <v>84</v>
      </c>
      <c r="E108" s="31" t="s">
        <v>447</v>
      </c>
      <c r="F108" s="31" t="s">
        <v>178</v>
      </c>
      <c r="G108" s="40">
        <v>87.1</v>
      </c>
    </row>
    <row r="109" spans="1:7" ht="20.25" customHeight="1">
      <c r="A109" s="41" t="s">
        <v>184</v>
      </c>
      <c r="B109" s="30"/>
      <c r="C109" s="31" t="s">
        <v>162</v>
      </c>
      <c r="D109" s="31" t="s">
        <v>84</v>
      </c>
      <c r="E109" s="31" t="s">
        <v>235</v>
      </c>
      <c r="F109" s="31"/>
      <c r="G109" s="40">
        <f>SUM(G110)+G112</f>
        <v>40</v>
      </c>
    </row>
    <row r="110" spans="1:7" ht="32.25" customHeight="1">
      <c r="A110" s="29" t="s">
        <v>358</v>
      </c>
      <c r="B110" s="30"/>
      <c r="C110" s="31" t="s">
        <v>162</v>
      </c>
      <c r="D110" s="31" t="s">
        <v>84</v>
      </c>
      <c r="E110" s="31" t="s">
        <v>236</v>
      </c>
      <c r="F110" s="31"/>
      <c r="G110" s="40">
        <f>SUM(G111)</f>
        <v>40</v>
      </c>
    </row>
    <row r="111" spans="1:7" ht="27.75" customHeight="1">
      <c r="A111" s="9" t="s">
        <v>267</v>
      </c>
      <c r="B111" s="30"/>
      <c r="C111" s="31" t="s">
        <v>162</v>
      </c>
      <c r="D111" s="31" t="s">
        <v>84</v>
      </c>
      <c r="E111" s="31" t="s">
        <v>236</v>
      </c>
      <c r="F111" s="31" t="s">
        <v>37</v>
      </c>
      <c r="G111" s="40">
        <v>40</v>
      </c>
    </row>
    <row r="112" spans="1:7" ht="28.5" hidden="1">
      <c r="A112" s="29" t="s">
        <v>258</v>
      </c>
      <c r="B112" s="30"/>
      <c r="C112" s="31" t="s">
        <v>162</v>
      </c>
      <c r="D112" s="31" t="s">
        <v>84</v>
      </c>
      <c r="E112" s="31" t="s">
        <v>237</v>
      </c>
      <c r="F112" s="31"/>
      <c r="G112" s="40">
        <f>SUM(G113)</f>
        <v>0</v>
      </c>
    </row>
    <row r="113" spans="1:7" ht="28.5" hidden="1">
      <c r="A113" s="9" t="s">
        <v>267</v>
      </c>
      <c r="B113" s="30"/>
      <c r="C113" s="31" t="s">
        <v>162</v>
      </c>
      <c r="D113" s="31" t="s">
        <v>84</v>
      </c>
      <c r="E113" s="31" t="s">
        <v>237</v>
      </c>
      <c r="F113" s="31" t="s">
        <v>37</v>
      </c>
      <c r="G113" s="40"/>
    </row>
    <row r="114" spans="1:7" ht="17.25" customHeight="1">
      <c r="A114" s="29" t="s">
        <v>46</v>
      </c>
      <c r="B114" s="30"/>
      <c r="C114" s="31" t="s">
        <v>26</v>
      </c>
      <c r="D114" s="31"/>
      <c r="E114" s="31"/>
      <c r="F114" s="31"/>
      <c r="G114" s="40">
        <f>SUM(G121)+G115</f>
        <v>26560.999999999996</v>
      </c>
    </row>
    <row r="115" spans="1:7" ht="15">
      <c r="A115" s="42" t="s">
        <v>11</v>
      </c>
      <c r="B115" s="30"/>
      <c r="C115" s="31" t="s">
        <v>26</v>
      </c>
      <c r="D115" s="31" t="s">
        <v>39</v>
      </c>
      <c r="E115" s="31"/>
      <c r="F115" s="31"/>
      <c r="G115" s="40">
        <f>SUM(G117)</f>
        <v>4693.5</v>
      </c>
    </row>
    <row r="116" spans="1:7" ht="15">
      <c r="A116" s="29" t="s">
        <v>153</v>
      </c>
      <c r="B116" s="30"/>
      <c r="C116" s="31" t="s">
        <v>26</v>
      </c>
      <c r="D116" s="31" t="s">
        <v>39</v>
      </c>
      <c r="E116" s="31" t="s">
        <v>238</v>
      </c>
      <c r="F116" s="31"/>
      <c r="G116" s="40">
        <f>SUM(G117)</f>
        <v>4693.5</v>
      </c>
    </row>
    <row r="117" spans="1:7" s="33" customFormat="1" ht="28.5">
      <c r="A117" s="29" t="s">
        <v>198</v>
      </c>
      <c r="B117" s="30"/>
      <c r="C117" s="31" t="s">
        <v>26</v>
      </c>
      <c r="D117" s="31" t="s">
        <v>39</v>
      </c>
      <c r="E117" s="31" t="s">
        <v>239</v>
      </c>
      <c r="F117" s="31"/>
      <c r="G117" s="40">
        <f>G118+G119+G120</f>
        <v>4693.5</v>
      </c>
    </row>
    <row r="118" spans="1:7" s="33" customFormat="1" ht="42.75">
      <c r="A118" s="22" t="s">
        <v>299</v>
      </c>
      <c r="B118" s="30"/>
      <c r="C118" s="31" t="s">
        <v>26</v>
      </c>
      <c r="D118" s="31" t="s">
        <v>39</v>
      </c>
      <c r="E118" s="31" t="s">
        <v>239</v>
      </c>
      <c r="F118" s="31" t="s">
        <v>169</v>
      </c>
      <c r="G118" s="40">
        <v>3545.4</v>
      </c>
    </row>
    <row r="119" spans="1:7" ht="28.5">
      <c r="A119" s="9" t="s">
        <v>267</v>
      </c>
      <c r="B119" s="30"/>
      <c r="C119" s="31" t="s">
        <v>26</v>
      </c>
      <c r="D119" s="31" t="s">
        <v>39</v>
      </c>
      <c r="E119" s="31" t="s">
        <v>239</v>
      </c>
      <c r="F119" s="31" t="s">
        <v>37</v>
      </c>
      <c r="G119" s="40">
        <v>1065.7</v>
      </c>
    </row>
    <row r="120" spans="1:7" ht="15">
      <c r="A120" s="29" t="s">
        <v>172</v>
      </c>
      <c r="B120" s="30"/>
      <c r="C120" s="31" t="s">
        <v>26</v>
      </c>
      <c r="D120" s="31" t="s">
        <v>39</v>
      </c>
      <c r="E120" s="31" t="s">
        <v>239</v>
      </c>
      <c r="F120" s="31" t="s">
        <v>61</v>
      </c>
      <c r="G120" s="40">
        <v>82.4</v>
      </c>
    </row>
    <row r="121" spans="1:7" ht="28.5">
      <c r="A121" s="22" t="s">
        <v>435</v>
      </c>
      <c r="B121" s="43"/>
      <c r="C121" s="44" t="s">
        <v>26</v>
      </c>
      <c r="D121" s="44" t="s">
        <v>121</v>
      </c>
      <c r="E121" s="44"/>
      <c r="F121" s="44"/>
      <c r="G121" s="40">
        <f>SUM(G122+G127+G136)+G132</f>
        <v>21867.499999999996</v>
      </c>
    </row>
    <row r="122" spans="1:7" ht="28.5">
      <c r="A122" s="29" t="s">
        <v>192</v>
      </c>
      <c r="B122" s="30"/>
      <c r="C122" s="31" t="s">
        <v>26</v>
      </c>
      <c r="D122" s="31" t="s">
        <v>121</v>
      </c>
      <c r="E122" s="31" t="s">
        <v>363</v>
      </c>
      <c r="F122" s="31"/>
      <c r="G122" s="40">
        <f>SUM(G123)</f>
        <v>13560.199999999999</v>
      </c>
    </row>
    <row r="123" spans="1:7" ht="28.5">
      <c r="A123" s="29" t="s">
        <v>10</v>
      </c>
      <c r="B123" s="30"/>
      <c r="C123" s="31" t="s">
        <v>26</v>
      </c>
      <c r="D123" s="31" t="s">
        <v>121</v>
      </c>
      <c r="E123" s="31" t="s">
        <v>364</v>
      </c>
      <c r="F123" s="31"/>
      <c r="G123" s="40">
        <f>G124+G125+G126</f>
        <v>13560.199999999999</v>
      </c>
    </row>
    <row r="124" spans="1:7" ht="42.75">
      <c r="A124" s="22" t="s">
        <v>299</v>
      </c>
      <c r="B124" s="30"/>
      <c r="C124" s="31" t="s">
        <v>26</v>
      </c>
      <c r="D124" s="31" t="s">
        <v>121</v>
      </c>
      <c r="E124" s="31" t="s">
        <v>364</v>
      </c>
      <c r="F124" s="31" t="s">
        <v>169</v>
      </c>
      <c r="G124" s="40">
        <v>10522.8</v>
      </c>
    </row>
    <row r="125" spans="1:7" ht="28.5">
      <c r="A125" s="9" t="s">
        <v>267</v>
      </c>
      <c r="B125" s="45"/>
      <c r="C125" s="31" t="s">
        <v>26</v>
      </c>
      <c r="D125" s="31" t="s">
        <v>121</v>
      </c>
      <c r="E125" s="31" t="s">
        <v>364</v>
      </c>
      <c r="F125" s="31" t="s">
        <v>37</v>
      </c>
      <c r="G125" s="40">
        <v>2959.4</v>
      </c>
    </row>
    <row r="126" spans="1:7" ht="15">
      <c r="A126" s="29" t="s">
        <v>172</v>
      </c>
      <c r="B126" s="30"/>
      <c r="C126" s="31" t="s">
        <v>26</v>
      </c>
      <c r="D126" s="31" t="s">
        <v>121</v>
      </c>
      <c r="E126" s="31" t="s">
        <v>364</v>
      </c>
      <c r="F126" s="31" t="s">
        <v>61</v>
      </c>
      <c r="G126" s="40">
        <v>78</v>
      </c>
    </row>
    <row r="127" spans="1:7" ht="28.5">
      <c r="A127" s="29" t="s">
        <v>193</v>
      </c>
      <c r="B127" s="30"/>
      <c r="C127" s="31" t="s">
        <v>26</v>
      </c>
      <c r="D127" s="31" t="s">
        <v>121</v>
      </c>
      <c r="E127" s="31" t="s">
        <v>365</v>
      </c>
      <c r="F127" s="31"/>
      <c r="G127" s="40">
        <f>SUM(G129+G131)</f>
        <v>1259.5</v>
      </c>
    </row>
    <row r="128" spans="1:7" ht="28.5">
      <c r="A128" s="29" t="s">
        <v>194</v>
      </c>
      <c r="B128" s="30"/>
      <c r="C128" s="31" t="s">
        <v>26</v>
      </c>
      <c r="D128" s="31" t="s">
        <v>121</v>
      </c>
      <c r="E128" s="31" t="s">
        <v>366</v>
      </c>
      <c r="F128" s="31"/>
      <c r="G128" s="40">
        <f>SUM(G129)</f>
        <v>759.5</v>
      </c>
    </row>
    <row r="129" spans="1:7" ht="28.5">
      <c r="A129" s="9" t="s">
        <v>267</v>
      </c>
      <c r="B129" s="30"/>
      <c r="C129" s="31" t="s">
        <v>26</v>
      </c>
      <c r="D129" s="31" t="s">
        <v>121</v>
      </c>
      <c r="E129" s="31" t="s">
        <v>366</v>
      </c>
      <c r="F129" s="31" t="s">
        <v>37</v>
      </c>
      <c r="G129" s="40">
        <v>759.5</v>
      </c>
    </row>
    <row r="130" spans="1:7" ht="28.5">
      <c r="A130" s="29" t="s">
        <v>427</v>
      </c>
      <c r="B130" s="30"/>
      <c r="C130" s="31" t="s">
        <v>26</v>
      </c>
      <c r="D130" s="31" t="s">
        <v>121</v>
      </c>
      <c r="E130" s="31" t="s">
        <v>367</v>
      </c>
      <c r="F130" s="31"/>
      <c r="G130" s="40">
        <f>SUM(G131)</f>
        <v>500</v>
      </c>
    </row>
    <row r="131" spans="1:7" s="33" customFormat="1" ht="28.5">
      <c r="A131" s="9" t="s">
        <v>267</v>
      </c>
      <c r="B131" s="30"/>
      <c r="C131" s="31" t="s">
        <v>26</v>
      </c>
      <c r="D131" s="31" t="s">
        <v>121</v>
      </c>
      <c r="E131" s="31" t="s">
        <v>367</v>
      </c>
      <c r="F131" s="31" t="s">
        <v>37</v>
      </c>
      <c r="G131" s="40">
        <v>500</v>
      </c>
    </row>
    <row r="132" spans="1:7" s="33" customFormat="1" ht="57">
      <c r="A132" s="29" t="s">
        <v>544</v>
      </c>
      <c r="B132" s="30"/>
      <c r="C132" s="31" t="s">
        <v>26</v>
      </c>
      <c r="D132" s="31" t="s">
        <v>121</v>
      </c>
      <c r="E132" s="31" t="s">
        <v>540</v>
      </c>
      <c r="F132" s="31"/>
      <c r="G132" s="40">
        <f>SUM(G133)</f>
        <v>2584.8</v>
      </c>
    </row>
    <row r="133" spans="1:7" s="33" customFormat="1" ht="42.75">
      <c r="A133" s="22" t="s">
        <v>448</v>
      </c>
      <c r="B133" s="30"/>
      <c r="C133" s="31" t="s">
        <v>26</v>
      </c>
      <c r="D133" s="31" t="s">
        <v>121</v>
      </c>
      <c r="E133" s="31" t="s">
        <v>541</v>
      </c>
      <c r="F133" s="31"/>
      <c r="G133" s="40">
        <f>SUM(G134)</f>
        <v>2584.8</v>
      </c>
    </row>
    <row r="134" spans="1:7" s="33" customFormat="1" ht="28.5">
      <c r="A134" s="29" t="s">
        <v>543</v>
      </c>
      <c r="B134" s="30"/>
      <c r="C134" s="31" t="s">
        <v>26</v>
      </c>
      <c r="D134" s="31" t="s">
        <v>121</v>
      </c>
      <c r="E134" s="31" t="s">
        <v>542</v>
      </c>
      <c r="F134" s="31"/>
      <c r="G134" s="40">
        <f>SUM(G135)</f>
        <v>2584.8</v>
      </c>
    </row>
    <row r="135" spans="1:7" s="33" customFormat="1" ht="15">
      <c r="A135" s="29" t="s">
        <v>171</v>
      </c>
      <c r="B135" s="30"/>
      <c r="C135" s="31" t="s">
        <v>26</v>
      </c>
      <c r="D135" s="31" t="s">
        <v>121</v>
      </c>
      <c r="E135" s="31" t="s">
        <v>542</v>
      </c>
      <c r="F135" s="31" t="s">
        <v>37</v>
      </c>
      <c r="G135" s="40">
        <v>2584.8</v>
      </c>
    </row>
    <row r="136" spans="1:7" ht="15">
      <c r="A136" s="41" t="s">
        <v>184</v>
      </c>
      <c r="B136" s="34"/>
      <c r="C136" s="25" t="s">
        <v>26</v>
      </c>
      <c r="D136" s="25" t="s">
        <v>121</v>
      </c>
      <c r="E136" s="31" t="s">
        <v>235</v>
      </c>
      <c r="F136" s="46"/>
      <c r="G136" s="23">
        <f>SUM(G137)+G139</f>
        <v>4463</v>
      </c>
    </row>
    <row r="137" spans="1:7" ht="28.5">
      <c r="A137" s="29" t="s">
        <v>369</v>
      </c>
      <c r="B137" s="18"/>
      <c r="C137" s="25" t="s">
        <v>26</v>
      </c>
      <c r="D137" s="25" t="s">
        <v>121</v>
      </c>
      <c r="E137" s="31" t="s">
        <v>368</v>
      </c>
      <c r="F137" s="21"/>
      <c r="G137" s="20">
        <f>SUM(G138)</f>
        <v>3968.2000000000003</v>
      </c>
    </row>
    <row r="138" spans="1:7" ht="35.25" customHeight="1">
      <c r="A138" s="9" t="s">
        <v>267</v>
      </c>
      <c r="B138" s="18"/>
      <c r="C138" s="25" t="s">
        <v>26</v>
      </c>
      <c r="D138" s="25" t="s">
        <v>121</v>
      </c>
      <c r="E138" s="31" t="s">
        <v>368</v>
      </c>
      <c r="F138" s="21" t="s">
        <v>37</v>
      </c>
      <c r="G138" s="20">
        <f>1466.9+2501.3</f>
        <v>3968.2000000000003</v>
      </c>
    </row>
    <row r="139" spans="1:7" ht="28.5">
      <c r="A139" s="29" t="s">
        <v>370</v>
      </c>
      <c r="B139" s="18"/>
      <c r="C139" s="25" t="s">
        <v>26</v>
      </c>
      <c r="D139" s="25" t="s">
        <v>121</v>
      </c>
      <c r="E139" s="31" t="s">
        <v>371</v>
      </c>
      <c r="F139" s="21"/>
      <c r="G139" s="20">
        <f>SUM(G140)</f>
        <v>494.8</v>
      </c>
    </row>
    <row r="140" spans="1:7" ht="28.5">
      <c r="A140" s="9" t="s">
        <v>267</v>
      </c>
      <c r="B140" s="18"/>
      <c r="C140" s="25" t="s">
        <v>26</v>
      </c>
      <c r="D140" s="25" t="s">
        <v>121</v>
      </c>
      <c r="E140" s="31" t="s">
        <v>371</v>
      </c>
      <c r="F140" s="21" t="s">
        <v>37</v>
      </c>
      <c r="G140" s="20">
        <v>494.8</v>
      </c>
    </row>
    <row r="141" spans="1:7" s="33" customFormat="1" ht="15">
      <c r="A141" s="29" t="s">
        <v>38</v>
      </c>
      <c r="B141" s="30"/>
      <c r="C141" s="31" t="s">
        <v>39</v>
      </c>
      <c r="D141" s="31"/>
      <c r="E141" s="31"/>
      <c r="F141" s="31"/>
      <c r="G141" s="40">
        <f>G142+G172+G154</f>
        <v>252585.5</v>
      </c>
    </row>
    <row r="142" spans="1:7" ht="15">
      <c r="A142" s="29" t="s">
        <v>40</v>
      </c>
      <c r="B142" s="30"/>
      <c r="C142" s="31" t="s">
        <v>39</v>
      </c>
      <c r="D142" s="31" t="s">
        <v>41</v>
      </c>
      <c r="E142" s="31"/>
      <c r="F142" s="31"/>
      <c r="G142" s="40">
        <f>G143</f>
        <v>91150.1</v>
      </c>
    </row>
    <row r="143" spans="1:7" ht="15">
      <c r="A143" s="29" t="s">
        <v>182</v>
      </c>
      <c r="B143" s="30"/>
      <c r="C143" s="31" t="s">
        <v>39</v>
      </c>
      <c r="D143" s="31" t="s">
        <v>41</v>
      </c>
      <c r="E143" s="31" t="s">
        <v>240</v>
      </c>
      <c r="F143" s="31"/>
      <c r="G143" s="40">
        <f>G144+G147</f>
        <v>91150.1</v>
      </c>
    </row>
    <row r="144" spans="1:7" ht="15">
      <c r="A144" s="29" t="s">
        <v>183</v>
      </c>
      <c r="B144" s="30"/>
      <c r="C144" s="31" t="s">
        <v>39</v>
      </c>
      <c r="D144" s="31" t="s">
        <v>41</v>
      </c>
      <c r="E144" s="31" t="s">
        <v>342</v>
      </c>
      <c r="F144" s="31"/>
      <c r="G144" s="40">
        <f>G145</f>
        <v>41276.3</v>
      </c>
    </row>
    <row r="145" spans="1:7" ht="15">
      <c r="A145" s="29" t="s">
        <v>3</v>
      </c>
      <c r="B145" s="30"/>
      <c r="C145" s="31" t="s">
        <v>39</v>
      </c>
      <c r="D145" s="31" t="s">
        <v>41</v>
      </c>
      <c r="E145" s="47" t="s">
        <v>432</v>
      </c>
      <c r="F145" s="31"/>
      <c r="G145" s="40">
        <f>SUM(G146)</f>
        <v>41276.3</v>
      </c>
    </row>
    <row r="146" spans="1:7" s="48" customFormat="1" ht="15">
      <c r="A146" s="29" t="s">
        <v>172</v>
      </c>
      <c r="B146" s="30"/>
      <c r="C146" s="31" t="s">
        <v>39</v>
      </c>
      <c r="D146" s="31" t="s">
        <v>41</v>
      </c>
      <c r="E146" s="47" t="s">
        <v>432</v>
      </c>
      <c r="F146" s="31" t="s">
        <v>61</v>
      </c>
      <c r="G146" s="40">
        <v>41276.3</v>
      </c>
    </row>
    <row r="147" spans="1:7" ht="15">
      <c r="A147" s="29" t="s">
        <v>436</v>
      </c>
      <c r="B147" s="30"/>
      <c r="C147" s="31" t="s">
        <v>39</v>
      </c>
      <c r="D147" s="31" t="s">
        <v>41</v>
      </c>
      <c r="E147" s="31" t="s">
        <v>372</v>
      </c>
      <c r="F147" s="31"/>
      <c r="G147" s="40">
        <f>G148+G150</f>
        <v>49873.8</v>
      </c>
    </row>
    <row r="148" spans="1:7" ht="15">
      <c r="A148" s="29" t="s">
        <v>428</v>
      </c>
      <c r="B148" s="30"/>
      <c r="C148" s="31" t="s">
        <v>39</v>
      </c>
      <c r="D148" s="31" t="s">
        <v>41</v>
      </c>
      <c r="E148" s="31" t="s">
        <v>373</v>
      </c>
      <c r="F148" s="31"/>
      <c r="G148" s="40">
        <f>SUM(G149)</f>
        <v>44381</v>
      </c>
    </row>
    <row r="149" spans="1:7" ht="15">
      <c r="A149" s="29" t="s">
        <v>172</v>
      </c>
      <c r="B149" s="30"/>
      <c r="C149" s="31" t="s">
        <v>39</v>
      </c>
      <c r="D149" s="31" t="s">
        <v>41</v>
      </c>
      <c r="E149" s="31" t="s">
        <v>373</v>
      </c>
      <c r="F149" s="31" t="s">
        <v>61</v>
      </c>
      <c r="G149" s="40">
        <v>44381</v>
      </c>
    </row>
    <row r="150" spans="1:7" ht="15">
      <c r="A150" s="29" t="s">
        <v>4</v>
      </c>
      <c r="B150" s="30"/>
      <c r="C150" s="31" t="s">
        <v>39</v>
      </c>
      <c r="D150" s="31" t="s">
        <v>41</v>
      </c>
      <c r="E150" s="31" t="s">
        <v>498</v>
      </c>
      <c r="F150" s="31"/>
      <c r="G150" s="40">
        <f>SUM(G151)</f>
        <v>5492.8</v>
      </c>
    </row>
    <row r="151" spans="1:7" ht="15">
      <c r="A151" s="22" t="s">
        <v>55</v>
      </c>
      <c r="B151" s="30"/>
      <c r="C151" s="31" t="s">
        <v>39</v>
      </c>
      <c r="D151" s="31" t="s">
        <v>41</v>
      </c>
      <c r="E151" s="31" t="s">
        <v>499</v>
      </c>
      <c r="F151" s="31"/>
      <c r="G151" s="40">
        <f>SUM(G152)</f>
        <v>5492.8</v>
      </c>
    </row>
    <row r="152" spans="1:7" ht="15">
      <c r="A152" s="22" t="s">
        <v>52</v>
      </c>
      <c r="B152" s="30"/>
      <c r="C152" s="31" t="s">
        <v>39</v>
      </c>
      <c r="D152" s="31" t="s">
        <v>41</v>
      </c>
      <c r="E152" s="31" t="s">
        <v>500</v>
      </c>
      <c r="F152" s="31"/>
      <c r="G152" s="40">
        <f>SUM(G153)</f>
        <v>5492.8</v>
      </c>
    </row>
    <row r="153" spans="1:7" ht="28.5">
      <c r="A153" s="22" t="s">
        <v>179</v>
      </c>
      <c r="B153" s="30"/>
      <c r="C153" s="31" t="s">
        <v>39</v>
      </c>
      <c r="D153" s="31" t="s">
        <v>41</v>
      </c>
      <c r="E153" s="31" t="s">
        <v>500</v>
      </c>
      <c r="F153" s="31" t="s">
        <v>178</v>
      </c>
      <c r="G153" s="40">
        <v>5492.8</v>
      </c>
    </row>
    <row r="154" spans="1:7" s="33" customFormat="1" ht="15">
      <c r="A154" s="29" t="s">
        <v>49</v>
      </c>
      <c r="B154" s="30"/>
      <c r="C154" s="31" t="s">
        <v>39</v>
      </c>
      <c r="D154" s="31" t="s">
        <v>121</v>
      </c>
      <c r="E154" s="31"/>
      <c r="F154" s="31"/>
      <c r="G154" s="40">
        <f>G164+G160+G166+G155</f>
        <v>136536.8</v>
      </c>
    </row>
    <row r="155" spans="1:7" s="33" customFormat="1" ht="42.75">
      <c r="A155" s="29" t="s">
        <v>695</v>
      </c>
      <c r="B155" s="30"/>
      <c r="C155" s="31" t="s">
        <v>39</v>
      </c>
      <c r="D155" s="31" t="s">
        <v>121</v>
      </c>
      <c r="E155" s="31" t="s">
        <v>574</v>
      </c>
      <c r="F155" s="31"/>
      <c r="G155" s="40">
        <f>SUM(G156)</f>
        <v>4639</v>
      </c>
    </row>
    <row r="156" spans="1:7" s="33" customFormat="1" ht="28.5">
      <c r="A156" s="29" t="s">
        <v>648</v>
      </c>
      <c r="B156" s="30"/>
      <c r="C156" s="31" t="s">
        <v>39</v>
      </c>
      <c r="D156" s="31" t="s">
        <v>121</v>
      </c>
      <c r="E156" s="31" t="s">
        <v>652</v>
      </c>
      <c r="F156" s="31"/>
      <c r="G156" s="40">
        <f>SUM(G157)</f>
        <v>4639</v>
      </c>
    </row>
    <row r="157" spans="1:7" s="33" customFormat="1" ht="42.75">
      <c r="A157" s="29" t="s">
        <v>650</v>
      </c>
      <c r="B157" s="30"/>
      <c r="C157" s="31" t="s">
        <v>39</v>
      </c>
      <c r="D157" s="31" t="s">
        <v>121</v>
      </c>
      <c r="E157" s="31" t="s">
        <v>653</v>
      </c>
      <c r="F157" s="31"/>
      <c r="G157" s="40">
        <f>SUM(G158)</f>
        <v>4639</v>
      </c>
    </row>
    <row r="158" spans="1:7" s="33" customFormat="1" ht="42.75">
      <c r="A158" s="29" t="s">
        <v>696</v>
      </c>
      <c r="B158" s="30"/>
      <c r="C158" s="31" t="s">
        <v>39</v>
      </c>
      <c r="D158" s="31" t="s">
        <v>121</v>
      </c>
      <c r="E158" s="31" t="s">
        <v>697</v>
      </c>
      <c r="F158" s="31"/>
      <c r="G158" s="40">
        <f>SUM(G159)</f>
        <v>4639</v>
      </c>
    </row>
    <row r="159" spans="1:7" s="33" customFormat="1" ht="28.5">
      <c r="A159" s="22" t="s">
        <v>555</v>
      </c>
      <c r="B159" s="30"/>
      <c r="C159" s="31" t="s">
        <v>39</v>
      </c>
      <c r="D159" s="31" t="s">
        <v>121</v>
      </c>
      <c r="E159" s="31" t="s">
        <v>697</v>
      </c>
      <c r="F159" s="31" t="s">
        <v>186</v>
      </c>
      <c r="G159" s="40">
        <v>4639</v>
      </c>
    </row>
    <row r="160" spans="1:7" s="33" customFormat="1" ht="28.5">
      <c r="A160" s="29" t="s">
        <v>568</v>
      </c>
      <c r="B160" s="30"/>
      <c r="C160" s="31" t="s">
        <v>39</v>
      </c>
      <c r="D160" s="31" t="s">
        <v>121</v>
      </c>
      <c r="E160" s="31" t="s">
        <v>566</v>
      </c>
      <c r="F160" s="31"/>
      <c r="G160" s="40">
        <f>SUM(G161)</f>
        <v>19782.2</v>
      </c>
    </row>
    <row r="161" spans="1:7" s="33" customFormat="1" ht="42.75">
      <c r="A161" s="29" t="s">
        <v>551</v>
      </c>
      <c r="B161" s="30"/>
      <c r="C161" s="31" t="s">
        <v>39</v>
      </c>
      <c r="D161" s="31" t="s">
        <v>121</v>
      </c>
      <c r="E161" s="31" t="s">
        <v>567</v>
      </c>
      <c r="F161" s="31"/>
      <c r="G161" s="40">
        <f>SUM(G162)</f>
        <v>19782.2</v>
      </c>
    </row>
    <row r="162" spans="1:7" s="33" customFormat="1" ht="28.5">
      <c r="A162" s="29" t="s">
        <v>570</v>
      </c>
      <c r="B162" s="30"/>
      <c r="C162" s="31" t="s">
        <v>39</v>
      </c>
      <c r="D162" s="31" t="s">
        <v>121</v>
      </c>
      <c r="E162" s="31" t="s">
        <v>569</v>
      </c>
      <c r="F162" s="31"/>
      <c r="G162" s="40">
        <f>SUM(G163)</f>
        <v>19782.2</v>
      </c>
    </row>
    <row r="163" spans="1:7" s="33" customFormat="1" ht="28.5">
      <c r="A163" s="9" t="s">
        <v>267</v>
      </c>
      <c r="B163" s="30"/>
      <c r="C163" s="31" t="s">
        <v>39</v>
      </c>
      <c r="D163" s="31" t="s">
        <v>121</v>
      </c>
      <c r="E163" s="31" t="s">
        <v>569</v>
      </c>
      <c r="F163" s="31" t="s">
        <v>37</v>
      </c>
      <c r="G163" s="40">
        <v>19782.2</v>
      </c>
    </row>
    <row r="164" spans="1:7" s="33" customFormat="1" ht="36.75" customHeight="1">
      <c r="A164" s="29" t="s">
        <v>433</v>
      </c>
      <c r="B164" s="30"/>
      <c r="C164" s="31" t="s">
        <v>39</v>
      </c>
      <c r="D164" s="31" t="s">
        <v>121</v>
      </c>
      <c r="E164" s="31" t="s">
        <v>374</v>
      </c>
      <c r="F164" s="31"/>
      <c r="G164" s="40">
        <f>G165</f>
        <v>81660.6</v>
      </c>
    </row>
    <row r="165" spans="1:7" s="49" customFormat="1" ht="28.5">
      <c r="A165" s="9" t="s">
        <v>267</v>
      </c>
      <c r="B165" s="30"/>
      <c r="C165" s="31" t="s">
        <v>39</v>
      </c>
      <c r="D165" s="31" t="s">
        <v>121</v>
      </c>
      <c r="E165" s="31" t="s">
        <v>374</v>
      </c>
      <c r="F165" s="31" t="s">
        <v>37</v>
      </c>
      <c r="G165" s="40">
        <v>81660.6</v>
      </c>
    </row>
    <row r="166" spans="1:7" s="49" customFormat="1" ht="15">
      <c r="A166" s="41" t="s">
        <v>184</v>
      </c>
      <c r="B166" s="30"/>
      <c r="C166" s="31" t="s">
        <v>39</v>
      </c>
      <c r="D166" s="31" t="s">
        <v>121</v>
      </c>
      <c r="E166" s="31" t="s">
        <v>235</v>
      </c>
      <c r="F166" s="31"/>
      <c r="G166" s="40">
        <f>SUM(G167)+G169</f>
        <v>30455</v>
      </c>
    </row>
    <row r="167" spans="1:7" s="49" customFormat="1" ht="28.5">
      <c r="A167" s="29" t="s">
        <v>572</v>
      </c>
      <c r="B167" s="30"/>
      <c r="C167" s="31" t="s">
        <v>39</v>
      </c>
      <c r="D167" s="31" t="s">
        <v>121</v>
      </c>
      <c r="E167" s="31" t="s">
        <v>571</v>
      </c>
      <c r="F167" s="31"/>
      <c r="G167" s="40">
        <f>SUM(G168)</f>
        <v>29828.6</v>
      </c>
    </row>
    <row r="168" spans="1:7" s="49" customFormat="1" ht="28.5">
      <c r="A168" s="9" t="s">
        <v>267</v>
      </c>
      <c r="B168" s="30"/>
      <c r="C168" s="31" t="s">
        <v>39</v>
      </c>
      <c r="D168" s="31" t="s">
        <v>121</v>
      </c>
      <c r="E168" s="31" t="s">
        <v>571</v>
      </c>
      <c r="F168" s="31" t="s">
        <v>37</v>
      </c>
      <c r="G168" s="40">
        <v>29828.6</v>
      </c>
    </row>
    <row r="169" spans="1:7" s="49" customFormat="1" ht="28.5">
      <c r="A169" s="22" t="s">
        <v>588</v>
      </c>
      <c r="B169" s="34"/>
      <c r="C169" s="31" t="s">
        <v>39</v>
      </c>
      <c r="D169" s="31" t="s">
        <v>121</v>
      </c>
      <c r="E169" s="31" t="s">
        <v>252</v>
      </c>
      <c r="F169" s="21"/>
      <c r="G169" s="40">
        <f>SUM(G170)</f>
        <v>626.4</v>
      </c>
    </row>
    <row r="170" spans="1:7" s="49" customFormat="1" ht="57">
      <c r="A170" s="29" t="s">
        <v>594</v>
      </c>
      <c r="B170" s="34"/>
      <c r="C170" s="31" t="s">
        <v>39</v>
      </c>
      <c r="D170" s="31" t="s">
        <v>121</v>
      </c>
      <c r="E170" s="31" t="s">
        <v>595</v>
      </c>
      <c r="F170" s="21"/>
      <c r="G170" s="40">
        <f>SUM(G171)</f>
        <v>626.4</v>
      </c>
    </row>
    <row r="171" spans="1:7" s="49" customFormat="1" ht="28.5">
      <c r="A171" s="22" t="s">
        <v>555</v>
      </c>
      <c r="B171" s="18"/>
      <c r="C171" s="31" t="s">
        <v>39</v>
      </c>
      <c r="D171" s="31" t="s">
        <v>121</v>
      </c>
      <c r="E171" s="31" t="s">
        <v>595</v>
      </c>
      <c r="F171" s="21" t="s">
        <v>186</v>
      </c>
      <c r="G171" s="20">
        <v>626.4</v>
      </c>
    </row>
    <row r="172" spans="1:7" s="50" customFormat="1" ht="15">
      <c r="A172" s="29" t="s">
        <v>155</v>
      </c>
      <c r="B172" s="30"/>
      <c r="C172" s="31" t="s">
        <v>39</v>
      </c>
      <c r="D172" s="31" t="s">
        <v>152</v>
      </c>
      <c r="E172" s="31"/>
      <c r="F172" s="31"/>
      <c r="G172" s="40">
        <f>SUM(G173+G184+G197+G179)</f>
        <v>24898.600000000002</v>
      </c>
    </row>
    <row r="173" spans="1:7" s="50" customFormat="1" ht="15">
      <c r="A173" s="29" t="s">
        <v>375</v>
      </c>
      <c r="B173" s="30"/>
      <c r="C173" s="31" t="s">
        <v>39</v>
      </c>
      <c r="D173" s="31" t="s">
        <v>152</v>
      </c>
      <c r="E173" s="31" t="s">
        <v>503</v>
      </c>
      <c r="F173" s="31"/>
      <c r="G173" s="40">
        <f>SUM(G174)</f>
        <v>17679.9</v>
      </c>
    </row>
    <row r="174" spans="1:7" s="50" customFormat="1" ht="28.5">
      <c r="A174" s="29" t="s">
        <v>10</v>
      </c>
      <c r="B174" s="30"/>
      <c r="C174" s="31" t="s">
        <v>39</v>
      </c>
      <c r="D174" s="31" t="s">
        <v>152</v>
      </c>
      <c r="E174" s="31" t="s">
        <v>504</v>
      </c>
      <c r="F174" s="31"/>
      <c r="G174" s="40">
        <f>SUM(G175:G178)</f>
        <v>17679.9</v>
      </c>
    </row>
    <row r="175" spans="1:7" s="50" customFormat="1" ht="42.75">
      <c r="A175" s="22" t="s">
        <v>299</v>
      </c>
      <c r="B175" s="30"/>
      <c r="C175" s="31" t="s">
        <v>39</v>
      </c>
      <c r="D175" s="31" t="s">
        <v>152</v>
      </c>
      <c r="E175" s="31" t="s">
        <v>504</v>
      </c>
      <c r="F175" s="31" t="s">
        <v>169</v>
      </c>
      <c r="G175" s="40">
        <v>4105.6</v>
      </c>
    </row>
    <row r="176" spans="1:7" s="50" customFormat="1" ht="28.5">
      <c r="A176" s="9" t="s">
        <v>267</v>
      </c>
      <c r="B176" s="30"/>
      <c r="C176" s="31" t="s">
        <v>39</v>
      </c>
      <c r="D176" s="31" t="s">
        <v>152</v>
      </c>
      <c r="E176" s="31" t="s">
        <v>504</v>
      </c>
      <c r="F176" s="31" t="s">
        <v>37</v>
      </c>
      <c r="G176" s="40">
        <v>651</v>
      </c>
    </row>
    <row r="177" spans="1:7" s="50" customFormat="1" ht="15">
      <c r="A177" s="29" t="s">
        <v>174</v>
      </c>
      <c r="B177" s="30"/>
      <c r="C177" s="31" t="s">
        <v>39</v>
      </c>
      <c r="D177" s="31" t="s">
        <v>152</v>
      </c>
      <c r="E177" s="31" t="s">
        <v>504</v>
      </c>
      <c r="F177" s="31" t="s">
        <v>175</v>
      </c>
      <c r="G177" s="40">
        <v>15.7</v>
      </c>
    </row>
    <row r="178" spans="1:7" s="50" customFormat="1" ht="15">
      <c r="A178" s="41" t="s">
        <v>172</v>
      </c>
      <c r="B178" s="30"/>
      <c r="C178" s="31" t="s">
        <v>39</v>
      </c>
      <c r="D178" s="31" t="s">
        <v>152</v>
      </c>
      <c r="E178" s="31" t="s">
        <v>504</v>
      </c>
      <c r="F178" s="31" t="s">
        <v>61</v>
      </c>
      <c r="G178" s="40">
        <v>12907.6</v>
      </c>
    </row>
    <row r="179" spans="1:7" s="50" customFormat="1" ht="28.5">
      <c r="A179" s="171" t="s">
        <v>625</v>
      </c>
      <c r="B179" s="35"/>
      <c r="C179" s="36" t="s">
        <v>39</v>
      </c>
      <c r="D179" s="36" t="s">
        <v>152</v>
      </c>
      <c r="E179" s="37" t="s">
        <v>626</v>
      </c>
      <c r="F179" s="172"/>
      <c r="G179" s="40">
        <f>SUM(G180)</f>
        <v>2730</v>
      </c>
    </row>
    <row r="180" spans="1:7" s="50" customFormat="1" ht="28.5">
      <c r="A180" s="171" t="s">
        <v>627</v>
      </c>
      <c r="B180" s="35"/>
      <c r="C180" s="36" t="s">
        <v>39</v>
      </c>
      <c r="D180" s="36" t="s">
        <v>152</v>
      </c>
      <c r="E180" s="37" t="s">
        <v>628</v>
      </c>
      <c r="F180" s="172"/>
      <c r="G180" s="40">
        <f>SUM(G181)</f>
        <v>2730</v>
      </c>
    </row>
    <row r="181" spans="1:7" s="50" customFormat="1" ht="42.75">
      <c r="A181" s="171" t="s">
        <v>629</v>
      </c>
      <c r="B181" s="35"/>
      <c r="C181" s="36" t="s">
        <v>39</v>
      </c>
      <c r="D181" s="36" t="s">
        <v>152</v>
      </c>
      <c r="E181" s="37" t="s">
        <v>630</v>
      </c>
      <c r="F181" s="172"/>
      <c r="G181" s="40">
        <f>SUM(G182)</f>
        <v>2730</v>
      </c>
    </row>
    <row r="182" spans="1:7" s="50" customFormat="1" ht="28.5">
      <c r="A182" s="171" t="s">
        <v>631</v>
      </c>
      <c r="B182" s="35"/>
      <c r="C182" s="36" t="s">
        <v>39</v>
      </c>
      <c r="D182" s="36" t="s">
        <v>152</v>
      </c>
      <c r="E182" s="37" t="s">
        <v>632</v>
      </c>
      <c r="F182" s="172"/>
      <c r="G182" s="40">
        <f>SUM(G183)</f>
        <v>2730</v>
      </c>
    </row>
    <row r="183" spans="1:7" s="50" customFormat="1" ht="15.75">
      <c r="A183" s="171" t="s">
        <v>172</v>
      </c>
      <c r="B183" s="35"/>
      <c r="C183" s="36" t="s">
        <v>39</v>
      </c>
      <c r="D183" s="36" t="s">
        <v>152</v>
      </c>
      <c r="E183" s="37" t="s">
        <v>632</v>
      </c>
      <c r="F183" s="36" t="s">
        <v>61</v>
      </c>
      <c r="G183" s="40">
        <v>2730</v>
      </c>
    </row>
    <row r="184" spans="1:7" s="50" customFormat="1" ht="15">
      <c r="A184" s="29" t="s">
        <v>182</v>
      </c>
      <c r="B184" s="30"/>
      <c r="C184" s="31" t="s">
        <v>39</v>
      </c>
      <c r="D184" s="31" t="s">
        <v>152</v>
      </c>
      <c r="E184" s="31" t="s">
        <v>240</v>
      </c>
      <c r="F184" s="31"/>
      <c r="G184" s="40">
        <f>SUM(G194)+G188+G185</f>
        <v>1851.5</v>
      </c>
    </row>
    <row r="185" spans="1:7" s="50" customFormat="1" ht="15.75">
      <c r="A185" s="171" t="s">
        <v>633</v>
      </c>
      <c r="B185" s="35"/>
      <c r="C185" s="36" t="s">
        <v>39</v>
      </c>
      <c r="D185" s="36" t="s">
        <v>152</v>
      </c>
      <c r="E185" s="37" t="s">
        <v>634</v>
      </c>
      <c r="F185" s="172"/>
      <c r="G185" s="40">
        <f>SUM(G186)</f>
        <v>1000</v>
      </c>
    </row>
    <row r="186" spans="1:7" s="50" customFormat="1" ht="42.75">
      <c r="A186" s="171" t="s">
        <v>668</v>
      </c>
      <c r="B186" s="35"/>
      <c r="C186" s="36" t="s">
        <v>39</v>
      </c>
      <c r="D186" s="36" t="s">
        <v>152</v>
      </c>
      <c r="E186" s="37" t="s">
        <v>635</v>
      </c>
      <c r="F186" s="172"/>
      <c r="G186" s="40">
        <f>SUM(G187)</f>
        <v>1000</v>
      </c>
    </row>
    <row r="187" spans="1:7" s="50" customFormat="1" ht="28.5">
      <c r="A187" s="171" t="s">
        <v>181</v>
      </c>
      <c r="B187" s="35"/>
      <c r="C187" s="36" t="s">
        <v>39</v>
      </c>
      <c r="D187" s="36" t="s">
        <v>152</v>
      </c>
      <c r="E187" s="37" t="s">
        <v>635</v>
      </c>
      <c r="F187" s="36" t="s">
        <v>178</v>
      </c>
      <c r="G187" s="40">
        <v>1000</v>
      </c>
    </row>
    <row r="188" spans="1:7" s="50" customFormat="1" ht="15" customHeight="1" hidden="1">
      <c r="A188" s="29" t="s">
        <v>218</v>
      </c>
      <c r="B188" s="30"/>
      <c r="C188" s="31" t="s">
        <v>39</v>
      </c>
      <c r="D188" s="31" t="s">
        <v>152</v>
      </c>
      <c r="E188" s="31" t="s">
        <v>241</v>
      </c>
      <c r="F188" s="31"/>
      <c r="G188" s="40">
        <f>SUM(G191)+G189</f>
        <v>0</v>
      </c>
    </row>
    <row r="189" spans="1:7" s="50" customFormat="1" ht="28.5" hidden="1">
      <c r="A189" s="51" t="s">
        <v>582</v>
      </c>
      <c r="B189" s="30"/>
      <c r="C189" s="37" t="s">
        <v>39</v>
      </c>
      <c r="D189" s="37" t="s">
        <v>152</v>
      </c>
      <c r="E189" s="37" t="s">
        <v>583</v>
      </c>
      <c r="F189" s="31"/>
      <c r="G189" s="40">
        <f>SUM(G190)</f>
        <v>0</v>
      </c>
    </row>
    <row r="190" spans="1:7" s="50" customFormat="1" ht="28.5" hidden="1">
      <c r="A190" s="22" t="s">
        <v>188</v>
      </c>
      <c r="B190" s="52"/>
      <c r="C190" s="37" t="s">
        <v>39</v>
      </c>
      <c r="D190" s="37" t="s">
        <v>152</v>
      </c>
      <c r="E190" s="37" t="s">
        <v>583</v>
      </c>
      <c r="F190" s="37" t="s">
        <v>178</v>
      </c>
      <c r="G190" s="40">
        <v>0</v>
      </c>
    </row>
    <row r="191" spans="1:7" s="50" customFormat="1" ht="15" hidden="1">
      <c r="A191" s="29" t="s">
        <v>4</v>
      </c>
      <c r="B191" s="30"/>
      <c r="C191" s="31" t="s">
        <v>39</v>
      </c>
      <c r="D191" s="31" t="s">
        <v>152</v>
      </c>
      <c r="E191" s="31" t="s">
        <v>242</v>
      </c>
      <c r="F191" s="31"/>
      <c r="G191" s="40">
        <f>SUM(G192)</f>
        <v>0</v>
      </c>
    </row>
    <row r="192" spans="1:7" s="50" customFormat="1" ht="28.5" hidden="1">
      <c r="A192" s="29" t="s">
        <v>78</v>
      </c>
      <c r="B192" s="30"/>
      <c r="C192" s="31" t="s">
        <v>39</v>
      </c>
      <c r="D192" s="31" t="s">
        <v>152</v>
      </c>
      <c r="E192" s="31" t="s">
        <v>243</v>
      </c>
      <c r="F192" s="31"/>
      <c r="G192" s="40">
        <f>SUM(G193)</f>
        <v>0</v>
      </c>
    </row>
    <row r="193" spans="1:7" s="50" customFormat="1" ht="28.5" hidden="1">
      <c r="A193" s="29" t="s">
        <v>181</v>
      </c>
      <c r="B193" s="30"/>
      <c r="C193" s="31" t="s">
        <v>39</v>
      </c>
      <c r="D193" s="31" t="s">
        <v>152</v>
      </c>
      <c r="E193" s="31" t="s">
        <v>243</v>
      </c>
      <c r="F193" s="31" t="s">
        <v>178</v>
      </c>
      <c r="G193" s="40"/>
    </row>
    <row r="194" spans="1:7" s="50" customFormat="1" ht="15">
      <c r="A194" s="29" t="s">
        <v>158</v>
      </c>
      <c r="B194" s="30"/>
      <c r="C194" s="31" t="s">
        <v>39</v>
      </c>
      <c r="D194" s="31" t="s">
        <v>152</v>
      </c>
      <c r="E194" s="31" t="s">
        <v>245</v>
      </c>
      <c r="F194" s="31"/>
      <c r="G194" s="40">
        <f>SUM(G195)</f>
        <v>851.5</v>
      </c>
    </row>
    <row r="195" spans="1:7" s="50" customFormat="1" ht="15">
      <c r="A195" s="29" t="s">
        <v>185</v>
      </c>
      <c r="B195" s="30"/>
      <c r="C195" s="31" t="s">
        <v>39</v>
      </c>
      <c r="D195" s="31" t="s">
        <v>152</v>
      </c>
      <c r="E195" s="21" t="s">
        <v>244</v>
      </c>
      <c r="F195" s="31"/>
      <c r="G195" s="40">
        <f>SUM(G196)</f>
        <v>851.5</v>
      </c>
    </row>
    <row r="196" spans="1:7" s="53" customFormat="1" ht="28.5">
      <c r="A196" s="9" t="s">
        <v>267</v>
      </c>
      <c r="B196" s="30"/>
      <c r="C196" s="31" t="s">
        <v>39</v>
      </c>
      <c r="D196" s="31" t="s">
        <v>152</v>
      </c>
      <c r="E196" s="21" t="s">
        <v>244</v>
      </c>
      <c r="F196" s="31" t="s">
        <v>37</v>
      </c>
      <c r="G196" s="40">
        <v>851.5</v>
      </c>
    </row>
    <row r="197" spans="1:7" s="54" customFormat="1" ht="15">
      <c r="A197" s="41" t="s">
        <v>184</v>
      </c>
      <c r="B197" s="43"/>
      <c r="C197" s="44" t="s">
        <v>39</v>
      </c>
      <c r="D197" s="44" t="s">
        <v>152</v>
      </c>
      <c r="E197" s="31" t="s">
        <v>235</v>
      </c>
      <c r="F197" s="44"/>
      <c r="G197" s="40">
        <f>SUM(G198+G200)</f>
        <v>2637.2</v>
      </c>
    </row>
    <row r="198" spans="1:7" s="54" customFormat="1" ht="42.75">
      <c r="A198" s="41" t="s">
        <v>646</v>
      </c>
      <c r="B198" s="43"/>
      <c r="C198" s="44" t="s">
        <v>39</v>
      </c>
      <c r="D198" s="44" t="s">
        <v>152</v>
      </c>
      <c r="E198" s="31" t="s">
        <v>647</v>
      </c>
      <c r="F198" s="44"/>
      <c r="G198" s="40">
        <f>SUM(G199)</f>
        <v>1553</v>
      </c>
    </row>
    <row r="199" spans="1:7" s="54" customFormat="1" ht="28.5">
      <c r="A199" s="22" t="s">
        <v>555</v>
      </c>
      <c r="B199" s="43"/>
      <c r="C199" s="44" t="s">
        <v>39</v>
      </c>
      <c r="D199" s="44" t="s">
        <v>152</v>
      </c>
      <c r="E199" s="31" t="s">
        <v>647</v>
      </c>
      <c r="F199" s="44" t="s">
        <v>186</v>
      </c>
      <c r="G199" s="40">
        <v>1553</v>
      </c>
    </row>
    <row r="200" spans="1:7" s="54" customFormat="1" ht="28.5">
      <c r="A200" s="41" t="s">
        <v>649</v>
      </c>
      <c r="B200" s="43"/>
      <c r="C200" s="44" t="s">
        <v>39</v>
      </c>
      <c r="D200" s="44" t="s">
        <v>152</v>
      </c>
      <c r="E200" s="31" t="s">
        <v>246</v>
      </c>
      <c r="F200" s="44"/>
      <c r="G200" s="40">
        <f>SUM(G201:G202)</f>
        <v>1084.2</v>
      </c>
    </row>
    <row r="201" spans="1:7" s="54" customFormat="1" ht="28.5">
      <c r="A201" s="41" t="s">
        <v>181</v>
      </c>
      <c r="B201" s="43"/>
      <c r="C201" s="44" t="s">
        <v>39</v>
      </c>
      <c r="D201" s="44" t="s">
        <v>152</v>
      </c>
      <c r="E201" s="31" t="s">
        <v>246</v>
      </c>
      <c r="F201" s="44" t="s">
        <v>178</v>
      </c>
      <c r="G201" s="40">
        <v>684.2</v>
      </c>
    </row>
    <row r="202" spans="1:7" s="54" customFormat="1" ht="15">
      <c r="A202" s="41" t="s">
        <v>172</v>
      </c>
      <c r="B202" s="43"/>
      <c r="C202" s="44" t="s">
        <v>39</v>
      </c>
      <c r="D202" s="44" t="s">
        <v>152</v>
      </c>
      <c r="E202" s="31" t="s">
        <v>246</v>
      </c>
      <c r="F202" s="44" t="s">
        <v>61</v>
      </c>
      <c r="G202" s="40">
        <v>400</v>
      </c>
    </row>
    <row r="203" spans="1:7" s="33" customFormat="1" ht="14.25" customHeight="1">
      <c r="A203" s="29" t="s">
        <v>159</v>
      </c>
      <c r="B203" s="34"/>
      <c r="C203" s="21" t="s">
        <v>45</v>
      </c>
      <c r="D203" s="21"/>
      <c r="E203" s="21"/>
      <c r="F203" s="25"/>
      <c r="G203" s="20">
        <f>SUM(G214+G234)+G205+G249</f>
        <v>132753.9</v>
      </c>
    </row>
    <row r="204" spans="1:7" s="33" customFormat="1" ht="15.75" customHeight="1" hidden="1">
      <c r="A204" s="9" t="s">
        <v>160</v>
      </c>
      <c r="B204" s="18"/>
      <c r="C204" s="19" t="s">
        <v>45</v>
      </c>
      <c r="D204" s="19" t="s">
        <v>162</v>
      </c>
      <c r="E204" s="19"/>
      <c r="F204" s="19"/>
      <c r="G204" s="20"/>
    </row>
    <row r="205" spans="1:7" s="57" customFormat="1" ht="14.25">
      <c r="A205" s="29" t="s">
        <v>160</v>
      </c>
      <c r="B205" s="55"/>
      <c r="C205" s="36" t="s">
        <v>45</v>
      </c>
      <c r="D205" s="36" t="s">
        <v>162</v>
      </c>
      <c r="E205" s="44"/>
      <c r="F205" s="31"/>
      <c r="G205" s="56">
        <f>SUM(G208)+G206</f>
        <v>30074.999999999996</v>
      </c>
    </row>
    <row r="206" spans="1:7" s="57" customFormat="1" ht="14.25">
      <c r="A206" s="29" t="s">
        <v>584</v>
      </c>
      <c r="B206" s="55"/>
      <c r="C206" s="36" t="s">
        <v>45</v>
      </c>
      <c r="D206" s="36" t="s">
        <v>162</v>
      </c>
      <c r="E206" s="44" t="s">
        <v>585</v>
      </c>
      <c r="F206" s="31"/>
      <c r="G206" s="56">
        <f>SUM(G207)</f>
        <v>299.3</v>
      </c>
    </row>
    <row r="207" spans="1:7" s="57" customFormat="1" ht="28.5">
      <c r="A207" s="9" t="s">
        <v>267</v>
      </c>
      <c r="B207" s="55"/>
      <c r="C207" s="36" t="s">
        <v>45</v>
      </c>
      <c r="D207" s="36" t="s">
        <v>162</v>
      </c>
      <c r="E207" s="44" t="s">
        <v>585</v>
      </c>
      <c r="F207" s="31" t="s">
        <v>37</v>
      </c>
      <c r="G207" s="56">
        <v>299.3</v>
      </c>
    </row>
    <row r="208" spans="1:7" s="57" customFormat="1" ht="28.5">
      <c r="A208" s="29" t="s">
        <v>549</v>
      </c>
      <c r="B208" s="55"/>
      <c r="C208" s="37" t="s">
        <v>45</v>
      </c>
      <c r="D208" s="37" t="s">
        <v>162</v>
      </c>
      <c r="E208" s="44" t="s">
        <v>550</v>
      </c>
      <c r="F208" s="31"/>
      <c r="G208" s="56">
        <f>SUM(G209)</f>
        <v>29775.699999999997</v>
      </c>
    </row>
    <row r="209" spans="1:7" s="57" customFormat="1" ht="42.75">
      <c r="A209" s="29" t="s">
        <v>551</v>
      </c>
      <c r="B209" s="55"/>
      <c r="C209" s="37" t="s">
        <v>45</v>
      </c>
      <c r="D209" s="37" t="s">
        <v>162</v>
      </c>
      <c r="E209" s="44" t="s">
        <v>552</v>
      </c>
      <c r="F209" s="31"/>
      <c r="G209" s="56">
        <f>SUM(G210+G212)</f>
        <v>29775.699999999997</v>
      </c>
    </row>
    <row r="210" spans="1:7" s="57" customFormat="1" ht="71.25">
      <c r="A210" s="58" t="s">
        <v>553</v>
      </c>
      <c r="B210" s="59"/>
      <c r="C210" s="37" t="s">
        <v>45</v>
      </c>
      <c r="D210" s="37" t="s">
        <v>162</v>
      </c>
      <c r="E210" s="44" t="s">
        <v>554</v>
      </c>
      <c r="F210" s="44"/>
      <c r="G210" s="56">
        <f>SUM(G211)</f>
        <v>3034.0999999999995</v>
      </c>
    </row>
    <row r="211" spans="1:7" s="57" customFormat="1" ht="28.5">
      <c r="A211" s="22" t="s">
        <v>555</v>
      </c>
      <c r="B211" s="59"/>
      <c r="C211" s="37" t="s">
        <v>45</v>
      </c>
      <c r="D211" s="37" t="s">
        <v>162</v>
      </c>
      <c r="E211" s="44" t="s">
        <v>554</v>
      </c>
      <c r="F211" s="44" t="s">
        <v>186</v>
      </c>
      <c r="G211" s="56">
        <f>9328.4-6294.3</f>
        <v>3034.0999999999995</v>
      </c>
    </row>
    <row r="212" spans="1:7" s="57" customFormat="1" ht="57">
      <c r="A212" s="58" t="s">
        <v>557</v>
      </c>
      <c r="B212" s="59"/>
      <c r="C212" s="37" t="s">
        <v>45</v>
      </c>
      <c r="D212" s="37" t="s">
        <v>162</v>
      </c>
      <c r="E212" s="44" t="s">
        <v>556</v>
      </c>
      <c r="F212" s="44"/>
      <c r="G212" s="56">
        <f>SUM(G213)</f>
        <v>26741.6</v>
      </c>
    </row>
    <row r="213" spans="1:7" s="57" customFormat="1" ht="28.5">
      <c r="A213" s="22" t="s">
        <v>555</v>
      </c>
      <c r="B213" s="59"/>
      <c r="C213" s="37" t="s">
        <v>45</v>
      </c>
      <c r="D213" s="37" t="s">
        <v>162</v>
      </c>
      <c r="E213" s="44" t="s">
        <v>556</v>
      </c>
      <c r="F213" s="44" t="s">
        <v>186</v>
      </c>
      <c r="G213" s="56">
        <f>20447.3+6294.3</f>
        <v>26741.6</v>
      </c>
    </row>
    <row r="214" spans="1:7" ht="15">
      <c r="A214" s="29" t="s">
        <v>9</v>
      </c>
      <c r="B214" s="30"/>
      <c r="C214" s="31" t="s">
        <v>45</v>
      </c>
      <c r="D214" s="31" t="s">
        <v>164</v>
      </c>
      <c r="E214" s="31"/>
      <c r="F214" s="31"/>
      <c r="G214" s="40">
        <f>G225+G215+G228</f>
        <v>30422.2</v>
      </c>
    </row>
    <row r="215" spans="1:7" ht="42.75">
      <c r="A215" s="29" t="s">
        <v>577</v>
      </c>
      <c r="B215" s="30"/>
      <c r="C215" s="31" t="s">
        <v>45</v>
      </c>
      <c r="D215" s="31" t="s">
        <v>164</v>
      </c>
      <c r="E215" s="31" t="s">
        <v>574</v>
      </c>
      <c r="F215" s="31"/>
      <c r="G215" s="40">
        <f>SUM(G220)+G216</f>
        <v>21270</v>
      </c>
    </row>
    <row r="216" spans="1:7" ht="28.5">
      <c r="A216" s="29" t="s">
        <v>648</v>
      </c>
      <c r="B216" s="30"/>
      <c r="C216" s="31" t="s">
        <v>45</v>
      </c>
      <c r="D216" s="31" t="s">
        <v>164</v>
      </c>
      <c r="E216" s="31" t="s">
        <v>652</v>
      </c>
      <c r="F216" s="31"/>
      <c r="G216" s="40">
        <f>SUM(G217)</f>
        <v>3270</v>
      </c>
    </row>
    <row r="217" spans="1:7" ht="42.75">
      <c r="A217" s="29" t="s">
        <v>650</v>
      </c>
      <c r="B217" s="30"/>
      <c r="C217" s="31" t="s">
        <v>45</v>
      </c>
      <c r="D217" s="31" t="s">
        <v>164</v>
      </c>
      <c r="E217" s="31" t="s">
        <v>653</v>
      </c>
      <c r="F217" s="31"/>
      <c r="G217" s="40">
        <f>SUM(G218)</f>
        <v>3270</v>
      </c>
    </row>
    <row r="218" spans="1:7" ht="28.5">
      <c r="A218" s="29" t="s">
        <v>651</v>
      </c>
      <c r="B218" s="30"/>
      <c r="C218" s="31" t="s">
        <v>45</v>
      </c>
      <c r="D218" s="31" t="s">
        <v>164</v>
      </c>
      <c r="E218" s="31" t="s">
        <v>654</v>
      </c>
      <c r="F218" s="31"/>
      <c r="G218" s="40">
        <f>SUM(G219)</f>
        <v>3270</v>
      </c>
    </row>
    <row r="219" spans="1:7" ht="28.5">
      <c r="A219" s="22" t="s">
        <v>555</v>
      </c>
      <c r="B219" s="30"/>
      <c r="C219" s="31" t="s">
        <v>45</v>
      </c>
      <c r="D219" s="31" t="s">
        <v>164</v>
      </c>
      <c r="E219" s="31" t="s">
        <v>654</v>
      </c>
      <c r="F219" s="31" t="s">
        <v>186</v>
      </c>
      <c r="G219" s="40">
        <v>3270</v>
      </c>
    </row>
    <row r="220" spans="1:7" ht="15">
      <c r="A220" s="29" t="s">
        <v>579</v>
      </c>
      <c r="B220" s="30"/>
      <c r="C220" s="31" t="s">
        <v>45</v>
      </c>
      <c r="D220" s="31" t="s">
        <v>164</v>
      </c>
      <c r="E220" s="31" t="s">
        <v>578</v>
      </c>
      <c r="F220" s="31"/>
      <c r="G220" s="40">
        <f>SUM(G221)</f>
        <v>18000</v>
      </c>
    </row>
    <row r="221" spans="1:7" ht="42.75">
      <c r="A221" s="29" t="s">
        <v>650</v>
      </c>
      <c r="B221" s="30"/>
      <c r="C221" s="31" t="s">
        <v>45</v>
      </c>
      <c r="D221" s="31" t="s">
        <v>164</v>
      </c>
      <c r="E221" s="31" t="s">
        <v>575</v>
      </c>
      <c r="F221" s="31"/>
      <c r="G221" s="40">
        <f>SUM(G222)</f>
        <v>18000</v>
      </c>
    </row>
    <row r="222" spans="1:7" ht="42.75">
      <c r="A222" s="29" t="s">
        <v>580</v>
      </c>
      <c r="B222" s="30"/>
      <c r="C222" s="31" t="s">
        <v>45</v>
      </c>
      <c r="D222" s="31" t="s">
        <v>164</v>
      </c>
      <c r="E222" s="31" t="s">
        <v>576</v>
      </c>
      <c r="F222" s="31"/>
      <c r="G222" s="40">
        <f>SUM(G223)</f>
        <v>18000</v>
      </c>
    </row>
    <row r="223" spans="1:7" ht="28.5">
      <c r="A223" s="22" t="s">
        <v>555</v>
      </c>
      <c r="B223" s="30"/>
      <c r="C223" s="31" t="s">
        <v>45</v>
      </c>
      <c r="D223" s="31" t="s">
        <v>164</v>
      </c>
      <c r="E223" s="31" t="s">
        <v>576</v>
      </c>
      <c r="F223" s="31" t="s">
        <v>186</v>
      </c>
      <c r="G223" s="40">
        <f>9250.2+8749.8</f>
        <v>18000</v>
      </c>
    </row>
    <row r="224" spans="1:7" ht="15">
      <c r="A224" s="29" t="s">
        <v>376</v>
      </c>
      <c r="B224" s="30"/>
      <c r="C224" s="31" t="s">
        <v>45</v>
      </c>
      <c r="D224" s="31" t="s">
        <v>164</v>
      </c>
      <c r="E224" s="31" t="s">
        <v>377</v>
      </c>
      <c r="F224" s="31"/>
      <c r="G224" s="40">
        <f>G225</f>
        <v>6454.900000000001</v>
      </c>
    </row>
    <row r="225" spans="1:7" ht="15">
      <c r="A225" s="29" t="s">
        <v>119</v>
      </c>
      <c r="B225" s="30"/>
      <c r="C225" s="31" t="s">
        <v>45</v>
      </c>
      <c r="D225" s="31" t="s">
        <v>164</v>
      </c>
      <c r="E225" s="31" t="s">
        <v>378</v>
      </c>
      <c r="F225" s="31"/>
      <c r="G225" s="40">
        <f>G226</f>
        <v>6454.900000000001</v>
      </c>
    </row>
    <row r="226" spans="1:7" ht="15">
      <c r="A226" s="29" t="s">
        <v>7</v>
      </c>
      <c r="B226" s="30"/>
      <c r="C226" s="31" t="s">
        <v>45</v>
      </c>
      <c r="D226" s="31" t="s">
        <v>164</v>
      </c>
      <c r="E226" s="31" t="s">
        <v>379</v>
      </c>
      <c r="F226" s="31"/>
      <c r="G226" s="40">
        <f>SUM(G227)</f>
        <v>6454.900000000001</v>
      </c>
    </row>
    <row r="227" spans="1:7" ht="28.5">
      <c r="A227" s="9" t="s">
        <v>267</v>
      </c>
      <c r="B227" s="30"/>
      <c r="C227" s="31" t="s">
        <v>45</v>
      </c>
      <c r="D227" s="31" t="s">
        <v>164</v>
      </c>
      <c r="E227" s="31" t="s">
        <v>379</v>
      </c>
      <c r="F227" s="31" t="s">
        <v>37</v>
      </c>
      <c r="G227" s="40">
        <f>6361.3+93.6</f>
        <v>6454.900000000001</v>
      </c>
    </row>
    <row r="228" spans="1:7" ht="15">
      <c r="A228" s="41" t="s">
        <v>184</v>
      </c>
      <c r="B228" s="30"/>
      <c r="C228" s="31" t="s">
        <v>45</v>
      </c>
      <c r="D228" s="31" t="s">
        <v>164</v>
      </c>
      <c r="E228" s="31" t="s">
        <v>235</v>
      </c>
      <c r="F228" s="31"/>
      <c r="G228" s="40">
        <f>SUM(G229)+G231</f>
        <v>2697.3</v>
      </c>
    </row>
    <row r="229" spans="1:7" ht="28.5">
      <c r="A229" s="29" t="s">
        <v>586</v>
      </c>
      <c r="B229" s="30"/>
      <c r="C229" s="31" t="s">
        <v>45</v>
      </c>
      <c r="D229" s="31" t="s">
        <v>164</v>
      </c>
      <c r="E229" s="31" t="s">
        <v>587</v>
      </c>
      <c r="F229" s="31"/>
      <c r="G229" s="40">
        <f>SUM(G230)</f>
        <v>2671</v>
      </c>
    </row>
    <row r="230" spans="1:7" ht="28.5">
      <c r="A230" s="22" t="s">
        <v>555</v>
      </c>
      <c r="B230" s="30"/>
      <c r="C230" s="31" t="s">
        <v>45</v>
      </c>
      <c r="D230" s="31" t="s">
        <v>164</v>
      </c>
      <c r="E230" s="31" t="s">
        <v>587</v>
      </c>
      <c r="F230" s="31" t="s">
        <v>186</v>
      </c>
      <c r="G230" s="40">
        <v>2671</v>
      </c>
    </row>
    <row r="231" spans="1:7" ht="28.5">
      <c r="A231" s="22" t="s">
        <v>588</v>
      </c>
      <c r="B231" s="30"/>
      <c r="C231" s="31" t="s">
        <v>45</v>
      </c>
      <c r="D231" s="31" t="s">
        <v>164</v>
      </c>
      <c r="E231" s="31" t="s">
        <v>252</v>
      </c>
      <c r="F231" s="31"/>
      <c r="G231" s="40">
        <f>SUM(G232)</f>
        <v>26.3</v>
      </c>
    </row>
    <row r="232" spans="1:7" ht="42.75">
      <c r="A232" s="22" t="s">
        <v>589</v>
      </c>
      <c r="B232" s="30"/>
      <c r="C232" s="31" t="s">
        <v>45</v>
      </c>
      <c r="D232" s="31" t="s">
        <v>164</v>
      </c>
      <c r="E232" s="31" t="s">
        <v>590</v>
      </c>
      <c r="F232" s="31"/>
      <c r="G232" s="40">
        <f>SUM(G233)</f>
        <v>26.3</v>
      </c>
    </row>
    <row r="233" spans="1:7" ht="28.5">
      <c r="A233" s="22" t="s">
        <v>555</v>
      </c>
      <c r="B233" s="30"/>
      <c r="C233" s="31" t="s">
        <v>45</v>
      </c>
      <c r="D233" s="31" t="s">
        <v>164</v>
      </c>
      <c r="E233" s="31" t="s">
        <v>590</v>
      </c>
      <c r="F233" s="31" t="s">
        <v>186</v>
      </c>
      <c r="G233" s="40">
        <v>26.3</v>
      </c>
    </row>
    <row r="234" spans="1:7" ht="15">
      <c r="A234" s="29" t="s">
        <v>8</v>
      </c>
      <c r="B234" s="30"/>
      <c r="C234" s="31" t="s">
        <v>45</v>
      </c>
      <c r="D234" s="31" t="s">
        <v>26</v>
      </c>
      <c r="E234" s="31"/>
      <c r="F234" s="31"/>
      <c r="G234" s="40">
        <f>SUM(G238+G235+G242+G244)+G240</f>
        <v>70515.29999999999</v>
      </c>
    </row>
    <row r="235" spans="1:7" ht="71.25">
      <c r="A235" s="29" t="s">
        <v>382</v>
      </c>
      <c r="B235" s="30"/>
      <c r="C235" s="31" t="s">
        <v>45</v>
      </c>
      <c r="D235" s="31" t="s">
        <v>26</v>
      </c>
      <c r="E235" s="31" t="s">
        <v>385</v>
      </c>
      <c r="F235" s="31"/>
      <c r="G235" s="40">
        <f>SUM(G236)</f>
        <v>198.4</v>
      </c>
    </row>
    <row r="236" spans="1:7" ht="57">
      <c r="A236" s="29" t="s">
        <v>384</v>
      </c>
      <c r="B236" s="30"/>
      <c r="C236" s="31" t="s">
        <v>45</v>
      </c>
      <c r="D236" s="31" t="s">
        <v>26</v>
      </c>
      <c r="E236" s="31" t="s">
        <v>383</v>
      </c>
      <c r="F236" s="31"/>
      <c r="G236" s="40">
        <f>SUM(G237)</f>
        <v>198.4</v>
      </c>
    </row>
    <row r="237" spans="1:7" ht="28.5">
      <c r="A237" s="9" t="s">
        <v>267</v>
      </c>
      <c r="B237" s="30"/>
      <c r="C237" s="31" t="s">
        <v>45</v>
      </c>
      <c r="D237" s="31" t="s">
        <v>26</v>
      </c>
      <c r="E237" s="31" t="s">
        <v>383</v>
      </c>
      <c r="F237" s="31" t="s">
        <v>37</v>
      </c>
      <c r="G237" s="40">
        <v>198.4</v>
      </c>
    </row>
    <row r="238" spans="1:7" s="61" customFormat="1" ht="15.75">
      <c r="A238" s="60" t="s">
        <v>15</v>
      </c>
      <c r="B238" s="34"/>
      <c r="C238" s="31" t="s">
        <v>45</v>
      </c>
      <c r="D238" s="31" t="s">
        <v>26</v>
      </c>
      <c r="E238" s="21" t="s">
        <v>380</v>
      </c>
      <c r="F238" s="21"/>
      <c r="G238" s="40">
        <f>SUM(G239)</f>
        <v>48963.2</v>
      </c>
    </row>
    <row r="239" spans="1:7" s="61" customFormat="1" ht="31.5" customHeight="1">
      <c r="A239" s="9" t="s">
        <v>267</v>
      </c>
      <c r="B239" s="34"/>
      <c r="C239" s="31" t="s">
        <v>45</v>
      </c>
      <c r="D239" s="31" t="s">
        <v>26</v>
      </c>
      <c r="E239" s="21" t="s">
        <v>380</v>
      </c>
      <c r="F239" s="21" t="s">
        <v>37</v>
      </c>
      <c r="G239" s="40">
        <v>48963.2</v>
      </c>
    </row>
    <row r="240" spans="1:7" s="61" customFormat="1" ht="15.75">
      <c r="A240" s="29" t="s">
        <v>644</v>
      </c>
      <c r="B240" s="34"/>
      <c r="C240" s="31" t="s">
        <v>45</v>
      </c>
      <c r="D240" s="31" t="s">
        <v>26</v>
      </c>
      <c r="E240" s="21" t="s">
        <v>645</v>
      </c>
      <c r="F240" s="21"/>
      <c r="G240" s="40">
        <f>SUM(G241)</f>
        <v>596.4</v>
      </c>
    </row>
    <row r="241" spans="1:7" s="61" customFormat="1" ht="28.5">
      <c r="A241" s="9" t="s">
        <v>267</v>
      </c>
      <c r="B241" s="34"/>
      <c r="C241" s="31" t="s">
        <v>45</v>
      </c>
      <c r="D241" s="31" t="s">
        <v>26</v>
      </c>
      <c r="E241" s="21" t="s">
        <v>645</v>
      </c>
      <c r="F241" s="21" t="s">
        <v>37</v>
      </c>
      <c r="G241" s="40">
        <v>596.4</v>
      </c>
    </row>
    <row r="242" spans="1:7" s="61" customFormat="1" ht="28.5">
      <c r="A242" s="29" t="s">
        <v>195</v>
      </c>
      <c r="B242" s="34"/>
      <c r="C242" s="31" t="s">
        <v>45</v>
      </c>
      <c r="D242" s="31" t="s">
        <v>26</v>
      </c>
      <c r="E242" s="21" t="s">
        <v>381</v>
      </c>
      <c r="F242" s="21"/>
      <c r="G242" s="40">
        <f>G243</f>
        <v>20089.9</v>
      </c>
    </row>
    <row r="243" spans="1:7" s="61" customFormat="1" ht="28.5">
      <c r="A243" s="9" t="s">
        <v>267</v>
      </c>
      <c r="B243" s="34"/>
      <c r="C243" s="31" t="s">
        <v>45</v>
      </c>
      <c r="D243" s="31" t="s">
        <v>26</v>
      </c>
      <c r="E243" s="21" t="s">
        <v>381</v>
      </c>
      <c r="F243" s="21" t="s">
        <v>37</v>
      </c>
      <c r="G243" s="40">
        <v>20089.9</v>
      </c>
    </row>
    <row r="244" spans="1:7" s="61" customFormat="1" ht="15.75">
      <c r="A244" s="41" t="s">
        <v>184</v>
      </c>
      <c r="B244" s="34"/>
      <c r="C244" s="31" t="s">
        <v>45</v>
      </c>
      <c r="D244" s="31" t="s">
        <v>26</v>
      </c>
      <c r="E244" s="31" t="s">
        <v>235</v>
      </c>
      <c r="F244" s="21"/>
      <c r="G244" s="40">
        <f>SUM(G247)+G245</f>
        <v>667.4</v>
      </c>
    </row>
    <row r="245" spans="1:7" s="61" customFormat="1" ht="28.5">
      <c r="A245" s="41" t="s">
        <v>591</v>
      </c>
      <c r="B245" s="34"/>
      <c r="C245" s="31" t="s">
        <v>45</v>
      </c>
      <c r="D245" s="31" t="s">
        <v>26</v>
      </c>
      <c r="E245" s="31" t="s">
        <v>592</v>
      </c>
      <c r="F245" s="21"/>
      <c r="G245" s="40">
        <f>SUM(G246)</f>
        <v>228</v>
      </c>
    </row>
    <row r="246" spans="1:7" s="61" customFormat="1" ht="28.5">
      <c r="A246" s="9" t="s">
        <v>267</v>
      </c>
      <c r="B246" s="34"/>
      <c r="C246" s="31" t="s">
        <v>45</v>
      </c>
      <c r="D246" s="31" t="s">
        <v>26</v>
      </c>
      <c r="E246" s="31" t="s">
        <v>592</v>
      </c>
      <c r="F246" s="21" t="s">
        <v>37</v>
      </c>
      <c r="G246" s="40">
        <v>228</v>
      </c>
    </row>
    <row r="247" spans="1:7" s="61" customFormat="1" ht="35.25" customHeight="1">
      <c r="A247" s="29" t="s">
        <v>386</v>
      </c>
      <c r="B247" s="34"/>
      <c r="C247" s="31" t="s">
        <v>45</v>
      </c>
      <c r="D247" s="31" t="s">
        <v>26</v>
      </c>
      <c r="E247" s="31" t="s">
        <v>387</v>
      </c>
      <c r="F247" s="21"/>
      <c r="G247" s="40">
        <f>SUM(G248)</f>
        <v>439.4</v>
      </c>
    </row>
    <row r="248" spans="1:7" s="61" customFormat="1" ht="28.5">
      <c r="A248" s="9" t="s">
        <v>267</v>
      </c>
      <c r="B248" s="34"/>
      <c r="C248" s="31" t="s">
        <v>45</v>
      </c>
      <c r="D248" s="31" t="s">
        <v>26</v>
      </c>
      <c r="E248" s="31" t="s">
        <v>387</v>
      </c>
      <c r="F248" s="21" t="s">
        <v>37</v>
      </c>
      <c r="G248" s="40">
        <v>439.4</v>
      </c>
    </row>
    <row r="249" spans="1:7" ht="15">
      <c r="A249" s="29" t="s">
        <v>593</v>
      </c>
      <c r="B249" s="34"/>
      <c r="C249" s="31" t="s">
        <v>45</v>
      </c>
      <c r="D249" s="31" t="s">
        <v>45</v>
      </c>
      <c r="E249" s="31"/>
      <c r="F249" s="21"/>
      <c r="G249" s="40">
        <f>SUM(G250)</f>
        <v>1741.4</v>
      </c>
    </row>
    <row r="250" spans="1:7" ht="15">
      <c r="A250" s="41" t="s">
        <v>184</v>
      </c>
      <c r="B250" s="34"/>
      <c r="C250" s="31" t="s">
        <v>45</v>
      </c>
      <c r="D250" s="31" t="s">
        <v>45</v>
      </c>
      <c r="E250" s="31" t="s">
        <v>235</v>
      </c>
      <c r="F250" s="21"/>
      <c r="G250" s="40">
        <f>SUM(G251+G253)</f>
        <v>1741.4</v>
      </c>
    </row>
    <row r="251" spans="1:7" ht="28.5">
      <c r="A251" s="29" t="s">
        <v>532</v>
      </c>
      <c r="B251" s="34"/>
      <c r="C251" s="31" t="s">
        <v>45</v>
      </c>
      <c r="D251" s="31" t="s">
        <v>45</v>
      </c>
      <c r="E251" s="31" t="s">
        <v>573</v>
      </c>
      <c r="F251" s="21"/>
      <c r="G251" s="40">
        <f>SUM(G252)</f>
        <v>1099.9</v>
      </c>
    </row>
    <row r="252" spans="1:7" ht="28.5">
      <c r="A252" s="22" t="s">
        <v>555</v>
      </c>
      <c r="B252" s="34"/>
      <c r="C252" s="31" t="s">
        <v>45</v>
      </c>
      <c r="D252" s="31" t="s">
        <v>45</v>
      </c>
      <c r="E252" s="31" t="s">
        <v>573</v>
      </c>
      <c r="F252" s="21" t="s">
        <v>186</v>
      </c>
      <c r="G252" s="40">
        <v>1099.9</v>
      </c>
    </row>
    <row r="253" spans="1:7" ht="28.5">
      <c r="A253" s="22" t="s">
        <v>588</v>
      </c>
      <c r="B253" s="34"/>
      <c r="C253" s="31" t="s">
        <v>45</v>
      </c>
      <c r="D253" s="31" t="s">
        <v>45</v>
      </c>
      <c r="E253" s="31" t="s">
        <v>252</v>
      </c>
      <c r="F253" s="21"/>
      <c r="G253" s="40">
        <f>SUM(G254+G256)</f>
        <v>641.5</v>
      </c>
    </row>
    <row r="254" spans="1:7" ht="42.75">
      <c r="A254" s="22" t="s">
        <v>589</v>
      </c>
      <c r="B254" s="34"/>
      <c r="C254" s="31" t="s">
        <v>45</v>
      </c>
      <c r="D254" s="31" t="s">
        <v>45</v>
      </c>
      <c r="E254" s="31" t="s">
        <v>590</v>
      </c>
      <c r="F254" s="21"/>
      <c r="G254" s="40">
        <f>SUM(G255)</f>
        <v>153.1</v>
      </c>
    </row>
    <row r="255" spans="1:7" ht="28.5">
      <c r="A255" s="22" t="s">
        <v>555</v>
      </c>
      <c r="B255" s="34"/>
      <c r="C255" s="31" t="s">
        <v>45</v>
      </c>
      <c r="D255" s="31" t="s">
        <v>45</v>
      </c>
      <c r="E255" s="31" t="s">
        <v>590</v>
      </c>
      <c r="F255" s="21" t="s">
        <v>186</v>
      </c>
      <c r="G255" s="40">
        <v>153.1</v>
      </c>
    </row>
    <row r="256" spans="1:7" ht="57">
      <c r="A256" s="29" t="s">
        <v>594</v>
      </c>
      <c r="B256" s="34"/>
      <c r="C256" s="31" t="s">
        <v>45</v>
      </c>
      <c r="D256" s="31" t="s">
        <v>45</v>
      </c>
      <c r="E256" s="31" t="s">
        <v>595</v>
      </c>
      <c r="F256" s="21"/>
      <c r="G256" s="40">
        <f>SUM(G257)</f>
        <v>488.4</v>
      </c>
    </row>
    <row r="257" spans="1:7" ht="28.5">
      <c r="A257" s="22" t="s">
        <v>555</v>
      </c>
      <c r="B257" s="18"/>
      <c r="C257" s="31" t="s">
        <v>45</v>
      </c>
      <c r="D257" s="31" t="s">
        <v>45</v>
      </c>
      <c r="E257" s="31" t="s">
        <v>595</v>
      </c>
      <c r="F257" s="21" t="s">
        <v>186</v>
      </c>
      <c r="G257" s="20">
        <v>488.4</v>
      </c>
    </row>
    <row r="258" spans="1:7" ht="15">
      <c r="A258" s="9" t="s">
        <v>12</v>
      </c>
      <c r="B258" s="18"/>
      <c r="C258" s="19" t="s">
        <v>142</v>
      </c>
      <c r="D258" s="19"/>
      <c r="E258" s="19"/>
      <c r="F258" s="19"/>
      <c r="G258" s="20">
        <f>SUM(G260)+G265</f>
        <v>4938.3</v>
      </c>
    </row>
    <row r="259" spans="1:7" ht="15">
      <c r="A259" s="9" t="s">
        <v>203</v>
      </c>
      <c r="B259" s="18"/>
      <c r="C259" s="31" t="s">
        <v>142</v>
      </c>
      <c r="D259" s="31" t="s">
        <v>26</v>
      </c>
      <c r="E259" s="19"/>
      <c r="F259" s="19"/>
      <c r="G259" s="20">
        <f>SUM(G260)</f>
        <v>4766.2</v>
      </c>
    </row>
    <row r="260" spans="1:7" ht="15">
      <c r="A260" s="29" t="s">
        <v>13</v>
      </c>
      <c r="B260" s="30"/>
      <c r="C260" s="31" t="s">
        <v>142</v>
      </c>
      <c r="D260" s="31" t="s">
        <v>26</v>
      </c>
      <c r="E260" s="31" t="s">
        <v>247</v>
      </c>
      <c r="F260" s="31"/>
      <c r="G260" s="40">
        <f>SUM(G261)</f>
        <v>4766.2</v>
      </c>
    </row>
    <row r="261" spans="1:7" ht="28.5">
      <c r="A261" s="29" t="s">
        <v>10</v>
      </c>
      <c r="B261" s="30"/>
      <c r="C261" s="31" t="s">
        <v>142</v>
      </c>
      <c r="D261" s="31" t="s">
        <v>26</v>
      </c>
      <c r="E261" s="31" t="s">
        <v>248</v>
      </c>
      <c r="F261" s="31"/>
      <c r="G261" s="40">
        <f>SUM(G262:G264)</f>
        <v>4766.2</v>
      </c>
    </row>
    <row r="262" spans="1:7" ht="42.75">
      <c r="A262" s="22" t="s">
        <v>299</v>
      </c>
      <c r="B262" s="30"/>
      <c r="C262" s="31" t="s">
        <v>142</v>
      </c>
      <c r="D262" s="31" t="s">
        <v>26</v>
      </c>
      <c r="E262" s="31" t="s">
        <v>248</v>
      </c>
      <c r="F262" s="31" t="s">
        <v>169</v>
      </c>
      <c r="G262" s="40">
        <v>4078.4</v>
      </c>
    </row>
    <row r="263" spans="1:7" ht="28.5">
      <c r="A263" s="9" t="s">
        <v>267</v>
      </c>
      <c r="B263" s="30"/>
      <c r="C263" s="31" t="s">
        <v>142</v>
      </c>
      <c r="D263" s="31" t="s">
        <v>26</v>
      </c>
      <c r="E263" s="31" t="s">
        <v>248</v>
      </c>
      <c r="F263" s="31" t="s">
        <v>37</v>
      </c>
      <c r="G263" s="40">
        <v>624.1</v>
      </c>
    </row>
    <row r="264" spans="1:7" ht="15">
      <c r="A264" s="29" t="s">
        <v>172</v>
      </c>
      <c r="B264" s="30"/>
      <c r="C264" s="31" t="s">
        <v>142</v>
      </c>
      <c r="D264" s="31" t="s">
        <v>26</v>
      </c>
      <c r="E264" s="31" t="s">
        <v>248</v>
      </c>
      <c r="F264" s="31" t="s">
        <v>61</v>
      </c>
      <c r="G264" s="40">
        <v>63.7</v>
      </c>
    </row>
    <row r="265" spans="1:7" ht="15">
      <c r="A265" s="29" t="s">
        <v>14</v>
      </c>
      <c r="B265" s="30"/>
      <c r="C265" s="31" t="s">
        <v>142</v>
      </c>
      <c r="D265" s="31" t="s">
        <v>45</v>
      </c>
      <c r="E265" s="39"/>
      <c r="F265" s="31"/>
      <c r="G265" s="40">
        <f>G267</f>
        <v>172.1</v>
      </c>
    </row>
    <row r="266" spans="1:7" ht="15">
      <c r="A266" s="29" t="s">
        <v>184</v>
      </c>
      <c r="B266" s="30"/>
      <c r="C266" s="31" t="s">
        <v>142</v>
      </c>
      <c r="D266" s="31" t="s">
        <v>45</v>
      </c>
      <c r="E266" s="21" t="s">
        <v>235</v>
      </c>
      <c r="F266" s="31"/>
      <c r="G266" s="40">
        <f>SUM(G267)</f>
        <v>172.1</v>
      </c>
    </row>
    <row r="267" spans="1:7" ht="15">
      <c r="A267" s="29" t="s">
        <v>204</v>
      </c>
      <c r="B267" s="45"/>
      <c r="C267" s="31" t="s">
        <v>142</v>
      </c>
      <c r="D267" s="31" t="s">
        <v>45</v>
      </c>
      <c r="E267" s="21" t="s">
        <v>250</v>
      </c>
      <c r="F267" s="31"/>
      <c r="G267" s="40">
        <f>G268</f>
        <v>172.1</v>
      </c>
    </row>
    <row r="268" spans="1:7" ht="28.5">
      <c r="A268" s="9" t="s">
        <v>267</v>
      </c>
      <c r="B268" s="30"/>
      <c r="C268" s="31" t="s">
        <v>142</v>
      </c>
      <c r="D268" s="31" t="s">
        <v>45</v>
      </c>
      <c r="E268" s="21" t="s">
        <v>250</v>
      </c>
      <c r="F268" s="31" t="s">
        <v>37</v>
      </c>
      <c r="G268" s="40">
        <v>172.1</v>
      </c>
    </row>
    <row r="269" spans="1:7" ht="15.75" customHeight="1">
      <c r="A269" s="29" t="s">
        <v>34</v>
      </c>
      <c r="B269" s="30"/>
      <c r="C269" s="31" t="s">
        <v>35</v>
      </c>
      <c r="D269" s="31"/>
      <c r="E269" s="31"/>
      <c r="F269" s="31"/>
      <c r="G269" s="40">
        <f>G270</f>
        <v>386</v>
      </c>
    </row>
    <row r="270" spans="1:7" ht="15.75" customHeight="1">
      <c r="A270" s="29" t="s">
        <v>82</v>
      </c>
      <c r="B270" s="30"/>
      <c r="C270" s="31" t="s">
        <v>35</v>
      </c>
      <c r="D270" s="31" t="s">
        <v>121</v>
      </c>
      <c r="E270" s="31"/>
      <c r="F270" s="31"/>
      <c r="G270" s="40">
        <f>G272</f>
        <v>386</v>
      </c>
    </row>
    <row r="271" spans="1:7" ht="15.75" customHeight="1">
      <c r="A271" s="41" t="s">
        <v>184</v>
      </c>
      <c r="B271" s="30"/>
      <c r="C271" s="31" t="s">
        <v>35</v>
      </c>
      <c r="D271" s="31" t="s">
        <v>121</v>
      </c>
      <c r="E271" s="31" t="s">
        <v>235</v>
      </c>
      <c r="F271" s="31"/>
      <c r="G271" s="40">
        <f>SUM(G272)</f>
        <v>386</v>
      </c>
    </row>
    <row r="272" spans="1:7" ht="30" customHeight="1">
      <c r="A272" s="29" t="s">
        <v>532</v>
      </c>
      <c r="B272" s="30"/>
      <c r="C272" s="31" t="s">
        <v>35</v>
      </c>
      <c r="D272" s="31" t="s">
        <v>121</v>
      </c>
      <c r="E272" s="31" t="s">
        <v>573</v>
      </c>
      <c r="F272" s="31"/>
      <c r="G272" s="40">
        <f>G273</f>
        <v>386</v>
      </c>
    </row>
    <row r="273" spans="1:7" s="33" customFormat="1" ht="30" customHeight="1">
      <c r="A273" s="22" t="s">
        <v>555</v>
      </c>
      <c r="B273" s="30"/>
      <c r="C273" s="31" t="s">
        <v>35</v>
      </c>
      <c r="D273" s="31" t="s">
        <v>121</v>
      </c>
      <c r="E273" s="31" t="s">
        <v>573</v>
      </c>
      <c r="F273" s="31" t="s">
        <v>186</v>
      </c>
      <c r="G273" s="40">
        <v>386</v>
      </c>
    </row>
    <row r="274" spans="1:7" s="33" customFormat="1" ht="15">
      <c r="A274" s="9" t="s">
        <v>127</v>
      </c>
      <c r="B274" s="18"/>
      <c r="C274" s="21" t="s">
        <v>121</v>
      </c>
      <c r="D274" s="21" t="s">
        <v>66</v>
      </c>
      <c r="E274" s="21"/>
      <c r="F274" s="31"/>
      <c r="G274" s="40">
        <f>SUM(G275)</f>
        <v>177.4</v>
      </c>
    </row>
    <row r="275" spans="1:7" s="33" customFormat="1" ht="28.5">
      <c r="A275" s="29" t="s">
        <v>293</v>
      </c>
      <c r="B275" s="34"/>
      <c r="C275" s="21" t="s">
        <v>121</v>
      </c>
      <c r="D275" s="21" t="s">
        <v>121</v>
      </c>
      <c r="E275" s="21" t="s">
        <v>290</v>
      </c>
      <c r="F275" s="21"/>
      <c r="G275" s="40">
        <f>SUM(G276)</f>
        <v>177.4</v>
      </c>
    </row>
    <row r="276" spans="1:7" s="33" customFormat="1" ht="42.75">
      <c r="A276" s="29" t="s">
        <v>300</v>
      </c>
      <c r="B276" s="34"/>
      <c r="C276" s="21" t="s">
        <v>121</v>
      </c>
      <c r="D276" s="21" t="s">
        <v>121</v>
      </c>
      <c r="E276" s="21" t="s">
        <v>301</v>
      </c>
      <c r="F276" s="21"/>
      <c r="G276" s="40">
        <f>SUM(G277)</f>
        <v>177.4</v>
      </c>
    </row>
    <row r="277" spans="1:7" s="33" customFormat="1" ht="15">
      <c r="A277" s="63" t="s">
        <v>467</v>
      </c>
      <c r="B277" s="34"/>
      <c r="C277" s="21" t="s">
        <v>121</v>
      </c>
      <c r="D277" s="21" t="s">
        <v>121</v>
      </c>
      <c r="E277" s="21" t="s">
        <v>468</v>
      </c>
      <c r="F277" s="21"/>
      <c r="G277" s="40">
        <f>SUM(G278)</f>
        <v>177.4</v>
      </c>
    </row>
    <row r="278" spans="1:7" s="33" customFormat="1" ht="15">
      <c r="A278" s="24" t="s">
        <v>174</v>
      </c>
      <c r="B278" s="34"/>
      <c r="C278" s="21" t="s">
        <v>121</v>
      </c>
      <c r="D278" s="21" t="s">
        <v>121</v>
      </c>
      <c r="E278" s="21" t="s">
        <v>468</v>
      </c>
      <c r="F278" s="21" t="s">
        <v>175</v>
      </c>
      <c r="G278" s="40">
        <v>177.4</v>
      </c>
    </row>
    <row r="279" spans="1:7" ht="15">
      <c r="A279" s="9" t="s">
        <v>65</v>
      </c>
      <c r="B279" s="18"/>
      <c r="C279" s="19" t="s">
        <v>2</v>
      </c>
      <c r="D279" s="19"/>
      <c r="E279" s="19"/>
      <c r="F279" s="19"/>
      <c r="G279" s="20">
        <f>SUM(G292)+G280+G299</f>
        <v>43079.49999999999</v>
      </c>
    </row>
    <row r="280" spans="1:7" ht="15">
      <c r="A280" s="9" t="s">
        <v>5</v>
      </c>
      <c r="B280" s="18"/>
      <c r="C280" s="19" t="s">
        <v>2</v>
      </c>
      <c r="D280" s="19" t="s">
        <v>26</v>
      </c>
      <c r="E280" s="19"/>
      <c r="F280" s="19"/>
      <c r="G280" s="20">
        <f>SUM(G286)+G281</f>
        <v>920.5999999999999</v>
      </c>
    </row>
    <row r="281" spans="1:7" ht="42.75">
      <c r="A281" s="9" t="s">
        <v>596</v>
      </c>
      <c r="B281" s="18"/>
      <c r="C281" s="19" t="s">
        <v>2</v>
      </c>
      <c r="D281" s="19" t="s">
        <v>26</v>
      </c>
      <c r="E281" s="19" t="s">
        <v>597</v>
      </c>
      <c r="F281" s="19"/>
      <c r="G281" s="56">
        <f>SUM(G282+G284)</f>
        <v>480.79999999999995</v>
      </c>
    </row>
    <row r="282" spans="1:7" ht="28.5">
      <c r="A282" s="9" t="s">
        <v>598</v>
      </c>
      <c r="B282" s="18"/>
      <c r="C282" s="19" t="s">
        <v>2</v>
      </c>
      <c r="D282" s="19" t="s">
        <v>26</v>
      </c>
      <c r="E282" s="19" t="s">
        <v>599</v>
      </c>
      <c r="F282" s="19"/>
      <c r="G282" s="56">
        <f>SUM(G283)</f>
        <v>258.4</v>
      </c>
    </row>
    <row r="283" spans="1:7" ht="15">
      <c r="A283" s="24" t="s">
        <v>174</v>
      </c>
      <c r="B283" s="18"/>
      <c r="C283" s="19" t="s">
        <v>2</v>
      </c>
      <c r="D283" s="19" t="s">
        <v>26</v>
      </c>
      <c r="E283" s="19" t="s">
        <v>599</v>
      </c>
      <c r="F283" s="19" t="s">
        <v>175</v>
      </c>
      <c r="G283" s="56">
        <v>258.4</v>
      </c>
    </row>
    <row r="284" spans="1:7" ht="57">
      <c r="A284" s="9" t="s">
        <v>600</v>
      </c>
      <c r="B284" s="18"/>
      <c r="C284" s="19" t="s">
        <v>2</v>
      </c>
      <c r="D284" s="19" t="s">
        <v>26</v>
      </c>
      <c r="E284" s="19" t="s">
        <v>601</v>
      </c>
      <c r="F284" s="19"/>
      <c r="G284" s="56">
        <f>SUM(G285)</f>
        <v>222.4</v>
      </c>
    </row>
    <row r="285" spans="1:7" ht="15">
      <c r="A285" s="24" t="s">
        <v>174</v>
      </c>
      <c r="B285" s="18"/>
      <c r="C285" s="19" t="s">
        <v>2</v>
      </c>
      <c r="D285" s="19" t="s">
        <v>26</v>
      </c>
      <c r="E285" s="19" t="s">
        <v>601</v>
      </c>
      <c r="F285" s="19" t="s">
        <v>175</v>
      </c>
      <c r="G285" s="56">
        <v>222.4</v>
      </c>
    </row>
    <row r="286" spans="1:7" ht="15">
      <c r="A286" s="29" t="s">
        <v>184</v>
      </c>
      <c r="B286" s="18"/>
      <c r="C286" s="19" t="s">
        <v>2</v>
      </c>
      <c r="D286" s="19" t="s">
        <v>26</v>
      </c>
      <c r="E286" s="21" t="s">
        <v>235</v>
      </c>
      <c r="F286" s="19"/>
      <c r="G286" s="20">
        <f>SUM(G287)+G289</f>
        <v>439.8</v>
      </c>
    </row>
    <row r="287" spans="1:7" ht="45" customHeight="1" hidden="1">
      <c r="A287" s="29" t="s">
        <v>206</v>
      </c>
      <c r="B287" s="18"/>
      <c r="C287" s="19" t="s">
        <v>2</v>
      </c>
      <c r="D287" s="19" t="s">
        <v>26</v>
      </c>
      <c r="E287" s="21" t="s">
        <v>251</v>
      </c>
      <c r="F287" s="19"/>
      <c r="G287" s="20">
        <f>SUM(G288)</f>
        <v>0</v>
      </c>
    </row>
    <row r="288" spans="1:7" ht="15.75" customHeight="1" hidden="1">
      <c r="A288" s="9" t="s">
        <v>174</v>
      </c>
      <c r="B288" s="18"/>
      <c r="C288" s="19" t="s">
        <v>2</v>
      </c>
      <c r="D288" s="19" t="s">
        <v>26</v>
      </c>
      <c r="E288" s="21" t="s">
        <v>251</v>
      </c>
      <c r="F288" s="19" t="s">
        <v>175</v>
      </c>
      <c r="G288" s="20"/>
    </row>
    <row r="289" spans="1:7" ht="28.5">
      <c r="A289" s="9" t="s">
        <v>208</v>
      </c>
      <c r="B289" s="18"/>
      <c r="C289" s="21" t="s">
        <v>2</v>
      </c>
      <c r="D289" s="21" t="s">
        <v>26</v>
      </c>
      <c r="E289" s="21" t="s">
        <v>252</v>
      </c>
      <c r="F289" s="19"/>
      <c r="G289" s="20">
        <f>SUM(G290)</f>
        <v>439.8</v>
      </c>
    </row>
    <row r="290" spans="1:7" ht="28.5">
      <c r="A290" s="9" t="s">
        <v>207</v>
      </c>
      <c r="B290" s="34"/>
      <c r="C290" s="21" t="s">
        <v>2</v>
      </c>
      <c r="D290" s="21" t="s">
        <v>26</v>
      </c>
      <c r="E290" s="21" t="s">
        <v>253</v>
      </c>
      <c r="F290" s="19"/>
      <c r="G290" s="20">
        <f>SUM(G291)</f>
        <v>439.8</v>
      </c>
    </row>
    <row r="291" spans="1:7" ht="15">
      <c r="A291" s="24" t="s">
        <v>174</v>
      </c>
      <c r="B291" s="64"/>
      <c r="C291" s="21" t="s">
        <v>2</v>
      </c>
      <c r="D291" s="21" t="s">
        <v>26</v>
      </c>
      <c r="E291" s="21" t="s">
        <v>253</v>
      </c>
      <c r="F291" s="21" t="s">
        <v>175</v>
      </c>
      <c r="G291" s="20">
        <v>439.8</v>
      </c>
    </row>
    <row r="292" spans="1:7" s="33" customFormat="1" ht="15">
      <c r="A292" s="29" t="s">
        <v>56</v>
      </c>
      <c r="B292" s="30"/>
      <c r="C292" s="31" t="s">
        <v>2</v>
      </c>
      <c r="D292" s="31" t="s">
        <v>39</v>
      </c>
      <c r="E292" s="31"/>
      <c r="F292" s="31"/>
      <c r="G292" s="40">
        <f>SUM(G293)</f>
        <v>41848.2</v>
      </c>
    </row>
    <row r="293" spans="1:7" s="33" customFormat="1" ht="28.5">
      <c r="A293" s="9" t="s">
        <v>210</v>
      </c>
      <c r="B293" s="18"/>
      <c r="C293" s="31" t="s">
        <v>2</v>
      </c>
      <c r="D293" s="31" t="s">
        <v>39</v>
      </c>
      <c r="E293" s="19" t="s">
        <v>254</v>
      </c>
      <c r="F293" s="19"/>
      <c r="G293" s="40">
        <f>SUM(G294)</f>
        <v>41848.2</v>
      </c>
    </row>
    <row r="294" spans="1:7" ht="74.25" customHeight="1">
      <c r="A294" s="29" t="s">
        <v>382</v>
      </c>
      <c r="B294" s="30"/>
      <c r="C294" s="31" t="s">
        <v>2</v>
      </c>
      <c r="D294" s="31" t="s">
        <v>39</v>
      </c>
      <c r="E294" s="31" t="s">
        <v>255</v>
      </c>
      <c r="F294" s="31"/>
      <c r="G294" s="40">
        <f>SUM(G295)+G297</f>
        <v>41848.2</v>
      </c>
    </row>
    <row r="295" spans="1:7" ht="42.75">
      <c r="A295" s="62" t="s">
        <v>256</v>
      </c>
      <c r="B295" s="30"/>
      <c r="C295" s="31" t="s">
        <v>2</v>
      </c>
      <c r="D295" s="31" t="s">
        <v>39</v>
      </c>
      <c r="E295" s="31" t="s">
        <v>257</v>
      </c>
      <c r="F295" s="31"/>
      <c r="G295" s="40">
        <f>SUM(G296)</f>
        <v>32204.3</v>
      </c>
    </row>
    <row r="296" spans="1:7" s="33" customFormat="1" ht="28.5">
      <c r="A296" s="29" t="s">
        <v>431</v>
      </c>
      <c r="B296" s="30"/>
      <c r="C296" s="44" t="s">
        <v>2</v>
      </c>
      <c r="D296" s="44" t="s">
        <v>39</v>
      </c>
      <c r="E296" s="44" t="s">
        <v>257</v>
      </c>
      <c r="F296" s="44" t="s">
        <v>186</v>
      </c>
      <c r="G296" s="40">
        <v>32204.3</v>
      </c>
    </row>
    <row r="297" spans="1:7" s="33" customFormat="1" ht="42.75">
      <c r="A297" s="29" t="s">
        <v>558</v>
      </c>
      <c r="B297" s="55"/>
      <c r="C297" s="36" t="s">
        <v>2</v>
      </c>
      <c r="D297" s="36" t="s">
        <v>39</v>
      </c>
      <c r="E297" s="37" t="s">
        <v>559</v>
      </c>
      <c r="F297" s="36"/>
      <c r="G297" s="40">
        <f>SUM(G298)</f>
        <v>9643.9</v>
      </c>
    </row>
    <row r="298" spans="1:7" s="33" customFormat="1" ht="28.5">
      <c r="A298" s="29" t="s">
        <v>187</v>
      </c>
      <c r="B298" s="55"/>
      <c r="C298" s="36" t="s">
        <v>2</v>
      </c>
      <c r="D298" s="36" t="s">
        <v>39</v>
      </c>
      <c r="E298" s="37" t="s">
        <v>559</v>
      </c>
      <c r="F298" s="36" t="s">
        <v>186</v>
      </c>
      <c r="G298" s="40">
        <v>9643.9</v>
      </c>
    </row>
    <row r="299" spans="1:7" s="33" customFormat="1" ht="15">
      <c r="A299" s="171" t="s">
        <v>57</v>
      </c>
      <c r="B299" s="55"/>
      <c r="C299" s="36" t="s">
        <v>2</v>
      </c>
      <c r="D299" s="36" t="s">
        <v>142</v>
      </c>
      <c r="E299" s="37"/>
      <c r="F299" s="36"/>
      <c r="G299" s="40">
        <f>SUM(G300+G306)</f>
        <v>310.7</v>
      </c>
    </row>
    <row r="300" spans="1:7" s="33" customFormat="1" ht="28.5">
      <c r="A300" s="171" t="s">
        <v>636</v>
      </c>
      <c r="B300" s="55"/>
      <c r="C300" s="36" t="s">
        <v>2</v>
      </c>
      <c r="D300" s="36" t="s">
        <v>142</v>
      </c>
      <c r="E300" s="37" t="s">
        <v>637</v>
      </c>
      <c r="F300" s="36"/>
      <c r="G300" s="40">
        <f>SUM(G301+G304)</f>
        <v>300.7</v>
      </c>
    </row>
    <row r="301" spans="1:7" s="33" customFormat="1" ht="42.75">
      <c r="A301" s="171" t="s">
        <v>638</v>
      </c>
      <c r="B301" s="55"/>
      <c r="C301" s="36" t="s">
        <v>2</v>
      </c>
      <c r="D301" s="36" t="s">
        <v>142</v>
      </c>
      <c r="E301" s="37" t="s">
        <v>639</v>
      </c>
      <c r="F301" s="36"/>
      <c r="G301" s="40">
        <f>SUM(G302)</f>
        <v>210.5</v>
      </c>
    </row>
    <row r="302" spans="1:7" s="33" customFormat="1" ht="28.5">
      <c r="A302" s="171" t="s">
        <v>640</v>
      </c>
      <c r="B302" s="55"/>
      <c r="C302" s="36" t="s">
        <v>2</v>
      </c>
      <c r="D302" s="36" t="s">
        <v>142</v>
      </c>
      <c r="E302" s="37" t="s">
        <v>641</v>
      </c>
      <c r="F302" s="36"/>
      <c r="G302" s="40">
        <f>SUM(G303)</f>
        <v>210.5</v>
      </c>
    </row>
    <row r="303" spans="1:7" s="33" customFormat="1" ht="28.5">
      <c r="A303" s="9" t="s">
        <v>267</v>
      </c>
      <c r="B303" s="55"/>
      <c r="C303" s="36" t="s">
        <v>2</v>
      </c>
      <c r="D303" s="36" t="s">
        <v>142</v>
      </c>
      <c r="E303" s="37" t="s">
        <v>641</v>
      </c>
      <c r="F303" s="36" t="s">
        <v>37</v>
      </c>
      <c r="G303" s="40">
        <v>210.5</v>
      </c>
    </row>
    <row r="304" spans="1:7" s="33" customFormat="1" ht="42.75">
      <c r="A304" s="171" t="s">
        <v>642</v>
      </c>
      <c r="B304" s="55"/>
      <c r="C304" s="36" t="s">
        <v>2</v>
      </c>
      <c r="D304" s="36" t="s">
        <v>142</v>
      </c>
      <c r="E304" s="37" t="s">
        <v>643</v>
      </c>
      <c r="F304" s="36"/>
      <c r="G304" s="40">
        <f>SUM(G305)</f>
        <v>90.2</v>
      </c>
    </row>
    <row r="305" spans="1:7" s="33" customFormat="1" ht="28.5">
      <c r="A305" s="9" t="s">
        <v>267</v>
      </c>
      <c r="B305" s="173"/>
      <c r="C305" s="36" t="s">
        <v>2</v>
      </c>
      <c r="D305" s="36" t="s">
        <v>142</v>
      </c>
      <c r="E305" s="37" t="s">
        <v>643</v>
      </c>
      <c r="F305" s="174" t="s">
        <v>37</v>
      </c>
      <c r="G305" s="40">
        <v>90.2</v>
      </c>
    </row>
    <row r="306" spans="1:7" s="33" customFormat="1" ht="15">
      <c r="A306" s="171" t="s">
        <v>189</v>
      </c>
      <c r="B306" s="175"/>
      <c r="C306" s="36" t="s">
        <v>2</v>
      </c>
      <c r="D306" s="36" t="s">
        <v>142</v>
      </c>
      <c r="E306" s="176" t="s">
        <v>235</v>
      </c>
      <c r="F306" s="177"/>
      <c r="G306" s="40">
        <f>SUM(G307)</f>
        <v>10</v>
      </c>
    </row>
    <row r="307" spans="1:7" s="33" customFormat="1" ht="15">
      <c r="A307" s="178" t="s">
        <v>399</v>
      </c>
      <c r="B307" s="175"/>
      <c r="C307" s="36" t="s">
        <v>2</v>
      </c>
      <c r="D307" s="36" t="s">
        <v>142</v>
      </c>
      <c r="E307" s="176" t="s">
        <v>415</v>
      </c>
      <c r="F307" s="177"/>
      <c r="G307" s="40">
        <f>SUM(G308)</f>
        <v>10</v>
      </c>
    </row>
    <row r="308" spans="1:7" s="33" customFormat="1" ht="28.5">
      <c r="A308" s="9" t="s">
        <v>267</v>
      </c>
      <c r="B308" s="175"/>
      <c r="C308" s="36" t="s">
        <v>2</v>
      </c>
      <c r="D308" s="36" t="s">
        <v>142</v>
      </c>
      <c r="E308" s="176" t="s">
        <v>415</v>
      </c>
      <c r="F308" s="177" t="s">
        <v>37</v>
      </c>
      <c r="G308" s="40">
        <v>10</v>
      </c>
    </row>
    <row r="309" spans="1:7" s="33" customFormat="1" ht="15">
      <c r="A309" s="9" t="s">
        <v>91</v>
      </c>
      <c r="B309" s="18"/>
      <c r="C309" s="21" t="s">
        <v>156</v>
      </c>
      <c r="D309" s="21"/>
      <c r="E309" s="21"/>
      <c r="F309" s="21"/>
      <c r="G309" s="20">
        <f>SUM(G310)+G314</f>
        <v>19909.1</v>
      </c>
    </row>
    <row r="310" spans="1:7" s="33" customFormat="1" ht="15" hidden="1">
      <c r="A310" s="9" t="s">
        <v>86</v>
      </c>
      <c r="B310" s="18"/>
      <c r="C310" s="19" t="s">
        <v>156</v>
      </c>
      <c r="D310" s="19" t="s">
        <v>162</v>
      </c>
      <c r="E310" s="19"/>
      <c r="F310" s="19"/>
      <c r="G310" s="20">
        <f>SUM(G311)</f>
        <v>0</v>
      </c>
    </row>
    <row r="311" spans="1:7" s="33" customFormat="1" ht="15" hidden="1">
      <c r="A311" s="22" t="s">
        <v>189</v>
      </c>
      <c r="B311" s="18"/>
      <c r="C311" s="19" t="s">
        <v>156</v>
      </c>
      <c r="D311" s="19" t="s">
        <v>162</v>
      </c>
      <c r="E311" s="21" t="s">
        <v>235</v>
      </c>
      <c r="F311" s="19"/>
      <c r="G311" s="20">
        <f>SUM(G312)</f>
        <v>0</v>
      </c>
    </row>
    <row r="312" spans="1:7" s="33" customFormat="1" ht="28.5" hidden="1">
      <c r="A312" s="9" t="s">
        <v>353</v>
      </c>
      <c r="B312" s="18"/>
      <c r="C312" s="19" t="s">
        <v>156</v>
      </c>
      <c r="D312" s="19" t="s">
        <v>162</v>
      </c>
      <c r="E312" s="21" t="s">
        <v>265</v>
      </c>
      <c r="F312" s="19"/>
      <c r="G312" s="20">
        <f>SUM(G313)</f>
        <v>0</v>
      </c>
    </row>
    <row r="313" spans="1:7" s="33" customFormat="1" ht="28.5" hidden="1">
      <c r="A313" s="29" t="s">
        <v>431</v>
      </c>
      <c r="B313" s="18"/>
      <c r="C313" s="19" t="s">
        <v>156</v>
      </c>
      <c r="D313" s="19" t="s">
        <v>162</v>
      </c>
      <c r="E313" s="21" t="s">
        <v>265</v>
      </c>
      <c r="F313" s="19" t="s">
        <v>186</v>
      </c>
      <c r="G313" s="20"/>
    </row>
    <row r="314" spans="1:7" s="33" customFormat="1" ht="15">
      <c r="A314" s="29" t="s">
        <v>87</v>
      </c>
      <c r="B314" s="18"/>
      <c r="C314" s="19" t="s">
        <v>156</v>
      </c>
      <c r="D314" s="19" t="s">
        <v>45</v>
      </c>
      <c r="E314" s="21"/>
      <c r="F314" s="19"/>
      <c r="G314" s="20">
        <f>SUM(G315)</f>
        <v>19909.1</v>
      </c>
    </row>
    <row r="315" spans="1:7" s="33" customFormat="1" ht="15">
      <c r="A315" s="22" t="s">
        <v>189</v>
      </c>
      <c r="B315" s="18"/>
      <c r="C315" s="19" t="s">
        <v>156</v>
      </c>
      <c r="D315" s="19" t="s">
        <v>45</v>
      </c>
      <c r="E315" s="21" t="s">
        <v>235</v>
      </c>
      <c r="F315" s="19"/>
      <c r="G315" s="20">
        <f>SUM(G316)</f>
        <v>19909.1</v>
      </c>
    </row>
    <row r="316" spans="1:7" s="33" customFormat="1" ht="28.5">
      <c r="A316" s="29" t="s">
        <v>532</v>
      </c>
      <c r="B316" s="18"/>
      <c r="C316" s="19" t="s">
        <v>156</v>
      </c>
      <c r="D316" s="19" t="s">
        <v>45</v>
      </c>
      <c r="E316" s="21" t="s">
        <v>573</v>
      </c>
      <c r="F316" s="19"/>
      <c r="G316" s="20">
        <f>SUM(G317)</f>
        <v>19909.1</v>
      </c>
    </row>
    <row r="317" spans="1:7" s="33" customFormat="1" ht="28.5">
      <c r="A317" s="29" t="s">
        <v>431</v>
      </c>
      <c r="B317" s="18"/>
      <c r="C317" s="19" t="s">
        <v>156</v>
      </c>
      <c r="D317" s="19" t="s">
        <v>45</v>
      </c>
      <c r="E317" s="21" t="s">
        <v>573</v>
      </c>
      <c r="F317" s="19" t="s">
        <v>186</v>
      </c>
      <c r="G317" s="20">
        <v>19909.1</v>
      </c>
    </row>
    <row r="318" spans="1:7" s="65" customFormat="1" ht="15">
      <c r="A318" s="16" t="s">
        <v>98</v>
      </c>
      <c r="B318" s="17" t="s">
        <v>99</v>
      </c>
      <c r="C318" s="14"/>
      <c r="D318" s="14"/>
      <c r="E318" s="14"/>
      <c r="F318" s="14"/>
      <c r="G318" s="185">
        <f>SUM(G319+G340+G346)</f>
        <v>39378</v>
      </c>
    </row>
    <row r="319" spans="1:7" s="65" customFormat="1" ht="15">
      <c r="A319" s="9" t="s">
        <v>161</v>
      </c>
      <c r="B319" s="18"/>
      <c r="C319" s="19" t="s">
        <v>162</v>
      </c>
      <c r="D319" s="19"/>
      <c r="E319" s="19"/>
      <c r="F319" s="19"/>
      <c r="G319" s="20">
        <f>SUM(G320+G328+G331)</f>
        <v>24689.300000000003</v>
      </c>
    </row>
    <row r="320" spans="1:7" ht="28.5">
      <c r="A320" s="9" t="s">
        <v>141</v>
      </c>
      <c r="B320" s="18"/>
      <c r="C320" s="19" t="s">
        <v>162</v>
      </c>
      <c r="D320" s="19" t="s">
        <v>142</v>
      </c>
      <c r="E320" s="19"/>
      <c r="F320" s="19"/>
      <c r="G320" s="20">
        <f>SUM(G321)</f>
        <v>20031.3</v>
      </c>
    </row>
    <row r="321" spans="1:7" ht="28.5">
      <c r="A321" s="9" t="s">
        <v>20</v>
      </c>
      <c r="B321" s="18"/>
      <c r="C321" s="19" t="s">
        <v>162</v>
      </c>
      <c r="D321" s="19" t="s">
        <v>142</v>
      </c>
      <c r="E321" s="19" t="s">
        <v>437</v>
      </c>
      <c r="F321" s="19"/>
      <c r="G321" s="20">
        <f>SUM(G322)+G327</f>
        <v>20031.3</v>
      </c>
    </row>
    <row r="322" spans="1:7" ht="17.25" customHeight="1">
      <c r="A322" s="9" t="s">
        <v>27</v>
      </c>
      <c r="B322" s="18"/>
      <c r="C322" s="19" t="s">
        <v>162</v>
      </c>
      <c r="D322" s="19" t="s">
        <v>142</v>
      </c>
      <c r="E322" s="19" t="s">
        <v>438</v>
      </c>
      <c r="F322" s="19"/>
      <c r="G322" s="20">
        <f>SUM(G323:G325)</f>
        <v>20031.3</v>
      </c>
    </row>
    <row r="323" spans="1:7" ht="42.75">
      <c r="A323" s="22" t="s">
        <v>299</v>
      </c>
      <c r="B323" s="18"/>
      <c r="C323" s="19" t="s">
        <v>162</v>
      </c>
      <c r="D323" s="19" t="s">
        <v>142</v>
      </c>
      <c r="E323" s="19" t="s">
        <v>438</v>
      </c>
      <c r="F323" s="25" t="s">
        <v>169</v>
      </c>
      <c r="G323" s="20">
        <v>19784.1</v>
      </c>
    </row>
    <row r="324" spans="1:7" s="50" customFormat="1" ht="31.5" customHeight="1">
      <c r="A324" s="9" t="s">
        <v>267</v>
      </c>
      <c r="B324" s="18"/>
      <c r="C324" s="19" t="s">
        <v>162</v>
      </c>
      <c r="D324" s="19" t="s">
        <v>142</v>
      </c>
      <c r="E324" s="19" t="s">
        <v>438</v>
      </c>
      <c r="F324" s="19" t="s">
        <v>37</v>
      </c>
      <c r="G324" s="23">
        <v>7.3</v>
      </c>
    </row>
    <row r="325" spans="1:7" s="50" customFormat="1" ht="21" customHeight="1">
      <c r="A325" s="24" t="s">
        <v>174</v>
      </c>
      <c r="B325" s="18"/>
      <c r="C325" s="19" t="s">
        <v>162</v>
      </c>
      <c r="D325" s="19" t="s">
        <v>142</v>
      </c>
      <c r="E325" s="19" t="s">
        <v>438</v>
      </c>
      <c r="F325" s="19" t="s">
        <v>175</v>
      </c>
      <c r="G325" s="23">
        <v>239.9</v>
      </c>
    </row>
    <row r="326" spans="1:7" s="66" customFormat="1" ht="30" customHeight="1" hidden="1">
      <c r="A326" s="9" t="s">
        <v>143</v>
      </c>
      <c r="B326" s="18"/>
      <c r="C326" s="19" t="s">
        <v>28</v>
      </c>
      <c r="D326" s="19" t="s">
        <v>142</v>
      </c>
      <c r="E326" s="19" t="s">
        <v>144</v>
      </c>
      <c r="F326" s="19"/>
      <c r="G326" s="20">
        <f>SUM(G327)</f>
        <v>0</v>
      </c>
    </row>
    <row r="327" spans="1:7" ht="14.25" customHeight="1" hidden="1">
      <c r="A327" s="9" t="s">
        <v>168</v>
      </c>
      <c r="B327" s="18"/>
      <c r="C327" s="19" t="s">
        <v>28</v>
      </c>
      <c r="D327" s="19" t="s">
        <v>142</v>
      </c>
      <c r="E327" s="19" t="s">
        <v>144</v>
      </c>
      <c r="F327" s="25" t="s">
        <v>169</v>
      </c>
      <c r="G327" s="20"/>
    </row>
    <row r="328" spans="1:7" ht="15">
      <c r="A328" s="9" t="s">
        <v>151</v>
      </c>
      <c r="B328" s="18"/>
      <c r="C328" s="19" t="s">
        <v>162</v>
      </c>
      <c r="D328" s="19" t="s">
        <v>156</v>
      </c>
      <c r="E328" s="19"/>
      <c r="F328" s="19"/>
      <c r="G328" s="20">
        <f>SUM(G329)</f>
        <v>118.9</v>
      </c>
    </row>
    <row r="329" spans="1:7" ht="15">
      <c r="A329" s="9" t="s">
        <v>139</v>
      </c>
      <c r="B329" s="18"/>
      <c r="C329" s="19" t="s">
        <v>162</v>
      </c>
      <c r="D329" s="19" t="s">
        <v>156</v>
      </c>
      <c r="E329" s="19" t="s">
        <v>230</v>
      </c>
      <c r="F329" s="19"/>
      <c r="G329" s="20">
        <f>SUM(G330)</f>
        <v>118.9</v>
      </c>
    </row>
    <row r="330" spans="1:7" ht="15">
      <c r="A330" s="9" t="s">
        <v>172</v>
      </c>
      <c r="B330" s="18"/>
      <c r="C330" s="19" t="s">
        <v>162</v>
      </c>
      <c r="D330" s="19" t="s">
        <v>156</v>
      </c>
      <c r="E330" s="19" t="s">
        <v>230</v>
      </c>
      <c r="F330" s="19" t="s">
        <v>61</v>
      </c>
      <c r="G330" s="20">
        <v>118.9</v>
      </c>
    </row>
    <row r="331" spans="1:7" ht="15">
      <c r="A331" s="9" t="s">
        <v>30</v>
      </c>
      <c r="B331" s="18"/>
      <c r="C331" s="19" t="s">
        <v>162</v>
      </c>
      <c r="D331" s="19" t="s">
        <v>84</v>
      </c>
      <c r="E331" s="19"/>
      <c r="F331" s="21"/>
      <c r="G331" s="20">
        <f>SUM(G332)</f>
        <v>4539.1</v>
      </c>
    </row>
    <row r="332" spans="1:7" ht="28.5">
      <c r="A332" s="9" t="s">
        <v>170</v>
      </c>
      <c r="B332" s="18"/>
      <c r="C332" s="19" t="s">
        <v>162</v>
      </c>
      <c r="D332" s="19" t="s">
        <v>84</v>
      </c>
      <c r="E332" s="19" t="s">
        <v>224</v>
      </c>
      <c r="F332" s="21"/>
      <c r="G332" s="23">
        <f>SUM(G333+G336+G338)</f>
        <v>4539.1</v>
      </c>
    </row>
    <row r="333" spans="1:7" ht="15">
      <c r="A333" s="9" t="s">
        <v>165</v>
      </c>
      <c r="B333" s="18"/>
      <c r="C333" s="19" t="s">
        <v>162</v>
      </c>
      <c r="D333" s="19" t="s">
        <v>84</v>
      </c>
      <c r="E333" s="19" t="s">
        <v>225</v>
      </c>
      <c r="F333" s="19"/>
      <c r="G333" s="23">
        <f>SUM(G334:G335)</f>
        <v>254</v>
      </c>
    </row>
    <row r="334" spans="1:7" ht="28.5">
      <c r="A334" s="9" t="s">
        <v>267</v>
      </c>
      <c r="B334" s="18"/>
      <c r="C334" s="19" t="s">
        <v>162</v>
      </c>
      <c r="D334" s="19" t="s">
        <v>84</v>
      </c>
      <c r="E334" s="19" t="s">
        <v>225</v>
      </c>
      <c r="F334" s="19" t="s">
        <v>37</v>
      </c>
      <c r="G334" s="23">
        <v>251.9</v>
      </c>
    </row>
    <row r="335" spans="1:7" ht="15">
      <c r="A335" s="9" t="s">
        <v>172</v>
      </c>
      <c r="B335" s="18"/>
      <c r="C335" s="19" t="s">
        <v>162</v>
      </c>
      <c r="D335" s="19" t="s">
        <v>84</v>
      </c>
      <c r="E335" s="19" t="s">
        <v>225</v>
      </c>
      <c r="F335" s="19" t="s">
        <v>61</v>
      </c>
      <c r="G335" s="23">
        <v>2.1</v>
      </c>
    </row>
    <row r="336" spans="1:7" s="67" customFormat="1" ht="28.5">
      <c r="A336" s="9" t="s">
        <v>166</v>
      </c>
      <c r="B336" s="18"/>
      <c r="C336" s="19" t="s">
        <v>162</v>
      </c>
      <c r="D336" s="19" t="s">
        <v>84</v>
      </c>
      <c r="E336" s="19" t="s">
        <v>226</v>
      </c>
      <c r="F336" s="19"/>
      <c r="G336" s="23">
        <f>SUM(G337:G337)</f>
        <v>96</v>
      </c>
    </row>
    <row r="337" spans="1:7" ht="28.5">
      <c r="A337" s="9" t="s">
        <v>267</v>
      </c>
      <c r="B337" s="18"/>
      <c r="C337" s="19" t="s">
        <v>162</v>
      </c>
      <c r="D337" s="19" t="s">
        <v>84</v>
      </c>
      <c r="E337" s="19" t="s">
        <v>226</v>
      </c>
      <c r="F337" s="19" t="s">
        <v>37</v>
      </c>
      <c r="G337" s="23">
        <v>96</v>
      </c>
    </row>
    <row r="338" spans="1:7" ht="28.5">
      <c r="A338" s="24" t="s">
        <v>173</v>
      </c>
      <c r="B338" s="18"/>
      <c r="C338" s="19" t="s">
        <v>162</v>
      </c>
      <c r="D338" s="19" t="s">
        <v>84</v>
      </c>
      <c r="E338" s="19" t="s">
        <v>228</v>
      </c>
      <c r="F338" s="25"/>
      <c r="G338" s="23">
        <f>SUM(G339)</f>
        <v>4189.1</v>
      </c>
    </row>
    <row r="339" spans="1:7" ht="30.75" customHeight="1">
      <c r="A339" s="9" t="s">
        <v>267</v>
      </c>
      <c r="B339" s="18"/>
      <c r="C339" s="19" t="s">
        <v>162</v>
      </c>
      <c r="D339" s="19" t="s">
        <v>84</v>
      </c>
      <c r="E339" s="19" t="s">
        <v>228</v>
      </c>
      <c r="F339" s="25" t="s">
        <v>37</v>
      </c>
      <c r="G339" s="20">
        <v>4189.1</v>
      </c>
    </row>
    <row r="340" spans="1:7" ht="15">
      <c r="A340" s="9" t="s">
        <v>65</v>
      </c>
      <c r="B340" s="18"/>
      <c r="C340" s="19" t="s">
        <v>2</v>
      </c>
      <c r="D340" s="19" t="s">
        <v>66</v>
      </c>
      <c r="E340" s="19"/>
      <c r="F340" s="19"/>
      <c r="G340" s="20">
        <f>SUM(G341)</f>
        <v>92.2</v>
      </c>
    </row>
    <row r="341" spans="1:7" ht="15">
      <c r="A341" s="9" t="s">
        <v>57</v>
      </c>
      <c r="B341" s="18"/>
      <c r="C341" s="19" t="s">
        <v>2</v>
      </c>
      <c r="D341" s="19" t="s">
        <v>142</v>
      </c>
      <c r="E341" s="19"/>
      <c r="F341" s="19"/>
      <c r="G341" s="20">
        <f>SUM(G344)+G342</f>
        <v>92.2</v>
      </c>
    </row>
    <row r="342" spans="1:7" ht="15.75" customHeight="1" hidden="1">
      <c r="A342" s="24" t="s">
        <v>209</v>
      </c>
      <c r="B342" s="18"/>
      <c r="C342" s="19" t="s">
        <v>2</v>
      </c>
      <c r="D342" s="19" t="s">
        <v>142</v>
      </c>
      <c r="E342" s="19" t="s">
        <v>177</v>
      </c>
      <c r="F342" s="19"/>
      <c r="G342" s="20">
        <f>SUM(G343)</f>
        <v>0</v>
      </c>
    </row>
    <row r="343" spans="1:7" ht="15.75" customHeight="1" hidden="1">
      <c r="A343" s="9" t="s">
        <v>172</v>
      </c>
      <c r="B343" s="18"/>
      <c r="C343" s="19" t="s">
        <v>2</v>
      </c>
      <c r="D343" s="19" t="s">
        <v>142</v>
      </c>
      <c r="E343" s="19" t="s">
        <v>177</v>
      </c>
      <c r="F343" s="19" t="s">
        <v>61</v>
      </c>
      <c r="G343" s="20"/>
    </row>
    <row r="344" spans="1:7" ht="28.5">
      <c r="A344" s="24" t="s">
        <v>508</v>
      </c>
      <c r="B344" s="18"/>
      <c r="C344" s="19" t="s">
        <v>2</v>
      </c>
      <c r="D344" s="19" t="s">
        <v>142</v>
      </c>
      <c r="E344" s="19" t="s">
        <v>452</v>
      </c>
      <c r="F344" s="19"/>
      <c r="G344" s="20">
        <f>SUM(G345)</f>
        <v>92.2</v>
      </c>
    </row>
    <row r="345" spans="1:7" ht="15">
      <c r="A345" s="9" t="s">
        <v>172</v>
      </c>
      <c r="B345" s="18"/>
      <c r="C345" s="19" t="s">
        <v>2</v>
      </c>
      <c r="D345" s="19" t="s">
        <v>142</v>
      </c>
      <c r="E345" s="19" t="s">
        <v>452</v>
      </c>
      <c r="F345" s="19" t="s">
        <v>61</v>
      </c>
      <c r="G345" s="20">
        <v>92.2</v>
      </c>
    </row>
    <row r="346" spans="1:7" ht="15">
      <c r="A346" s="9" t="s">
        <v>148</v>
      </c>
      <c r="B346" s="18"/>
      <c r="C346" s="19" t="s">
        <v>84</v>
      </c>
      <c r="D346" s="19" t="s">
        <v>66</v>
      </c>
      <c r="E346" s="19"/>
      <c r="F346" s="19"/>
      <c r="G346" s="20">
        <f>SUM(G347)</f>
        <v>14596.5</v>
      </c>
    </row>
    <row r="347" spans="1:7" ht="15">
      <c r="A347" s="9" t="s">
        <v>85</v>
      </c>
      <c r="B347" s="18"/>
      <c r="C347" s="19" t="s">
        <v>84</v>
      </c>
      <c r="D347" s="19" t="s">
        <v>162</v>
      </c>
      <c r="E347" s="19"/>
      <c r="F347" s="19"/>
      <c r="G347" s="20">
        <f>SUM(G348)</f>
        <v>14596.5</v>
      </c>
    </row>
    <row r="348" spans="1:7" ht="15">
      <c r="A348" s="9" t="s">
        <v>149</v>
      </c>
      <c r="B348" s="18"/>
      <c r="C348" s="19" t="s">
        <v>84</v>
      </c>
      <c r="D348" s="19" t="s">
        <v>162</v>
      </c>
      <c r="E348" s="19" t="s">
        <v>501</v>
      </c>
      <c r="F348" s="25"/>
      <c r="G348" s="20">
        <f>SUM(G350)</f>
        <v>14596.5</v>
      </c>
    </row>
    <row r="349" spans="1:7" ht="15">
      <c r="A349" s="9" t="s">
        <v>150</v>
      </c>
      <c r="B349" s="18"/>
      <c r="C349" s="19" t="s">
        <v>84</v>
      </c>
      <c r="D349" s="19" t="s">
        <v>162</v>
      </c>
      <c r="E349" s="19" t="s">
        <v>502</v>
      </c>
      <c r="F349" s="25"/>
      <c r="G349" s="20">
        <f>SUM(G350)</f>
        <v>14596.5</v>
      </c>
    </row>
    <row r="350" spans="1:7" ht="15">
      <c r="A350" s="9" t="s">
        <v>667</v>
      </c>
      <c r="B350" s="18"/>
      <c r="C350" s="19" t="s">
        <v>84</v>
      </c>
      <c r="D350" s="19" t="s">
        <v>162</v>
      </c>
      <c r="E350" s="19" t="s">
        <v>502</v>
      </c>
      <c r="F350" s="25" t="s">
        <v>60</v>
      </c>
      <c r="G350" s="20">
        <v>14596.5</v>
      </c>
    </row>
    <row r="351" spans="1:7" ht="30">
      <c r="A351" s="16" t="s">
        <v>100</v>
      </c>
      <c r="B351" s="17" t="s">
        <v>101</v>
      </c>
      <c r="C351" s="14"/>
      <c r="D351" s="14"/>
      <c r="E351" s="14"/>
      <c r="F351" s="14"/>
      <c r="G351" s="185">
        <f>SUM(G352+G377+G372)</f>
        <v>1038087.6999999998</v>
      </c>
    </row>
    <row r="352" spans="1:7" ht="15">
      <c r="A352" s="9" t="s">
        <v>38</v>
      </c>
      <c r="B352" s="18"/>
      <c r="C352" s="31" t="s">
        <v>39</v>
      </c>
      <c r="D352" s="19"/>
      <c r="E352" s="19"/>
      <c r="F352" s="19"/>
      <c r="G352" s="20">
        <f>SUM(G360)+G354</f>
        <v>28111.600000000002</v>
      </c>
    </row>
    <row r="353" spans="1:7" ht="15">
      <c r="A353" s="29" t="s">
        <v>40</v>
      </c>
      <c r="B353" s="30"/>
      <c r="C353" s="31" t="s">
        <v>39</v>
      </c>
      <c r="D353" s="31" t="s">
        <v>41</v>
      </c>
      <c r="E353" s="31"/>
      <c r="F353" s="31"/>
      <c r="G353" s="40">
        <f>G354</f>
        <v>7874.700000000001</v>
      </c>
    </row>
    <row r="354" spans="1:7" ht="15">
      <c r="A354" s="22" t="s">
        <v>182</v>
      </c>
      <c r="B354" s="43"/>
      <c r="C354" s="44" t="s">
        <v>39</v>
      </c>
      <c r="D354" s="44" t="s">
        <v>41</v>
      </c>
      <c r="E354" s="68" t="s">
        <v>240</v>
      </c>
      <c r="F354" s="68"/>
      <c r="G354" s="23">
        <f>G355</f>
        <v>7874.700000000001</v>
      </c>
    </row>
    <row r="355" spans="1:7" ht="15">
      <c r="A355" s="22" t="s">
        <v>183</v>
      </c>
      <c r="B355" s="43"/>
      <c r="C355" s="44" t="s">
        <v>39</v>
      </c>
      <c r="D355" s="44" t="s">
        <v>41</v>
      </c>
      <c r="E355" s="68" t="s">
        <v>342</v>
      </c>
      <c r="F355" s="68"/>
      <c r="G355" s="23">
        <f>G356+G358</f>
        <v>7874.700000000001</v>
      </c>
    </row>
    <row r="356" spans="1:7" ht="15">
      <c r="A356" s="22" t="s">
        <v>3</v>
      </c>
      <c r="B356" s="43"/>
      <c r="C356" s="44" t="s">
        <v>39</v>
      </c>
      <c r="D356" s="44" t="s">
        <v>41</v>
      </c>
      <c r="E356" s="68" t="s">
        <v>343</v>
      </c>
      <c r="F356" s="68"/>
      <c r="G356" s="23">
        <f>G357</f>
        <v>4732.6</v>
      </c>
    </row>
    <row r="357" spans="1:7" ht="15">
      <c r="A357" s="22" t="s">
        <v>172</v>
      </c>
      <c r="B357" s="43"/>
      <c r="C357" s="44" t="s">
        <v>39</v>
      </c>
      <c r="D357" s="44" t="s">
        <v>41</v>
      </c>
      <c r="E357" s="68" t="s">
        <v>343</v>
      </c>
      <c r="F357" s="68">
        <v>800</v>
      </c>
      <c r="G357" s="23">
        <v>4732.6</v>
      </c>
    </row>
    <row r="358" spans="1:7" ht="57">
      <c r="A358" s="160" t="s">
        <v>612</v>
      </c>
      <c r="B358" s="161"/>
      <c r="C358" s="162" t="s">
        <v>39</v>
      </c>
      <c r="D358" s="162" t="s">
        <v>41</v>
      </c>
      <c r="E358" s="163" t="s">
        <v>613</v>
      </c>
      <c r="F358" s="163"/>
      <c r="G358" s="165">
        <f>G359</f>
        <v>3142.1</v>
      </c>
    </row>
    <row r="359" spans="1:7" ht="15">
      <c r="A359" s="160" t="s">
        <v>172</v>
      </c>
      <c r="B359" s="161"/>
      <c r="C359" s="162" t="s">
        <v>39</v>
      </c>
      <c r="D359" s="162" t="s">
        <v>41</v>
      </c>
      <c r="E359" s="163" t="s">
        <v>613</v>
      </c>
      <c r="F359" s="163">
        <v>800</v>
      </c>
      <c r="G359" s="165">
        <v>3142.1</v>
      </c>
    </row>
    <row r="360" spans="1:7" ht="15">
      <c r="A360" s="22" t="s">
        <v>155</v>
      </c>
      <c r="B360" s="43"/>
      <c r="C360" s="44" t="s">
        <v>39</v>
      </c>
      <c r="D360" s="44" t="s">
        <v>152</v>
      </c>
      <c r="E360" s="68"/>
      <c r="F360" s="68"/>
      <c r="G360" s="23">
        <f>G361</f>
        <v>20236.9</v>
      </c>
    </row>
    <row r="361" spans="1:7" ht="15">
      <c r="A361" s="22" t="s">
        <v>157</v>
      </c>
      <c r="B361" s="43"/>
      <c r="C361" s="44" t="s">
        <v>39</v>
      </c>
      <c r="D361" s="44" t="s">
        <v>152</v>
      </c>
      <c r="E361" s="68" t="s">
        <v>344</v>
      </c>
      <c r="F361" s="68"/>
      <c r="G361" s="23">
        <f>G362</f>
        <v>20236.9</v>
      </c>
    </row>
    <row r="362" spans="1:7" ht="15">
      <c r="A362" s="22" t="s">
        <v>4</v>
      </c>
      <c r="B362" s="43"/>
      <c r="C362" s="44" t="s">
        <v>39</v>
      </c>
      <c r="D362" s="44" t="s">
        <v>152</v>
      </c>
      <c r="E362" s="68" t="s">
        <v>345</v>
      </c>
      <c r="F362" s="68"/>
      <c r="G362" s="23">
        <f>G363+G365</f>
        <v>20236.9</v>
      </c>
    </row>
    <row r="363" spans="1:7" ht="28.5">
      <c r="A363" s="22" t="s">
        <v>78</v>
      </c>
      <c r="B363" s="43"/>
      <c r="C363" s="44" t="s">
        <v>39</v>
      </c>
      <c r="D363" s="44" t="s">
        <v>152</v>
      </c>
      <c r="E363" s="68" t="s">
        <v>346</v>
      </c>
      <c r="F363" s="68"/>
      <c r="G363" s="23">
        <f>G364</f>
        <v>17125</v>
      </c>
    </row>
    <row r="364" spans="1:7" ht="28.5">
      <c r="A364" s="22" t="s">
        <v>188</v>
      </c>
      <c r="B364" s="43"/>
      <c r="C364" s="44" t="s">
        <v>39</v>
      </c>
      <c r="D364" s="44" t="s">
        <v>152</v>
      </c>
      <c r="E364" s="68" t="s">
        <v>346</v>
      </c>
      <c r="F364" s="68">
        <v>600</v>
      </c>
      <c r="G364" s="23">
        <v>17125</v>
      </c>
    </row>
    <row r="365" spans="1:7" ht="15">
      <c r="A365" s="22" t="s">
        <v>55</v>
      </c>
      <c r="B365" s="34"/>
      <c r="C365" s="44" t="s">
        <v>39</v>
      </c>
      <c r="D365" s="44" t="s">
        <v>152</v>
      </c>
      <c r="E365" s="68" t="s">
        <v>602</v>
      </c>
      <c r="F365" s="21"/>
      <c r="G365" s="20">
        <f>SUM(G366+G368+G370)</f>
        <v>3111.9</v>
      </c>
    </row>
    <row r="366" spans="1:7" ht="15">
      <c r="A366" s="9" t="s">
        <v>48</v>
      </c>
      <c r="B366" s="17"/>
      <c r="C366" s="44" t="s">
        <v>39</v>
      </c>
      <c r="D366" s="44" t="s">
        <v>152</v>
      </c>
      <c r="E366" s="68" t="s">
        <v>603</v>
      </c>
      <c r="F366" s="21"/>
      <c r="G366" s="20">
        <f>SUM(G367)</f>
        <v>2511.2</v>
      </c>
    </row>
    <row r="367" spans="1:7" ht="28.5">
      <c r="A367" s="22" t="s">
        <v>188</v>
      </c>
      <c r="B367" s="18"/>
      <c r="C367" s="44" t="s">
        <v>39</v>
      </c>
      <c r="D367" s="44" t="s">
        <v>152</v>
      </c>
      <c r="E367" s="68" t="s">
        <v>603</v>
      </c>
      <c r="F367" s="19" t="s">
        <v>178</v>
      </c>
      <c r="G367" s="20">
        <v>2511.2</v>
      </c>
    </row>
    <row r="368" spans="1:7" ht="28.5">
      <c r="A368" s="22" t="s">
        <v>604</v>
      </c>
      <c r="B368" s="18"/>
      <c r="C368" s="44" t="s">
        <v>39</v>
      </c>
      <c r="D368" s="44" t="s">
        <v>152</v>
      </c>
      <c r="E368" s="68" t="s">
        <v>605</v>
      </c>
      <c r="F368" s="19"/>
      <c r="G368" s="20">
        <f>SUM(G369)</f>
        <v>472.3</v>
      </c>
    </row>
    <row r="369" spans="1:7" ht="28.5">
      <c r="A369" s="22" t="s">
        <v>188</v>
      </c>
      <c r="B369" s="18"/>
      <c r="C369" s="44" t="s">
        <v>39</v>
      </c>
      <c r="D369" s="44" t="s">
        <v>152</v>
      </c>
      <c r="E369" s="68" t="s">
        <v>605</v>
      </c>
      <c r="F369" s="19" t="s">
        <v>178</v>
      </c>
      <c r="G369" s="20">
        <v>472.3</v>
      </c>
    </row>
    <row r="370" spans="1:7" ht="15">
      <c r="A370" s="22" t="s">
        <v>52</v>
      </c>
      <c r="B370" s="75"/>
      <c r="C370" s="44" t="s">
        <v>39</v>
      </c>
      <c r="D370" s="44" t="s">
        <v>152</v>
      </c>
      <c r="E370" s="68" t="s">
        <v>606</v>
      </c>
      <c r="F370" s="25"/>
      <c r="G370" s="20">
        <f>SUM(G371)</f>
        <v>128.4</v>
      </c>
    </row>
    <row r="371" spans="1:7" ht="30" customHeight="1">
      <c r="A371" s="22" t="s">
        <v>179</v>
      </c>
      <c r="B371" s="75"/>
      <c r="C371" s="44" t="s">
        <v>39</v>
      </c>
      <c r="D371" s="44" t="s">
        <v>152</v>
      </c>
      <c r="E371" s="68" t="s">
        <v>606</v>
      </c>
      <c r="F371" s="25" t="s">
        <v>178</v>
      </c>
      <c r="G371" s="20">
        <v>128.4</v>
      </c>
    </row>
    <row r="372" spans="1:7" ht="15.75" customHeight="1">
      <c r="A372" s="9" t="s">
        <v>34</v>
      </c>
      <c r="B372" s="18"/>
      <c r="C372" s="19" t="s">
        <v>35</v>
      </c>
      <c r="D372" s="44"/>
      <c r="E372" s="68"/>
      <c r="F372" s="19"/>
      <c r="G372" s="20">
        <f>SUM(G373)</f>
        <v>95.7</v>
      </c>
    </row>
    <row r="373" spans="1:7" ht="30" customHeight="1">
      <c r="A373" s="9" t="s">
        <v>36</v>
      </c>
      <c r="B373" s="18"/>
      <c r="C373" s="19" t="s">
        <v>35</v>
      </c>
      <c r="D373" s="19" t="s">
        <v>35</v>
      </c>
      <c r="E373" s="21"/>
      <c r="F373" s="19"/>
      <c r="G373" s="20">
        <f>SUM(G374)</f>
        <v>95.7</v>
      </c>
    </row>
    <row r="374" spans="1:7" ht="15.75" customHeight="1">
      <c r="A374" s="85" t="s">
        <v>197</v>
      </c>
      <c r="B374" s="69"/>
      <c r="C374" s="25" t="s">
        <v>35</v>
      </c>
      <c r="D374" s="25" t="s">
        <v>35</v>
      </c>
      <c r="E374" s="25" t="s">
        <v>334</v>
      </c>
      <c r="F374" s="25"/>
      <c r="G374" s="20">
        <f>SUM(G375)</f>
        <v>95.7</v>
      </c>
    </row>
    <row r="375" spans="1:7" ht="15.75" customHeight="1">
      <c r="A375" s="58" t="s">
        <v>496</v>
      </c>
      <c r="B375" s="69"/>
      <c r="C375" s="25" t="s">
        <v>35</v>
      </c>
      <c r="D375" s="25" t="s">
        <v>35</v>
      </c>
      <c r="E375" s="81" t="s">
        <v>497</v>
      </c>
      <c r="F375" s="25"/>
      <c r="G375" s="20">
        <f>SUM(G376)</f>
        <v>95.7</v>
      </c>
    </row>
    <row r="376" spans="1:7" ht="32.25" customHeight="1">
      <c r="A376" s="22" t="s">
        <v>267</v>
      </c>
      <c r="B376" s="69"/>
      <c r="C376" s="25" t="s">
        <v>35</v>
      </c>
      <c r="D376" s="25" t="s">
        <v>35</v>
      </c>
      <c r="E376" s="81" t="s">
        <v>497</v>
      </c>
      <c r="F376" s="25" t="s">
        <v>37</v>
      </c>
      <c r="G376" s="20">
        <v>95.7</v>
      </c>
    </row>
    <row r="377" spans="1:7" ht="18.75" customHeight="1">
      <c r="A377" s="9" t="s">
        <v>65</v>
      </c>
      <c r="B377" s="18"/>
      <c r="C377" s="19" t="s">
        <v>2</v>
      </c>
      <c r="D377" s="19"/>
      <c r="E377" s="19"/>
      <c r="F377" s="19"/>
      <c r="G377" s="20">
        <f>SUM(G378+G382+G393+G471+G485)</f>
        <v>1009880.3999999999</v>
      </c>
    </row>
    <row r="378" spans="1:7" ht="15">
      <c r="A378" s="9" t="s">
        <v>67</v>
      </c>
      <c r="B378" s="18"/>
      <c r="C378" s="19" t="s">
        <v>2</v>
      </c>
      <c r="D378" s="19" t="s">
        <v>162</v>
      </c>
      <c r="E378" s="19"/>
      <c r="F378" s="19"/>
      <c r="G378" s="20">
        <f>SUM(G379)</f>
        <v>7188.8</v>
      </c>
    </row>
    <row r="379" spans="1:7" ht="15">
      <c r="A379" s="22" t="s">
        <v>68</v>
      </c>
      <c r="B379" s="43"/>
      <c r="C379" s="44" t="s">
        <v>2</v>
      </c>
      <c r="D379" s="44" t="s">
        <v>162</v>
      </c>
      <c r="E379" s="44" t="s">
        <v>349</v>
      </c>
      <c r="F379" s="44"/>
      <c r="G379" s="23">
        <f>SUM(G380)</f>
        <v>7188.8</v>
      </c>
    </row>
    <row r="380" spans="1:7" ht="28.5">
      <c r="A380" s="22" t="s">
        <v>69</v>
      </c>
      <c r="B380" s="43"/>
      <c r="C380" s="44" t="s">
        <v>2</v>
      </c>
      <c r="D380" s="44" t="s">
        <v>162</v>
      </c>
      <c r="E380" s="44" t="s">
        <v>350</v>
      </c>
      <c r="F380" s="44"/>
      <c r="G380" s="23">
        <f>SUM(G381)</f>
        <v>7188.8</v>
      </c>
    </row>
    <row r="381" spans="1:7" ht="15">
      <c r="A381" s="22" t="s">
        <v>174</v>
      </c>
      <c r="B381" s="43"/>
      <c r="C381" s="44" t="s">
        <v>2</v>
      </c>
      <c r="D381" s="44" t="s">
        <v>162</v>
      </c>
      <c r="E381" s="44" t="s">
        <v>350</v>
      </c>
      <c r="F381" s="44" t="s">
        <v>175</v>
      </c>
      <c r="G381" s="23">
        <v>7188.8</v>
      </c>
    </row>
    <row r="382" spans="1:7" ht="15">
      <c r="A382" s="9" t="s">
        <v>70</v>
      </c>
      <c r="B382" s="18"/>
      <c r="C382" s="21" t="s">
        <v>2</v>
      </c>
      <c r="D382" s="21" t="s">
        <v>164</v>
      </c>
      <c r="E382" s="19"/>
      <c r="F382" s="19"/>
      <c r="G382" s="20">
        <f>SUM(G383+G389)</f>
        <v>55609.799999999996</v>
      </c>
    </row>
    <row r="383" spans="1:7" ht="42.75">
      <c r="A383" s="9" t="s">
        <v>453</v>
      </c>
      <c r="B383" s="18"/>
      <c r="C383" s="21" t="s">
        <v>2</v>
      </c>
      <c r="D383" s="21" t="s">
        <v>164</v>
      </c>
      <c r="E383" s="44" t="s">
        <v>400</v>
      </c>
      <c r="F383" s="19"/>
      <c r="G383" s="20">
        <f>SUM(G384)</f>
        <v>53498.2</v>
      </c>
    </row>
    <row r="384" spans="1:7" ht="71.25">
      <c r="A384" s="22" t="s">
        <v>337</v>
      </c>
      <c r="B384" s="43"/>
      <c r="C384" s="44" t="s">
        <v>2</v>
      </c>
      <c r="D384" s="44" t="s">
        <v>164</v>
      </c>
      <c r="E384" s="44" t="s">
        <v>401</v>
      </c>
      <c r="F384" s="44"/>
      <c r="G384" s="23">
        <f>G385</f>
        <v>53498.2</v>
      </c>
    </row>
    <row r="385" spans="1:7" ht="28.5">
      <c r="A385" s="22" t="s">
        <v>416</v>
      </c>
      <c r="B385" s="43"/>
      <c r="C385" s="44" t="s">
        <v>2</v>
      </c>
      <c r="D385" s="44" t="s">
        <v>164</v>
      </c>
      <c r="E385" s="44" t="s">
        <v>454</v>
      </c>
      <c r="F385" s="44"/>
      <c r="G385" s="23">
        <f>G386+G387+G388</f>
        <v>53498.2</v>
      </c>
    </row>
    <row r="386" spans="1:7" ht="42.75">
      <c r="A386" s="22" t="s">
        <v>299</v>
      </c>
      <c r="B386" s="43"/>
      <c r="C386" s="44" t="s">
        <v>2</v>
      </c>
      <c r="D386" s="44" t="s">
        <v>164</v>
      </c>
      <c r="E386" s="44" t="s">
        <v>454</v>
      </c>
      <c r="F386" s="44" t="s">
        <v>169</v>
      </c>
      <c r="G386" s="23">
        <v>45272.6</v>
      </c>
    </row>
    <row r="387" spans="1:7" ht="28.5">
      <c r="A387" s="22" t="s">
        <v>267</v>
      </c>
      <c r="B387" s="43"/>
      <c r="C387" s="44" t="s">
        <v>2</v>
      </c>
      <c r="D387" s="44" t="s">
        <v>164</v>
      </c>
      <c r="E387" s="44" t="s">
        <v>454</v>
      </c>
      <c r="F387" s="44" t="s">
        <v>37</v>
      </c>
      <c r="G387" s="23">
        <v>8020.4</v>
      </c>
    </row>
    <row r="388" spans="1:7" ht="15">
      <c r="A388" s="22" t="s">
        <v>172</v>
      </c>
      <c r="B388" s="43"/>
      <c r="C388" s="44" t="s">
        <v>2</v>
      </c>
      <c r="D388" s="44" t="s">
        <v>164</v>
      </c>
      <c r="E388" s="44" t="s">
        <v>454</v>
      </c>
      <c r="F388" s="44" t="s">
        <v>61</v>
      </c>
      <c r="G388" s="23">
        <v>205.2</v>
      </c>
    </row>
    <row r="389" spans="1:7" ht="15">
      <c r="A389" s="70" t="s">
        <v>16</v>
      </c>
      <c r="B389" s="43"/>
      <c r="C389" s="44" t="s">
        <v>2</v>
      </c>
      <c r="D389" s="44" t="s">
        <v>164</v>
      </c>
      <c r="E389" s="44" t="s">
        <v>424</v>
      </c>
      <c r="F389" s="44"/>
      <c r="G389" s="23">
        <f>G390</f>
        <v>2111.6000000000004</v>
      </c>
    </row>
    <row r="390" spans="1:7" ht="28.5">
      <c r="A390" s="22" t="s">
        <v>10</v>
      </c>
      <c r="B390" s="43"/>
      <c r="C390" s="44" t="s">
        <v>2</v>
      </c>
      <c r="D390" s="44" t="s">
        <v>164</v>
      </c>
      <c r="E390" s="44" t="s">
        <v>425</v>
      </c>
      <c r="F390" s="44"/>
      <c r="G390" s="23">
        <f>G391+G392</f>
        <v>2111.6000000000004</v>
      </c>
    </row>
    <row r="391" spans="1:7" ht="42.75">
      <c r="A391" s="22" t="s">
        <v>299</v>
      </c>
      <c r="B391" s="43"/>
      <c r="C391" s="44" t="s">
        <v>2</v>
      </c>
      <c r="D391" s="44" t="s">
        <v>164</v>
      </c>
      <c r="E391" s="44" t="s">
        <v>425</v>
      </c>
      <c r="F391" s="44" t="s">
        <v>169</v>
      </c>
      <c r="G391" s="23">
        <v>1092.4</v>
      </c>
    </row>
    <row r="392" spans="1:7" ht="28.5">
      <c r="A392" s="22" t="s">
        <v>267</v>
      </c>
      <c r="B392" s="43"/>
      <c r="C392" s="44" t="s">
        <v>2</v>
      </c>
      <c r="D392" s="44" t="s">
        <v>164</v>
      </c>
      <c r="E392" s="44" t="s">
        <v>425</v>
      </c>
      <c r="F392" s="44" t="s">
        <v>37</v>
      </c>
      <c r="G392" s="23">
        <v>1019.2</v>
      </c>
    </row>
    <row r="393" spans="1:7" ht="15">
      <c r="A393" s="9" t="s">
        <v>5</v>
      </c>
      <c r="B393" s="18"/>
      <c r="C393" s="19" t="s">
        <v>2</v>
      </c>
      <c r="D393" s="19" t="s">
        <v>26</v>
      </c>
      <c r="E393" s="19"/>
      <c r="F393" s="19"/>
      <c r="G393" s="20">
        <f>SUM(G394+G444+G459+G462+G466+G469)</f>
        <v>789839.6</v>
      </c>
    </row>
    <row r="394" spans="1:7" s="61" customFormat="1" ht="42.75">
      <c r="A394" s="22" t="s">
        <v>389</v>
      </c>
      <c r="B394" s="43"/>
      <c r="C394" s="44" t="s">
        <v>2</v>
      </c>
      <c r="D394" s="44" t="s">
        <v>26</v>
      </c>
      <c r="E394" s="44" t="s">
        <v>400</v>
      </c>
      <c r="F394" s="44"/>
      <c r="G394" s="23">
        <f>G395</f>
        <v>622769.6</v>
      </c>
    </row>
    <row r="395" spans="1:7" s="61" customFormat="1" ht="71.25">
      <c r="A395" s="22" t="s">
        <v>337</v>
      </c>
      <c r="B395" s="43"/>
      <c r="C395" s="44" t="s">
        <v>2</v>
      </c>
      <c r="D395" s="44" t="s">
        <v>26</v>
      </c>
      <c r="E395" s="44" t="s">
        <v>401</v>
      </c>
      <c r="F395" s="44"/>
      <c r="G395" s="23">
        <f>G396+G399+G402+G405+G411+G417+G420+G423+G426+G429+G435+G438+G408+G414+G432+G441</f>
        <v>622769.6</v>
      </c>
    </row>
    <row r="396" spans="1:7" s="61" customFormat="1" ht="42.75">
      <c r="A396" s="22" t="s">
        <v>390</v>
      </c>
      <c r="B396" s="43"/>
      <c r="C396" s="44" t="s">
        <v>2</v>
      </c>
      <c r="D396" s="44" t="s">
        <v>26</v>
      </c>
      <c r="E396" s="44" t="s">
        <v>402</v>
      </c>
      <c r="F396" s="44"/>
      <c r="G396" s="23">
        <f>G397+G398</f>
        <v>177790.40000000002</v>
      </c>
    </row>
    <row r="397" spans="1:7" s="61" customFormat="1" ht="28.5">
      <c r="A397" s="22" t="s">
        <v>267</v>
      </c>
      <c r="B397" s="43"/>
      <c r="C397" s="44" t="s">
        <v>2</v>
      </c>
      <c r="D397" s="44" t="s">
        <v>26</v>
      </c>
      <c r="E397" s="44" t="s">
        <v>402</v>
      </c>
      <c r="F397" s="44" t="s">
        <v>37</v>
      </c>
      <c r="G397" s="23">
        <v>2658.7</v>
      </c>
    </row>
    <row r="398" spans="1:7" ht="15">
      <c r="A398" s="22" t="s">
        <v>174</v>
      </c>
      <c r="B398" s="43"/>
      <c r="C398" s="44" t="s">
        <v>2</v>
      </c>
      <c r="D398" s="44" t="s">
        <v>26</v>
      </c>
      <c r="E398" s="44" t="s">
        <v>402</v>
      </c>
      <c r="F398" s="44" t="s">
        <v>175</v>
      </c>
      <c r="G398" s="23">
        <v>175131.7</v>
      </c>
    </row>
    <row r="399" spans="1:7" ht="42.75">
      <c r="A399" s="22" t="s">
        <v>391</v>
      </c>
      <c r="B399" s="43"/>
      <c r="C399" s="44" t="s">
        <v>2</v>
      </c>
      <c r="D399" s="44" t="s">
        <v>26</v>
      </c>
      <c r="E399" s="44" t="s">
        <v>403</v>
      </c>
      <c r="F399" s="44"/>
      <c r="G399" s="23">
        <f>G400+G401</f>
        <v>8982</v>
      </c>
    </row>
    <row r="400" spans="1:7" ht="28.5">
      <c r="A400" s="22" t="s">
        <v>267</v>
      </c>
      <c r="B400" s="43"/>
      <c r="C400" s="44" t="s">
        <v>2</v>
      </c>
      <c r="D400" s="44" t="s">
        <v>26</v>
      </c>
      <c r="E400" s="44" t="s">
        <v>403</v>
      </c>
      <c r="F400" s="44" t="s">
        <v>37</v>
      </c>
      <c r="G400" s="23">
        <v>127</v>
      </c>
    </row>
    <row r="401" spans="1:7" ht="15">
      <c r="A401" s="22" t="s">
        <v>174</v>
      </c>
      <c r="B401" s="43"/>
      <c r="C401" s="44" t="s">
        <v>2</v>
      </c>
      <c r="D401" s="44" t="s">
        <v>26</v>
      </c>
      <c r="E401" s="44" t="s">
        <v>403</v>
      </c>
      <c r="F401" s="44" t="s">
        <v>175</v>
      </c>
      <c r="G401" s="23">
        <v>8855</v>
      </c>
    </row>
    <row r="402" spans="1:7" ht="28.5">
      <c r="A402" s="22" t="s">
        <v>392</v>
      </c>
      <c r="B402" s="43"/>
      <c r="C402" s="44" t="s">
        <v>2</v>
      </c>
      <c r="D402" s="44" t="s">
        <v>26</v>
      </c>
      <c r="E402" s="44" t="s">
        <v>404</v>
      </c>
      <c r="F402" s="44"/>
      <c r="G402" s="23">
        <f>G403+G404</f>
        <v>112247.40000000001</v>
      </c>
    </row>
    <row r="403" spans="1:7" ht="28.5">
      <c r="A403" s="22" t="s">
        <v>267</v>
      </c>
      <c r="B403" s="43"/>
      <c r="C403" s="44" t="s">
        <v>2</v>
      </c>
      <c r="D403" s="44" t="s">
        <v>26</v>
      </c>
      <c r="E403" s="44" t="s">
        <v>404</v>
      </c>
      <c r="F403" s="44" t="s">
        <v>37</v>
      </c>
      <c r="G403" s="23">
        <v>1675.1</v>
      </c>
    </row>
    <row r="404" spans="1:7" ht="15">
      <c r="A404" s="22" t="s">
        <v>174</v>
      </c>
      <c r="B404" s="43"/>
      <c r="C404" s="44" t="s">
        <v>2</v>
      </c>
      <c r="D404" s="44" t="s">
        <v>26</v>
      </c>
      <c r="E404" s="44" t="s">
        <v>404</v>
      </c>
      <c r="F404" s="44" t="s">
        <v>175</v>
      </c>
      <c r="G404" s="23">
        <v>110572.3</v>
      </c>
    </row>
    <row r="405" spans="1:7" ht="42.75">
      <c r="A405" s="22" t="s">
        <v>393</v>
      </c>
      <c r="B405" s="43"/>
      <c r="C405" s="44" t="s">
        <v>2</v>
      </c>
      <c r="D405" s="44" t="s">
        <v>26</v>
      </c>
      <c r="E405" s="44" t="s">
        <v>405</v>
      </c>
      <c r="F405" s="44"/>
      <c r="G405" s="23">
        <f>G406+G407</f>
        <v>528.8</v>
      </c>
    </row>
    <row r="406" spans="1:7" ht="28.5">
      <c r="A406" s="22" t="s">
        <v>267</v>
      </c>
      <c r="B406" s="43"/>
      <c r="C406" s="44" t="s">
        <v>2</v>
      </c>
      <c r="D406" s="44" t="s">
        <v>26</v>
      </c>
      <c r="E406" s="44" t="s">
        <v>405</v>
      </c>
      <c r="F406" s="44" t="s">
        <v>37</v>
      </c>
      <c r="G406" s="23">
        <v>8</v>
      </c>
    </row>
    <row r="407" spans="1:7" ht="14.25" customHeight="1">
      <c r="A407" s="22" t="s">
        <v>174</v>
      </c>
      <c r="B407" s="43"/>
      <c r="C407" s="44" t="s">
        <v>2</v>
      </c>
      <c r="D407" s="44" t="s">
        <v>26</v>
      </c>
      <c r="E407" s="44" t="s">
        <v>405</v>
      </c>
      <c r="F407" s="44" t="s">
        <v>175</v>
      </c>
      <c r="G407" s="23">
        <v>520.8</v>
      </c>
    </row>
    <row r="408" spans="1:7" ht="57" hidden="1">
      <c r="A408" s="22" t="s">
        <v>533</v>
      </c>
      <c r="B408" s="71"/>
      <c r="C408" s="37" t="s">
        <v>2</v>
      </c>
      <c r="D408" s="37" t="s">
        <v>26</v>
      </c>
      <c r="E408" s="37" t="s">
        <v>534</v>
      </c>
      <c r="F408" s="37"/>
      <c r="G408" s="72">
        <f>G409+G410</f>
        <v>0</v>
      </c>
    </row>
    <row r="409" spans="1:7" ht="28.5" hidden="1">
      <c r="A409" s="22" t="s">
        <v>267</v>
      </c>
      <c r="B409" s="71"/>
      <c r="C409" s="37" t="s">
        <v>2</v>
      </c>
      <c r="D409" s="37" t="s">
        <v>26</v>
      </c>
      <c r="E409" s="37" t="s">
        <v>534</v>
      </c>
      <c r="F409" s="37" t="s">
        <v>37</v>
      </c>
      <c r="G409" s="72"/>
    </row>
    <row r="410" spans="1:7" ht="15" hidden="1">
      <c r="A410" s="22" t="s">
        <v>174</v>
      </c>
      <c r="B410" s="71"/>
      <c r="C410" s="37" t="s">
        <v>2</v>
      </c>
      <c r="D410" s="37" t="s">
        <v>26</v>
      </c>
      <c r="E410" s="37" t="s">
        <v>534</v>
      </c>
      <c r="F410" s="37" t="s">
        <v>175</v>
      </c>
      <c r="G410" s="72"/>
    </row>
    <row r="411" spans="1:7" ht="42.75">
      <c r="A411" s="22" t="s">
        <v>394</v>
      </c>
      <c r="B411" s="43"/>
      <c r="C411" s="44" t="s">
        <v>2</v>
      </c>
      <c r="D411" s="44" t="s">
        <v>26</v>
      </c>
      <c r="E411" s="44" t="s">
        <v>406</v>
      </c>
      <c r="F411" s="44"/>
      <c r="G411" s="23">
        <f>G412+G413</f>
        <v>97.6</v>
      </c>
    </row>
    <row r="412" spans="1:7" ht="28.5">
      <c r="A412" s="22" t="s">
        <v>267</v>
      </c>
      <c r="B412" s="43"/>
      <c r="C412" s="44" t="s">
        <v>2</v>
      </c>
      <c r="D412" s="44" t="s">
        <v>26</v>
      </c>
      <c r="E412" s="44" t="s">
        <v>406</v>
      </c>
      <c r="F412" s="44" t="s">
        <v>37</v>
      </c>
      <c r="G412" s="23">
        <v>1.6</v>
      </c>
    </row>
    <row r="413" spans="1:7" ht="15">
      <c r="A413" s="22" t="s">
        <v>174</v>
      </c>
      <c r="B413" s="43"/>
      <c r="C413" s="44" t="s">
        <v>2</v>
      </c>
      <c r="D413" s="44" t="s">
        <v>26</v>
      </c>
      <c r="E413" s="44" t="s">
        <v>406</v>
      </c>
      <c r="F413" s="44" t="s">
        <v>175</v>
      </c>
      <c r="G413" s="23">
        <v>96</v>
      </c>
    </row>
    <row r="414" spans="1:7" ht="57">
      <c r="A414" s="22" t="s">
        <v>533</v>
      </c>
      <c r="B414" s="43"/>
      <c r="C414" s="44" t="s">
        <v>2</v>
      </c>
      <c r="D414" s="44" t="s">
        <v>26</v>
      </c>
      <c r="E414" s="44" t="s">
        <v>607</v>
      </c>
      <c r="F414" s="44"/>
      <c r="G414" s="23">
        <f>SUM(G415:G416)</f>
        <v>2584.1</v>
      </c>
    </row>
    <row r="415" spans="1:7" ht="28.5">
      <c r="A415" s="22" t="s">
        <v>267</v>
      </c>
      <c r="B415" s="43"/>
      <c r="C415" s="44" t="s">
        <v>2</v>
      </c>
      <c r="D415" s="44" t="s">
        <v>26</v>
      </c>
      <c r="E415" s="44" t="s">
        <v>607</v>
      </c>
      <c r="F415" s="44" t="s">
        <v>37</v>
      </c>
      <c r="G415" s="23">
        <v>852.1</v>
      </c>
    </row>
    <row r="416" spans="1:7" ht="15">
      <c r="A416" s="22" t="s">
        <v>174</v>
      </c>
      <c r="B416" s="43"/>
      <c r="C416" s="44" t="s">
        <v>2</v>
      </c>
      <c r="D416" s="44" t="s">
        <v>26</v>
      </c>
      <c r="E416" s="44" t="s">
        <v>607</v>
      </c>
      <c r="F416" s="44" t="s">
        <v>175</v>
      </c>
      <c r="G416" s="23">
        <v>1732</v>
      </c>
    </row>
    <row r="417" spans="1:7" ht="28.5">
      <c r="A417" s="22" t="s">
        <v>417</v>
      </c>
      <c r="B417" s="71"/>
      <c r="C417" s="44" t="s">
        <v>2</v>
      </c>
      <c r="D417" s="44" t="s">
        <v>26</v>
      </c>
      <c r="E417" s="44" t="s">
        <v>455</v>
      </c>
      <c r="F417" s="44"/>
      <c r="G417" s="23">
        <f>G418+G419</f>
        <v>183484.7</v>
      </c>
    </row>
    <row r="418" spans="1:7" ht="28.5">
      <c r="A418" s="22" t="s">
        <v>267</v>
      </c>
      <c r="B418" s="71"/>
      <c r="C418" s="44" t="s">
        <v>2</v>
      </c>
      <c r="D418" s="44" t="s">
        <v>26</v>
      </c>
      <c r="E418" s="44" t="s">
        <v>455</v>
      </c>
      <c r="F418" s="44" t="s">
        <v>37</v>
      </c>
      <c r="G418" s="23">
        <v>2558.7</v>
      </c>
    </row>
    <row r="419" spans="1:7" ht="15">
      <c r="A419" s="22" t="s">
        <v>174</v>
      </c>
      <c r="B419" s="71"/>
      <c r="C419" s="44" t="s">
        <v>2</v>
      </c>
      <c r="D419" s="44" t="s">
        <v>26</v>
      </c>
      <c r="E419" s="44" t="s">
        <v>455</v>
      </c>
      <c r="F419" s="44" t="s">
        <v>175</v>
      </c>
      <c r="G419" s="23">
        <v>180926</v>
      </c>
    </row>
    <row r="420" spans="1:7" ht="28.5">
      <c r="A420" s="22" t="s">
        <v>418</v>
      </c>
      <c r="B420" s="71"/>
      <c r="C420" s="44" t="s">
        <v>2</v>
      </c>
      <c r="D420" s="44" t="s">
        <v>26</v>
      </c>
      <c r="E420" s="44" t="s">
        <v>456</v>
      </c>
      <c r="F420" s="44"/>
      <c r="G420" s="23">
        <f>G421+G422</f>
        <v>1920</v>
      </c>
    </row>
    <row r="421" spans="1:7" ht="28.5">
      <c r="A421" s="22" t="s">
        <v>267</v>
      </c>
      <c r="B421" s="71"/>
      <c r="C421" s="44" t="s">
        <v>2</v>
      </c>
      <c r="D421" s="44" t="s">
        <v>26</v>
      </c>
      <c r="E421" s="44" t="s">
        <v>456</v>
      </c>
      <c r="F421" s="44" t="s">
        <v>37</v>
      </c>
      <c r="G421" s="23">
        <v>37.7</v>
      </c>
    </row>
    <row r="422" spans="1:7" ht="15">
      <c r="A422" s="22" t="s">
        <v>174</v>
      </c>
      <c r="B422" s="71"/>
      <c r="C422" s="44" t="s">
        <v>2</v>
      </c>
      <c r="D422" s="44" t="s">
        <v>26</v>
      </c>
      <c r="E422" s="44" t="s">
        <v>456</v>
      </c>
      <c r="F422" s="44" t="s">
        <v>175</v>
      </c>
      <c r="G422" s="23">
        <v>1882.3</v>
      </c>
    </row>
    <row r="423" spans="1:7" ht="42.75">
      <c r="A423" s="22" t="s">
        <v>419</v>
      </c>
      <c r="B423" s="71"/>
      <c r="C423" s="44" t="s">
        <v>2</v>
      </c>
      <c r="D423" s="44" t="s">
        <v>26</v>
      </c>
      <c r="E423" s="44" t="s">
        <v>457</v>
      </c>
      <c r="F423" s="44"/>
      <c r="G423" s="23">
        <f>G424+G425</f>
        <v>12553.4</v>
      </c>
    </row>
    <row r="424" spans="1:7" ht="28.5">
      <c r="A424" s="22" t="s">
        <v>267</v>
      </c>
      <c r="B424" s="71"/>
      <c r="C424" s="44" t="s">
        <v>2</v>
      </c>
      <c r="D424" s="44" t="s">
        <v>26</v>
      </c>
      <c r="E424" s="44" t="s">
        <v>457</v>
      </c>
      <c r="F424" s="44" t="s">
        <v>37</v>
      </c>
      <c r="G424" s="23">
        <v>185.5</v>
      </c>
    </row>
    <row r="425" spans="1:7" ht="15">
      <c r="A425" s="22" t="s">
        <v>174</v>
      </c>
      <c r="B425" s="71"/>
      <c r="C425" s="44" t="s">
        <v>2</v>
      </c>
      <c r="D425" s="44" t="s">
        <v>26</v>
      </c>
      <c r="E425" s="44" t="s">
        <v>457</v>
      </c>
      <c r="F425" s="44" t="s">
        <v>175</v>
      </c>
      <c r="G425" s="23">
        <v>12367.9</v>
      </c>
    </row>
    <row r="426" spans="1:7" ht="28.5">
      <c r="A426" s="22" t="s">
        <v>420</v>
      </c>
      <c r="B426" s="71"/>
      <c r="C426" s="44" t="s">
        <v>2</v>
      </c>
      <c r="D426" s="44" t="s">
        <v>26</v>
      </c>
      <c r="E426" s="44" t="s">
        <v>458</v>
      </c>
      <c r="F426" s="44"/>
      <c r="G426" s="23">
        <f>G427+G428</f>
        <v>105934.3</v>
      </c>
    </row>
    <row r="427" spans="1:7" ht="28.5">
      <c r="A427" s="22" t="s">
        <v>267</v>
      </c>
      <c r="B427" s="71"/>
      <c r="C427" s="44" t="s">
        <v>2</v>
      </c>
      <c r="D427" s="44" t="s">
        <v>26</v>
      </c>
      <c r="E427" s="44" t="s">
        <v>458</v>
      </c>
      <c r="F427" s="44" t="s">
        <v>37</v>
      </c>
      <c r="G427" s="23">
        <v>1876.5</v>
      </c>
    </row>
    <row r="428" spans="1:7" ht="15">
      <c r="A428" s="22" t="s">
        <v>174</v>
      </c>
      <c r="B428" s="71"/>
      <c r="C428" s="44" t="s">
        <v>2</v>
      </c>
      <c r="D428" s="44" t="s">
        <v>26</v>
      </c>
      <c r="E428" s="44" t="s">
        <v>458</v>
      </c>
      <c r="F428" s="44" t="s">
        <v>175</v>
      </c>
      <c r="G428" s="23">
        <v>104057.8</v>
      </c>
    </row>
    <row r="429" spans="1:7" ht="85.5">
      <c r="A429" s="22" t="s">
        <v>421</v>
      </c>
      <c r="B429" s="71"/>
      <c r="C429" s="44" t="s">
        <v>2</v>
      </c>
      <c r="D429" s="44" t="s">
        <v>26</v>
      </c>
      <c r="E429" s="44" t="s">
        <v>459</v>
      </c>
      <c r="F429" s="44"/>
      <c r="G429" s="23">
        <f>G430+G431</f>
        <v>20.1</v>
      </c>
    </row>
    <row r="430" spans="1:7" ht="28.5">
      <c r="A430" s="22" t="s">
        <v>267</v>
      </c>
      <c r="B430" s="71"/>
      <c r="C430" s="44" t="s">
        <v>2</v>
      </c>
      <c r="D430" s="44" t="s">
        <v>26</v>
      </c>
      <c r="E430" s="44" t="s">
        <v>459</v>
      </c>
      <c r="F430" s="44" t="s">
        <v>37</v>
      </c>
      <c r="G430" s="23">
        <v>0.3</v>
      </c>
    </row>
    <row r="431" spans="1:7" ht="15">
      <c r="A431" s="22" t="s">
        <v>174</v>
      </c>
      <c r="B431" s="71"/>
      <c r="C431" s="44" t="s">
        <v>2</v>
      </c>
      <c r="D431" s="44" t="s">
        <v>26</v>
      </c>
      <c r="E431" s="44" t="s">
        <v>459</v>
      </c>
      <c r="F431" s="44" t="s">
        <v>175</v>
      </c>
      <c r="G431" s="23">
        <v>19.8</v>
      </c>
    </row>
    <row r="432" spans="1:7" ht="71.25">
      <c r="A432" s="166" t="s">
        <v>614</v>
      </c>
      <c r="B432" s="167"/>
      <c r="C432" s="162" t="s">
        <v>2</v>
      </c>
      <c r="D432" s="162" t="s">
        <v>26</v>
      </c>
      <c r="E432" s="162" t="s">
        <v>615</v>
      </c>
      <c r="F432" s="162"/>
      <c r="G432" s="164">
        <f>G433+G434</f>
        <v>12220.2</v>
      </c>
    </row>
    <row r="433" spans="1:7" ht="28.5" hidden="1">
      <c r="A433" s="168" t="s">
        <v>267</v>
      </c>
      <c r="B433" s="167"/>
      <c r="C433" s="162" t="s">
        <v>2</v>
      </c>
      <c r="D433" s="162" t="s">
        <v>26</v>
      </c>
      <c r="E433" s="162" t="s">
        <v>615</v>
      </c>
      <c r="F433" s="162" t="s">
        <v>37</v>
      </c>
      <c r="G433" s="164"/>
    </row>
    <row r="434" spans="1:7" ht="15">
      <c r="A434" s="166" t="s">
        <v>174</v>
      </c>
      <c r="B434" s="167"/>
      <c r="C434" s="162" t="s">
        <v>2</v>
      </c>
      <c r="D434" s="162" t="s">
        <v>26</v>
      </c>
      <c r="E434" s="162" t="s">
        <v>615</v>
      </c>
      <c r="F434" s="162" t="s">
        <v>175</v>
      </c>
      <c r="G434" s="164">
        <v>12220.2</v>
      </c>
    </row>
    <row r="435" spans="1:7" ht="42.75">
      <c r="A435" s="22" t="s">
        <v>422</v>
      </c>
      <c r="B435" s="71"/>
      <c r="C435" s="44" t="s">
        <v>2</v>
      </c>
      <c r="D435" s="44" t="s">
        <v>26</v>
      </c>
      <c r="E435" s="44" t="s">
        <v>460</v>
      </c>
      <c r="F435" s="44"/>
      <c r="G435" s="23">
        <f>G436+G437</f>
        <v>2161.7</v>
      </c>
    </row>
    <row r="436" spans="1:7" ht="28.5">
      <c r="A436" s="22" t="s">
        <v>267</v>
      </c>
      <c r="B436" s="71"/>
      <c r="C436" s="44" t="s">
        <v>2</v>
      </c>
      <c r="D436" s="44" t="s">
        <v>26</v>
      </c>
      <c r="E436" s="44" t="s">
        <v>460</v>
      </c>
      <c r="F436" s="44" t="s">
        <v>37</v>
      </c>
      <c r="G436" s="23">
        <v>30.2</v>
      </c>
    </row>
    <row r="437" spans="1:7" ht="15">
      <c r="A437" s="22" t="s">
        <v>174</v>
      </c>
      <c r="B437" s="71"/>
      <c r="C437" s="44" t="s">
        <v>2</v>
      </c>
      <c r="D437" s="44" t="s">
        <v>26</v>
      </c>
      <c r="E437" s="44" t="s">
        <v>460</v>
      </c>
      <c r="F437" s="44" t="s">
        <v>175</v>
      </c>
      <c r="G437" s="23">
        <v>2131.5</v>
      </c>
    </row>
    <row r="438" spans="1:7" ht="42.75">
      <c r="A438" s="22" t="s">
        <v>423</v>
      </c>
      <c r="B438" s="71"/>
      <c r="C438" s="44" t="s">
        <v>2</v>
      </c>
      <c r="D438" s="44" t="s">
        <v>26</v>
      </c>
      <c r="E438" s="44" t="s">
        <v>461</v>
      </c>
      <c r="F438" s="44"/>
      <c r="G438" s="23">
        <f>G439+G440</f>
        <v>2086.9</v>
      </c>
    </row>
    <row r="439" spans="1:7" ht="28.5">
      <c r="A439" s="22" t="s">
        <v>267</v>
      </c>
      <c r="B439" s="71"/>
      <c r="C439" s="44" t="s">
        <v>2</v>
      </c>
      <c r="D439" s="44" t="s">
        <v>26</v>
      </c>
      <c r="E439" s="44" t="s">
        <v>461</v>
      </c>
      <c r="F439" s="44" t="s">
        <v>37</v>
      </c>
      <c r="G439" s="23">
        <v>23.6</v>
      </c>
    </row>
    <row r="440" spans="1:7" ht="15">
      <c r="A440" s="22" t="s">
        <v>174</v>
      </c>
      <c r="B440" s="71"/>
      <c r="C440" s="44" t="s">
        <v>2</v>
      </c>
      <c r="D440" s="44" t="s">
        <v>26</v>
      </c>
      <c r="E440" s="44" t="s">
        <v>461</v>
      </c>
      <c r="F440" s="44" t="s">
        <v>175</v>
      </c>
      <c r="G440" s="23">
        <v>2063.3</v>
      </c>
    </row>
    <row r="441" spans="1:7" ht="71.25">
      <c r="A441" s="166" t="s">
        <v>616</v>
      </c>
      <c r="B441" s="167"/>
      <c r="C441" s="162" t="s">
        <v>2</v>
      </c>
      <c r="D441" s="162" t="s">
        <v>26</v>
      </c>
      <c r="E441" s="162" t="s">
        <v>617</v>
      </c>
      <c r="F441" s="162"/>
      <c r="G441" s="164">
        <f>G442+G443</f>
        <v>158</v>
      </c>
    </row>
    <row r="442" spans="1:7" ht="28.5">
      <c r="A442" s="168" t="s">
        <v>267</v>
      </c>
      <c r="B442" s="167"/>
      <c r="C442" s="162" t="s">
        <v>2</v>
      </c>
      <c r="D442" s="162" t="s">
        <v>26</v>
      </c>
      <c r="E442" s="162" t="s">
        <v>617</v>
      </c>
      <c r="F442" s="162" t="s">
        <v>37</v>
      </c>
      <c r="G442" s="164">
        <v>5.8</v>
      </c>
    </row>
    <row r="443" spans="1:7" ht="15">
      <c r="A443" s="166" t="s">
        <v>174</v>
      </c>
      <c r="B443" s="167"/>
      <c r="C443" s="162" t="s">
        <v>2</v>
      </c>
      <c r="D443" s="162" t="s">
        <v>26</v>
      </c>
      <c r="E443" s="162" t="s">
        <v>617</v>
      </c>
      <c r="F443" s="162" t="s">
        <v>175</v>
      </c>
      <c r="G443" s="164">
        <v>152.2</v>
      </c>
    </row>
    <row r="444" spans="1:7" ht="28.5">
      <c r="A444" s="22" t="s">
        <v>210</v>
      </c>
      <c r="B444" s="43"/>
      <c r="C444" s="44" t="s">
        <v>2</v>
      </c>
      <c r="D444" s="44" t="s">
        <v>26</v>
      </c>
      <c r="E444" s="44" t="s">
        <v>347</v>
      </c>
      <c r="F444" s="44"/>
      <c r="G444" s="23">
        <f>G445</f>
        <v>158686.59999999998</v>
      </c>
    </row>
    <row r="445" spans="1:7" ht="71.25">
      <c r="A445" s="22" t="s">
        <v>337</v>
      </c>
      <c r="B445" s="43"/>
      <c r="C445" s="44" t="s">
        <v>2</v>
      </c>
      <c r="D445" s="44" t="s">
        <v>26</v>
      </c>
      <c r="E445" s="44" t="s">
        <v>255</v>
      </c>
      <c r="F445" s="44"/>
      <c r="G445" s="23">
        <f>G446+G449+G452+G455</f>
        <v>158686.59999999998</v>
      </c>
    </row>
    <row r="446" spans="1:7" ht="34.5" customHeight="1">
      <c r="A446" s="22" t="s">
        <v>395</v>
      </c>
      <c r="B446" s="43"/>
      <c r="C446" s="44" t="s">
        <v>2</v>
      </c>
      <c r="D446" s="44" t="s">
        <v>26</v>
      </c>
      <c r="E446" s="44" t="s">
        <v>407</v>
      </c>
      <c r="F446" s="44"/>
      <c r="G446" s="23">
        <f>G447+G448</f>
        <v>52643</v>
      </c>
    </row>
    <row r="447" spans="1:7" ht="35.25" customHeight="1">
      <c r="A447" s="22" t="s">
        <v>267</v>
      </c>
      <c r="B447" s="43"/>
      <c r="C447" s="44" t="s">
        <v>2</v>
      </c>
      <c r="D447" s="44" t="s">
        <v>26</v>
      </c>
      <c r="E447" s="44" t="s">
        <v>407</v>
      </c>
      <c r="F447" s="44" t="s">
        <v>37</v>
      </c>
      <c r="G447" s="23">
        <v>779.6</v>
      </c>
    </row>
    <row r="448" spans="1:7" ht="15">
      <c r="A448" s="22" t="s">
        <v>174</v>
      </c>
      <c r="B448" s="43"/>
      <c r="C448" s="44" t="s">
        <v>2</v>
      </c>
      <c r="D448" s="44" t="s">
        <v>26</v>
      </c>
      <c r="E448" s="44" t="s">
        <v>407</v>
      </c>
      <c r="F448" s="44" t="s">
        <v>175</v>
      </c>
      <c r="G448" s="23">
        <v>51863.4</v>
      </c>
    </row>
    <row r="449" spans="1:7" ht="42.75">
      <c r="A449" s="22" t="s">
        <v>396</v>
      </c>
      <c r="B449" s="43"/>
      <c r="C449" s="44" t="s">
        <v>2</v>
      </c>
      <c r="D449" s="44" t="s">
        <v>26</v>
      </c>
      <c r="E449" s="44" t="s">
        <v>408</v>
      </c>
      <c r="F449" s="44"/>
      <c r="G449" s="23">
        <f>G450+G451</f>
        <v>5887.2</v>
      </c>
    </row>
    <row r="450" spans="1:7" ht="28.5">
      <c r="A450" s="22" t="s">
        <v>267</v>
      </c>
      <c r="B450" s="43"/>
      <c r="C450" s="44" t="s">
        <v>2</v>
      </c>
      <c r="D450" s="44" t="s">
        <v>26</v>
      </c>
      <c r="E450" s="44" t="s">
        <v>408</v>
      </c>
      <c r="F450" s="44" t="s">
        <v>37</v>
      </c>
      <c r="G450" s="23">
        <v>87.3</v>
      </c>
    </row>
    <row r="451" spans="1:7" ht="15">
      <c r="A451" s="22" t="s">
        <v>174</v>
      </c>
      <c r="B451" s="43"/>
      <c r="C451" s="44" t="s">
        <v>2</v>
      </c>
      <c r="D451" s="44" t="s">
        <v>26</v>
      </c>
      <c r="E451" s="44" t="s">
        <v>408</v>
      </c>
      <c r="F451" s="44" t="s">
        <v>175</v>
      </c>
      <c r="G451" s="23">
        <v>5799.9</v>
      </c>
    </row>
    <row r="452" spans="1:7" ht="57">
      <c r="A452" s="22" t="s">
        <v>397</v>
      </c>
      <c r="B452" s="43"/>
      <c r="C452" s="44" t="s">
        <v>2</v>
      </c>
      <c r="D452" s="44" t="s">
        <v>26</v>
      </c>
      <c r="E452" s="44" t="s">
        <v>409</v>
      </c>
      <c r="F452" s="44"/>
      <c r="G452" s="23">
        <f>G453+G454</f>
        <v>11586.8</v>
      </c>
    </row>
    <row r="453" spans="1:7" ht="28.5">
      <c r="A453" s="22" t="s">
        <v>267</v>
      </c>
      <c r="B453" s="43"/>
      <c r="C453" s="44" t="s">
        <v>2</v>
      </c>
      <c r="D453" s="44" t="s">
        <v>26</v>
      </c>
      <c r="E453" s="44" t="s">
        <v>409</v>
      </c>
      <c r="F453" s="44" t="s">
        <v>37</v>
      </c>
      <c r="G453" s="23">
        <v>171.9</v>
      </c>
    </row>
    <row r="454" spans="1:7" ht="15">
      <c r="A454" s="22" t="s">
        <v>174</v>
      </c>
      <c r="B454" s="43"/>
      <c r="C454" s="44" t="s">
        <v>2</v>
      </c>
      <c r="D454" s="44" t="s">
        <v>26</v>
      </c>
      <c r="E454" s="44" t="s">
        <v>409</v>
      </c>
      <c r="F454" s="44" t="s">
        <v>175</v>
      </c>
      <c r="G454" s="23">
        <v>11414.9</v>
      </c>
    </row>
    <row r="455" spans="1:7" ht="117" customHeight="1">
      <c r="A455" s="22" t="s">
        <v>655</v>
      </c>
      <c r="B455" s="43"/>
      <c r="C455" s="44" t="s">
        <v>2</v>
      </c>
      <c r="D455" s="44" t="s">
        <v>26</v>
      </c>
      <c r="E455" s="44" t="s">
        <v>410</v>
      </c>
      <c r="F455" s="44"/>
      <c r="G455" s="23">
        <f>G456+G457</f>
        <v>88569.59999999999</v>
      </c>
    </row>
    <row r="456" spans="1:7" ht="28.5">
      <c r="A456" s="22" t="s">
        <v>267</v>
      </c>
      <c r="B456" s="43"/>
      <c r="C456" s="44" t="s">
        <v>2</v>
      </c>
      <c r="D456" s="44" t="s">
        <v>26</v>
      </c>
      <c r="E456" s="44" t="s">
        <v>410</v>
      </c>
      <c r="F456" s="44" t="s">
        <v>37</v>
      </c>
      <c r="G456" s="23">
        <v>25.9</v>
      </c>
    </row>
    <row r="457" spans="1:7" ht="15">
      <c r="A457" s="22" t="s">
        <v>174</v>
      </c>
      <c r="B457" s="43"/>
      <c r="C457" s="44" t="s">
        <v>2</v>
      </c>
      <c r="D457" s="44" t="s">
        <v>26</v>
      </c>
      <c r="E457" s="44" t="s">
        <v>410</v>
      </c>
      <c r="F457" s="44" t="s">
        <v>175</v>
      </c>
      <c r="G457" s="23">
        <v>88543.7</v>
      </c>
    </row>
    <row r="458" spans="1:7" ht="15">
      <c r="A458" s="22" t="s">
        <v>6</v>
      </c>
      <c r="B458" s="43"/>
      <c r="C458" s="44" t="s">
        <v>2</v>
      </c>
      <c r="D458" s="44" t="s">
        <v>26</v>
      </c>
      <c r="E458" s="44" t="s">
        <v>411</v>
      </c>
      <c r="F458" s="44"/>
      <c r="G458" s="23">
        <f>G459</f>
        <v>7234.3</v>
      </c>
    </row>
    <row r="459" spans="1:7" ht="15">
      <c r="A459" s="22" t="s">
        <v>80</v>
      </c>
      <c r="B459" s="43"/>
      <c r="C459" s="44" t="s">
        <v>2</v>
      </c>
      <c r="D459" s="44" t="s">
        <v>26</v>
      </c>
      <c r="E459" s="44" t="s">
        <v>412</v>
      </c>
      <c r="F459" s="44"/>
      <c r="G459" s="23">
        <f>G460+G461</f>
        <v>7234.3</v>
      </c>
    </row>
    <row r="460" spans="1:7" ht="28.5">
      <c r="A460" s="22" t="s">
        <v>267</v>
      </c>
      <c r="B460" s="43"/>
      <c r="C460" s="44" t="s">
        <v>2</v>
      </c>
      <c r="D460" s="44" t="s">
        <v>26</v>
      </c>
      <c r="E460" s="44" t="s">
        <v>412</v>
      </c>
      <c r="F460" s="44" t="s">
        <v>37</v>
      </c>
      <c r="G460" s="23">
        <v>4614.1</v>
      </c>
    </row>
    <row r="461" spans="1:7" ht="14.25" customHeight="1">
      <c r="A461" s="22" t="s">
        <v>174</v>
      </c>
      <c r="B461" s="43"/>
      <c r="C461" s="44" t="s">
        <v>2</v>
      </c>
      <c r="D461" s="44" t="s">
        <v>26</v>
      </c>
      <c r="E461" s="44" t="s">
        <v>412</v>
      </c>
      <c r="F461" s="44" t="s">
        <v>175</v>
      </c>
      <c r="G461" s="23">
        <v>2620.2</v>
      </c>
    </row>
    <row r="462" spans="1:7" ht="15">
      <c r="A462" s="22" t="s">
        <v>63</v>
      </c>
      <c r="B462" s="43"/>
      <c r="C462" s="44" t="s">
        <v>2</v>
      </c>
      <c r="D462" s="44" t="s">
        <v>26</v>
      </c>
      <c r="E462" s="44" t="s">
        <v>413</v>
      </c>
      <c r="F462" s="44"/>
      <c r="G462" s="23">
        <f>SUM(G463)</f>
        <v>859.4</v>
      </c>
    </row>
    <row r="463" spans="1:7" s="33" customFormat="1" ht="15">
      <c r="A463" s="22" t="s">
        <v>64</v>
      </c>
      <c r="B463" s="43"/>
      <c r="C463" s="44" t="s">
        <v>2</v>
      </c>
      <c r="D463" s="44" t="s">
        <v>26</v>
      </c>
      <c r="E463" s="44" t="s">
        <v>414</v>
      </c>
      <c r="F463" s="44"/>
      <c r="G463" s="23">
        <f>G464+G465</f>
        <v>859.4</v>
      </c>
    </row>
    <row r="464" spans="1:7" s="33" customFormat="1" ht="28.5">
      <c r="A464" s="22" t="s">
        <v>267</v>
      </c>
      <c r="B464" s="43"/>
      <c r="C464" s="44" t="s">
        <v>2</v>
      </c>
      <c r="D464" s="44" t="s">
        <v>26</v>
      </c>
      <c r="E464" s="44" t="s">
        <v>414</v>
      </c>
      <c r="F464" s="44" t="s">
        <v>37</v>
      </c>
      <c r="G464" s="23">
        <v>389.7</v>
      </c>
    </row>
    <row r="465" spans="1:7" s="33" customFormat="1" ht="15">
      <c r="A465" s="22" t="s">
        <v>174</v>
      </c>
      <c r="B465" s="43"/>
      <c r="C465" s="44" t="s">
        <v>2</v>
      </c>
      <c r="D465" s="44" t="s">
        <v>26</v>
      </c>
      <c r="E465" s="44" t="s">
        <v>414</v>
      </c>
      <c r="F465" s="44" t="s">
        <v>175</v>
      </c>
      <c r="G465" s="23">
        <v>469.7</v>
      </c>
    </row>
    <row r="466" spans="1:7" ht="15">
      <c r="A466" s="22" t="s">
        <v>189</v>
      </c>
      <c r="B466" s="43"/>
      <c r="C466" s="44" t="s">
        <v>2</v>
      </c>
      <c r="D466" s="44" t="s">
        <v>26</v>
      </c>
      <c r="E466" s="44" t="s">
        <v>235</v>
      </c>
      <c r="F466" s="44"/>
      <c r="G466" s="23">
        <f>G467</f>
        <v>289.7</v>
      </c>
    </row>
    <row r="467" spans="1:7" ht="15">
      <c r="A467" s="22" t="s">
        <v>399</v>
      </c>
      <c r="B467" s="43"/>
      <c r="C467" s="44" t="s">
        <v>2</v>
      </c>
      <c r="D467" s="44" t="s">
        <v>26</v>
      </c>
      <c r="E467" s="44" t="s">
        <v>415</v>
      </c>
      <c r="F467" s="44"/>
      <c r="G467" s="23">
        <f>G468</f>
        <v>289.7</v>
      </c>
    </row>
    <row r="468" spans="1:7" ht="27.75" customHeight="1">
      <c r="A468" s="22" t="s">
        <v>188</v>
      </c>
      <c r="B468" s="43"/>
      <c r="C468" s="44" t="s">
        <v>2</v>
      </c>
      <c r="D468" s="44" t="s">
        <v>26</v>
      </c>
      <c r="E468" s="44" t="s">
        <v>415</v>
      </c>
      <c r="F468" s="44" t="s">
        <v>178</v>
      </c>
      <c r="G468" s="23">
        <v>289.7</v>
      </c>
    </row>
    <row r="469" spans="1:7" ht="15" hidden="1">
      <c r="A469" s="166" t="s">
        <v>618</v>
      </c>
      <c r="B469" s="167"/>
      <c r="C469" s="169" t="s">
        <v>2</v>
      </c>
      <c r="D469" s="169" t="s">
        <v>26</v>
      </c>
      <c r="E469" s="169" t="s">
        <v>619</v>
      </c>
      <c r="F469" s="169"/>
      <c r="G469" s="170">
        <f>G470</f>
        <v>0</v>
      </c>
    </row>
    <row r="470" spans="1:7" ht="15" hidden="1">
      <c r="A470" s="166" t="s">
        <v>174</v>
      </c>
      <c r="B470" s="167"/>
      <c r="C470" s="169" t="s">
        <v>2</v>
      </c>
      <c r="D470" s="169" t="s">
        <v>26</v>
      </c>
      <c r="E470" s="169" t="s">
        <v>619</v>
      </c>
      <c r="F470" s="169" t="s">
        <v>175</v>
      </c>
      <c r="G470" s="170"/>
    </row>
    <row r="471" spans="1:7" ht="15">
      <c r="A471" s="70" t="s">
        <v>56</v>
      </c>
      <c r="B471" s="43"/>
      <c r="C471" s="44" t="s">
        <v>2</v>
      </c>
      <c r="D471" s="44" t="s">
        <v>39</v>
      </c>
      <c r="E471" s="44"/>
      <c r="F471" s="44"/>
      <c r="G471" s="23">
        <f>SUM(G472)</f>
        <v>123945.2</v>
      </c>
    </row>
    <row r="472" spans="1:7" ht="28.5">
      <c r="A472" s="22" t="s">
        <v>210</v>
      </c>
      <c r="B472" s="43"/>
      <c r="C472" s="44" t="s">
        <v>2</v>
      </c>
      <c r="D472" s="44" t="s">
        <v>39</v>
      </c>
      <c r="E472" s="44" t="s">
        <v>347</v>
      </c>
      <c r="F472" s="44"/>
      <c r="G472" s="23">
        <f>G473</f>
        <v>123945.2</v>
      </c>
    </row>
    <row r="473" spans="1:7" ht="71.25">
      <c r="A473" s="22" t="s">
        <v>337</v>
      </c>
      <c r="B473" s="43"/>
      <c r="C473" s="44" t="s">
        <v>2</v>
      </c>
      <c r="D473" s="44" t="s">
        <v>39</v>
      </c>
      <c r="E473" s="44" t="s">
        <v>255</v>
      </c>
      <c r="F473" s="44"/>
      <c r="G473" s="23">
        <f>G479+G482+G474</f>
        <v>123945.2</v>
      </c>
    </row>
    <row r="474" spans="1:7" ht="42.75">
      <c r="A474" s="22" t="s">
        <v>341</v>
      </c>
      <c r="B474" s="43"/>
      <c r="C474" s="44" t="s">
        <v>2</v>
      </c>
      <c r="D474" s="44" t="s">
        <v>39</v>
      </c>
      <c r="E474" s="44" t="s">
        <v>348</v>
      </c>
      <c r="F474" s="44"/>
      <c r="G474" s="23">
        <f>G475+G476+G478+G477</f>
        <v>66887.9</v>
      </c>
    </row>
    <row r="475" spans="1:7" ht="42.75">
      <c r="A475" s="22" t="s">
        <v>299</v>
      </c>
      <c r="B475" s="43"/>
      <c r="C475" s="44" t="s">
        <v>2</v>
      </c>
      <c r="D475" s="44" t="s">
        <v>39</v>
      </c>
      <c r="E475" s="44" t="s">
        <v>348</v>
      </c>
      <c r="F475" s="44" t="s">
        <v>169</v>
      </c>
      <c r="G475" s="23">
        <v>44470.5</v>
      </c>
    </row>
    <row r="476" spans="1:7" ht="28.5">
      <c r="A476" s="22" t="s">
        <v>267</v>
      </c>
      <c r="B476" s="43"/>
      <c r="C476" s="44" t="s">
        <v>2</v>
      </c>
      <c r="D476" s="44" t="s">
        <v>39</v>
      </c>
      <c r="E476" s="44" t="s">
        <v>348</v>
      </c>
      <c r="F476" s="44" t="s">
        <v>37</v>
      </c>
      <c r="G476" s="23">
        <v>21535.8</v>
      </c>
    </row>
    <row r="477" spans="1:7" ht="15">
      <c r="A477" s="22" t="s">
        <v>174</v>
      </c>
      <c r="B477" s="43"/>
      <c r="C477" s="44" t="s">
        <v>2</v>
      </c>
      <c r="D477" s="44" t="s">
        <v>39</v>
      </c>
      <c r="E477" s="44" t="s">
        <v>348</v>
      </c>
      <c r="F477" s="44" t="s">
        <v>175</v>
      </c>
      <c r="G477" s="23">
        <v>85.4</v>
      </c>
    </row>
    <row r="478" spans="1:7" ht="15">
      <c r="A478" s="22" t="s">
        <v>172</v>
      </c>
      <c r="B478" s="43"/>
      <c r="C478" s="44" t="s">
        <v>2</v>
      </c>
      <c r="D478" s="44" t="s">
        <v>39</v>
      </c>
      <c r="E478" s="44" t="s">
        <v>348</v>
      </c>
      <c r="F478" s="44" t="s">
        <v>61</v>
      </c>
      <c r="G478" s="23">
        <v>796.2</v>
      </c>
    </row>
    <row r="479" spans="1:7" ht="42.75">
      <c r="A479" s="22" t="s">
        <v>359</v>
      </c>
      <c r="B479" s="43"/>
      <c r="C479" s="44" t="s">
        <v>2</v>
      </c>
      <c r="D479" s="44" t="s">
        <v>39</v>
      </c>
      <c r="E479" s="44" t="s">
        <v>361</v>
      </c>
      <c r="F479" s="44"/>
      <c r="G479" s="23">
        <f>G480+G481</f>
        <v>14883.4</v>
      </c>
    </row>
    <row r="480" spans="1:7" ht="28.5">
      <c r="A480" s="22" t="s">
        <v>267</v>
      </c>
      <c r="B480" s="43"/>
      <c r="C480" s="44" t="s">
        <v>2</v>
      </c>
      <c r="D480" s="44" t="s">
        <v>39</v>
      </c>
      <c r="E480" s="44" t="s">
        <v>361</v>
      </c>
      <c r="F480" s="44" t="s">
        <v>37</v>
      </c>
      <c r="G480" s="23">
        <v>221.1</v>
      </c>
    </row>
    <row r="481" spans="1:7" ht="15">
      <c r="A481" s="22" t="s">
        <v>174</v>
      </c>
      <c r="B481" s="43"/>
      <c r="C481" s="44" t="s">
        <v>2</v>
      </c>
      <c r="D481" s="44" t="s">
        <v>39</v>
      </c>
      <c r="E481" s="44" t="s">
        <v>361</v>
      </c>
      <c r="F481" s="44" t="s">
        <v>175</v>
      </c>
      <c r="G481" s="23">
        <v>14662.3</v>
      </c>
    </row>
    <row r="482" spans="1:7" ht="71.25">
      <c r="A482" s="22" t="s">
        <v>360</v>
      </c>
      <c r="B482" s="43"/>
      <c r="C482" s="44" t="s">
        <v>2</v>
      </c>
      <c r="D482" s="44" t="s">
        <v>39</v>
      </c>
      <c r="E482" s="44" t="s">
        <v>362</v>
      </c>
      <c r="F482" s="44"/>
      <c r="G482" s="23">
        <f>G483+G484</f>
        <v>42173.9</v>
      </c>
    </row>
    <row r="483" spans="1:7" ht="28.5">
      <c r="A483" s="22" t="s">
        <v>267</v>
      </c>
      <c r="B483" s="43"/>
      <c r="C483" s="44" t="s">
        <v>2</v>
      </c>
      <c r="D483" s="44" t="s">
        <v>39</v>
      </c>
      <c r="E483" s="44" t="s">
        <v>362</v>
      </c>
      <c r="F483" s="44" t="s">
        <v>37</v>
      </c>
      <c r="G483" s="23">
        <v>586.1</v>
      </c>
    </row>
    <row r="484" spans="1:7" ht="15">
      <c r="A484" s="22" t="s">
        <v>174</v>
      </c>
      <c r="B484" s="43"/>
      <c r="C484" s="44" t="s">
        <v>2</v>
      </c>
      <c r="D484" s="44" t="s">
        <v>39</v>
      </c>
      <c r="E484" s="44" t="s">
        <v>362</v>
      </c>
      <c r="F484" s="44" t="s">
        <v>175</v>
      </c>
      <c r="G484" s="23">
        <v>41587.8</v>
      </c>
    </row>
    <row r="485" spans="1:7" ht="15">
      <c r="A485" s="22" t="s">
        <v>57</v>
      </c>
      <c r="B485" s="43"/>
      <c r="C485" s="44" t="s">
        <v>2</v>
      </c>
      <c r="D485" s="44" t="s">
        <v>142</v>
      </c>
      <c r="E485" s="44"/>
      <c r="F485" s="44"/>
      <c r="G485" s="23">
        <f>SUM(G486+G491+G496+G501+G511+G521)+G517</f>
        <v>33297</v>
      </c>
    </row>
    <row r="486" spans="1:7" ht="28.5">
      <c r="A486" s="22" t="s">
        <v>20</v>
      </c>
      <c r="B486" s="43"/>
      <c r="C486" s="44" t="s">
        <v>2</v>
      </c>
      <c r="D486" s="44" t="s">
        <v>142</v>
      </c>
      <c r="E486" s="19" t="s">
        <v>437</v>
      </c>
      <c r="F486" s="44"/>
      <c r="G486" s="23">
        <f>G487</f>
        <v>3511.2</v>
      </c>
    </row>
    <row r="487" spans="1:7" ht="15">
      <c r="A487" s="22" t="s">
        <v>27</v>
      </c>
      <c r="B487" s="43"/>
      <c r="C487" s="44" t="s">
        <v>2</v>
      </c>
      <c r="D487" s="44" t="s">
        <v>142</v>
      </c>
      <c r="E487" s="19" t="s">
        <v>438</v>
      </c>
      <c r="F487" s="44"/>
      <c r="G487" s="23">
        <f>G488+G489+G490</f>
        <v>3511.2</v>
      </c>
    </row>
    <row r="488" spans="1:7" ht="42.75">
      <c r="A488" s="22" t="s">
        <v>299</v>
      </c>
      <c r="B488" s="43"/>
      <c r="C488" s="44" t="s">
        <v>2</v>
      </c>
      <c r="D488" s="44" t="s">
        <v>142</v>
      </c>
      <c r="E488" s="19" t="s">
        <v>438</v>
      </c>
      <c r="F488" s="44" t="s">
        <v>169</v>
      </c>
      <c r="G488" s="23">
        <v>3406.7</v>
      </c>
    </row>
    <row r="489" spans="1:7" ht="28.5">
      <c r="A489" s="22" t="s">
        <v>267</v>
      </c>
      <c r="B489" s="43"/>
      <c r="C489" s="44" t="s">
        <v>2</v>
      </c>
      <c r="D489" s="44" t="s">
        <v>142</v>
      </c>
      <c r="E489" s="19" t="s">
        <v>438</v>
      </c>
      <c r="F489" s="44" t="s">
        <v>37</v>
      </c>
      <c r="G489" s="23">
        <v>5.4</v>
      </c>
    </row>
    <row r="490" spans="1:7" ht="15">
      <c r="A490" s="22" t="s">
        <v>172</v>
      </c>
      <c r="B490" s="43"/>
      <c r="C490" s="44" t="s">
        <v>2</v>
      </c>
      <c r="D490" s="44" t="s">
        <v>142</v>
      </c>
      <c r="E490" s="19" t="s">
        <v>438</v>
      </c>
      <c r="F490" s="44" t="s">
        <v>61</v>
      </c>
      <c r="G490" s="23">
        <v>99.1</v>
      </c>
    </row>
    <row r="491" spans="1:7" ht="48.75" customHeight="1">
      <c r="A491" s="22" t="s">
        <v>448</v>
      </c>
      <c r="B491" s="43"/>
      <c r="C491" s="44" t="s">
        <v>2</v>
      </c>
      <c r="D491" s="44" t="s">
        <v>142</v>
      </c>
      <c r="E491" s="19" t="s">
        <v>449</v>
      </c>
      <c r="F491" s="44"/>
      <c r="G491" s="23">
        <f>SUM(G492)</f>
        <v>17168.8</v>
      </c>
    </row>
    <row r="492" spans="1:7" ht="28.5">
      <c r="A492" s="22" t="s">
        <v>58</v>
      </c>
      <c r="B492" s="43"/>
      <c r="C492" s="44" t="s">
        <v>2</v>
      </c>
      <c r="D492" s="44" t="s">
        <v>142</v>
      </c>
      <c r="E492" s="19" t="s">
        <v>450</v>
      </c>
      <c r="F492" s="44"/>
      <c r="G492" s="23">
        <f>SUM(G493)+G494+G495</f>
        <v>17168.8</v>
      </c>
    </row>
    <row r="493" spans="1:7" ht="42.75">
      <c r="A493" s="22" t="s">
        <v>299</v>
      </c>
      <c r="B493" s="43"/>
      <c r="C493" s="44" t="s">
        <v>2</v>
      </c>
      <c r="D493" s="44" t="s">
        <v>142</v>
      </c>
      <c r="E493" s="19" t="s">
        <v>450</v>
      </c>
      <c r="F493" s="44" t="s">
        <v>169</v>
      </c>
      <c r="G493" s="23">
        <v>17065.7</v>
      </c>
    </row>
    <row r="494" spans="1:7" ht="28.5">
      <c r="A494" s="22" t="s">
        <v>267</v>
      </c>
      <c r="B494" s="43"/>
      <c r="C494" s="44" t="s">
        <v>2</v>
      </c>
      <c r="D494" s="44" t="s">
        <v>142</v>
      </c>
      <c r="E494" s="19" t="s">
        <v>450</v>
      </c>
      <c r="F494" s="44" t="s">
        <v>37</v>
      </c>
      <c r="G494" s="23">
        <v>46.8</v>
      </c>
    </row>
    <row r="495" spans="1:7" ht="15">
      <c r="A495" s="22" t="s">
        <v>172</v>
      </c>
      <c r="B495" s="43"/>
      <c r="C495" s="44" t="s">
        <v>2</v>
      </c>
      <c r="D495" s="44" t="s">
        <v>142</v>
      </c>
      <c r="E495" s="19" t="s">
        <v>450</v>
      </c>
      <c r="F495" s="44" t="s">
        <v>61</v>
      </c>
      <c r="G495" s="23">
        <v>56.3</v>
      </c>
    </row>
    <row r="496" spans="1:7" ht="71.25">
      <c r="A496" s="22" t="s">
        <v>337</v>
      </c>
      <c r="B496" s="43"/>
      <c r="C496" s="44" t="s">
        <v>2</v>
      </c>
      <c r="D496" s="44" t="s">
        <v>142</v>
      </c>
      <c r="E496" s="19" t="s">
        <v>385</v>
      </c>
      <c r="F496" s="44"/>
      <c r="G496" s="23">
        <f>SUM(G497)</f>
        <v>4233.2</v>
      </c>
    </row>
    <row r="497" spans="1:7" ht="36" customHeight="1">
      <c r="A497" s="22" t="s">
        <v>190</v>
      </c>
      <c r="B497" s="43"/>
      <c r="C497" s="44" t="s">
        <v>2</v>
      </c>
      <c r="D497" s="44" t="s">
        <v>142</v>
      </c>
      <c r="E497" s="19" t="s">
        <v>426</v>
      </c>
      <c r="F497" s="44"/>
      <c r="G497" s="23">
        <f>G498+G499+G500</f>
        <v>4233.2</v>
      </c>
    </row>
    <row r="498" spans="1:7" ht="42.75">
      <c r="A498" s="22" t="s">
        <v>299</v>
      </c>
      <c r="B498" s="43"/>
      <c r="C498" s="44" t="s">
        <v>2</v>
      </c>
      <c r="D498" s="44" t="s">
        <v>142</v>
      </c>
      <c r="E498" s="19" t="s">
        <v>426</v>
      </c>
      <c r="F498" s="44" t="s">
        <v>169</v>
      </c>
      <c r="G498" s="23">
        <v>3761.1</v>
      </c>
    </row>
    <row r="499" spans="1:7" s="74" customFormat="1" ht="28.5">
      <c r="A499" s="22" t="s">
        <v>267</v>
      </c>
      <c r="B499" s="73"/>
      <c r="C499" s="44" t="s">
        <v>2</v>
      </c>
      <c r="D499" s="44" t="s">
        <v>142</v>
      </c>
      <c r="E499" s="19" t="s">
        <v>426</v>
      </c>
      <c r="F499" s="44" t="s">
        <v>37</v>
      </c>
      <c r="G499" s="23">
        <v>471.3</v>
      </c>
    </row>
    <row r="500" spans="1:7" s="74" customFormat="1" ht="15">
      <c r="A500" s="22" t="s">
        <v>172</v>
      </c>
      <c r="B500" s="73"/>
      <c r="C500" s="44" t="s">
        <v>2</v>
      </c>
      <c r="D500" s="44" t="s">
        <v>142</v>
      </c>
      <c r="E500" s="19" t="s">
        <v>426</v>
      </c>
      <c r="F500" s="44" t="s">
        <v>61</v>
      </c>
      <c r="G500" s="23">
        <v>0.8</v>
      </c>
    </row>
    <row r="501" spans="1:7" ht="28.5">
      <c r="A501" s="22" t="s">
        <v>170</v>
      </c>
      <c r="B501" s="43"/>
      <c r="C501" s="44" t="s">
        <v>2</v>
      </c>
      <c r="D501" s="44" t="s">
        <v>142</v>
      </c>
      <c r="E501" s="44" t="s">
        <v>224</v>
      </c>
      <c r="F501" s="44"/>
      <c r="G501" s="23">
        <f>G502+G505+G508</f>
        <v>2288</v>
      </c>
    </row>
    <row r="502" spans="1:7" s="54" customFormat="1" ht="15">
      <c r="A502" s="22" t="s">
        <v>165</v>
      </c>
      <c r="B502" s="73"/>
      <c r="C502" s="44" t="s">
        <v>2</v>
      </c>
      <c r="D502" s="44" t="s">
        <v>142</v>
      </c>
      <c r="E502" s="44" t="s">
        <v>225</v>
      </c>
      <c r="F502" s="44"/>
      <c r="G502" s="23">
        <f>G503+G504</f>
        <v>280.59999999999997</v>
      </c>
    </row>
    <row r="503" spans="1:7" s="54" customFormat="1" ht="28.5">
      <c r="A503" s="22" t="s">
        <v>267</v>
      </c>
      <c r="B503" s="43"/>
      <c r="C503" s="44" t="s">
        <v>2</v>
      </c>
      <c r="D503" s="44" t="s">
        <v>142</v>
      </c>
      <c r="E503" s="44" t="s">
        <v>225</v>
      </c>
      <c r="F503" s="44" t="s">
        <v>37</v>
      </c>
      <c r="G503" s="23">
        <v>277.9</v>
      </c>
    </row>
    <row r="504" spans="1:7" s="74" customFormat="1" ht="15">
      <c r="A504" s="22" t="s">
        <v>172</v>
      </c>
      <c r="B504" s="43"/>
      <c r="C504" s="44" t="s">
        <v>2</v>
      </c>
      <c r="D504" s="44" t="s">
        <v>142</v>
      </c>
      <c r="E504" s="44" t="s">
        <v>225</v>
      </c>
      <c r="F504" s="44" t="s">
        <v>61</v>
      </c>
      <c r="G504" s="23">
        <v>2.7</v>
      </c>
    </row>
    <row r="505" spans="1:7" s="54" customFormat="1" ht="28.5">
      <c r="A505" s="22" t="s">
        <v>166</v>
      </c>
      <c r="B505" s="73"/>
      <c r="C505" s="44" t="s">
        <v>2</v>
      </c>
      <c r="D505" s="44" t="s">
        <v>142</v>
      </c>
      <c r="E505" s="44" t="s">
        <v>226</v>
      </c>
      <c r="F505" s="44"/>
      <c r="G505" s="23">
        <f>G506+G507</f>
        <v>949.2</v>
      </c>
    </row>
    <row r="506" spans="1:7" s="54" customFormat="1" ht="28.5">
      <c r="A506" s="22" t="s">
        <v>267</v>
      </c>
      <c r="B506" s="43"/>
      <c r="C506" s="44" t="s">
        <v>2</v>
      </c>
      <c r="D506" s="44" t="s">
        <v>142</v>
      </c>
      <c r="E506" s="44" t="s">
        <v>226</v>
      </c>
      <c r="F506" s="44" t="s">
        <v>37</v>
      </c>
      <c r="G506" s="23">
        <v>852.5</v>
      </c>
    </row>
    <row r="507" spans="1:7" s="54" customFormat="1" ht="15">
      <c r="A507" s="22" t="s">
        <v>172</v>
      </c>
      <c r="B507" s="43"/>
      <c r="C507" s="44" t="s">
        <v>2</v>
      </c>
      <c r="D507" s="44" t="s">
        <v>142</v>
      </c>
      <c r="E507" s="44" t="s">
        <v>226</v>
      </c>
      <c r="F507" s="44" t="s">
        <v>61</v>
      </c>
      <c r="G507" s="23">
        <v>96.7</v>
      </c>
    </row>
    <row r="508" spans="1:7" s="33" customFormat="1" ht="28.5">
      <c r="A508" s="22" t="s">
        <v>173</v>
      </c>
      <c r="B508" s="73"/>
      <c r="C508" s="44" t="s">
        <v>2</v>
      </c>
      <c r="D508" s="44" t="s">
        <v>142</v>
      </c>
      <c r="E508" s="44" t="s">
        <v>228</v>
      </c>
      <c r="F508" s="44"/>
      <c r="G508" s="23">
        <f>G509+G510</f>
        <v>1058.2</v>
      </c>
    </row>
    <row r="509" spans="1:7" s="33" customFormat="1" ht="27" customHeight="1">
      <c r="A509" s="22" t="s">
        <v>267</v>
      </c>
      <c r="B509" s="43"/>
      <c r="C509" s="44" t="s">
        <v>2</v>
      </c>
      <c r="D509" s="44" t="s">
        <v>142</v>
      </c>
      <c r="E509" s="44" t="s">
        <v>228</v>
      </c>
      <c r="F509" s="44" t="s">
        <v>37</v>
      </c>
      <c r="G509" s="23">
        <v>998.2</v>
      </c>
    </row>
    <row r="510" spans="1:7" s="33" customFormat="1" ht="27" customHeight="1">
      <c r="A510" s="22" t="s">
        <v>172</v>
      </c>
      <c r="B510" s="43"/>
      <c r="C510" s="44" t="s">
        <v>2</v>
      </c>
      <c r="D510" s="44" t="s">
        <v>142</v>
      </c>
      <c r="E510" s="44" t="s">
        <v>228</v>
      </c>
      <c r="F510" s="44" t="s">
        <v>61</v>
      </c>
      <c r="G510" s="23">
        <v>60</v>
      </c>
    </row>
    <row r="511" spans="1:7" s="33" customFormat="1" ht="28.5">
      <c r="A511" s="22" t="s">
        <v>210</v>
      </c>
      <c r="B511" s="43"/>
      <c r="C511" s="44" t="s">
        <v>2</v>
      </c>
      <c r="D511" s="44" t="s">
        <v>142</v>
      </c>
      <c r="E511" s="44" t="s">
        <v>340</v>
      </c>
      <c r="F511" s="44"/>
      <c r="G511" s="23">
        <f>G512</f>
        <v>5521.799999999999</v>
      </c>
    </row>
    <row r="512" spans="1:7" s="33" customFormat="1" ht="71.25">
      <c r="A512" s="22" t="s">
        <v>337</v>
      </c>
      <c r="B512" s="43"/>
      <c r="C512" s="44" t="s">
        <v>2</v>
      </c>
      <c r="D512" s="44" t="s">
        <v>142</v>
      </c>
      <c r="E512" s="44" t="s">
        <v>255</v>
      </c>
      <c r="F512" s="44"/>
      <c r="G512" s="23">
        <f>G513</f>
        <v>5521.799999999999</v>
      </c>
    </row>
    <row r="513" spans="1:7" s="33" customFormat="1" ht="15">
      <c r="A513" s="22" t="s">
        <v>354</v>
      </c>
      <c r="B513" s="43"/>
      <c r="C513" s="44" t="s">
        <v>2</v>
      </c>
      <c r="D513" s="44" t="s">
        <v>142</v>
      </c>
      <c r="E513" s="44" t="s">
        <v>356</v>
      </c>
      <c r="F513" s="44"/>
      <c r="G513" s="23">
        <f>G514+G515+G516</f>
        <v>5521.799999999999</v>
      </c>
    </row>
    <row r="514" spans="1:7" s="33" customFormat="1" ht="42.75">
      <c r="A514" s="22" t="s">
        <v>299</v>
      </c>
      <c r="B514" s="43"/>
      <c r="C514" s="44" t="s">
        <v>2</v>
      </c>
      <c r="D514" s="44" t="s">
        <v>142</v>
      </c>
      <c r="E514" s="44" t="s">
        <v>356</v>
      </c>
      <c r="F514" s="44" t="s">
        <v>169</v>
      </c>
      <c r="G514" s="23">
        <v>5073.9</v>
      </c>
    </row>
    <row r="515" spans="1:7" s="33" customFormat="1" ht="28.5">
      <c r="A515" s="22" t="s">
        <v>267</v>
      </c>
      <c r="B515" s="43"/>
      <c r="C515" s="44" t="s">
        <v>2</v>
      </c>
      <c r="D515" s="44" t="s">
        <v>142</v>
      </c>
      <c r="E515" s="44" t="s">
        <v>356</v>
      </c>
      <c r="F515" s="44" t="s">
        <v>37</v>
      </c>
      <c r="G515" s="23">
        <v>437.9</v>
      </c>
    </row>
    <row r="516" spans="1:7" s="33" customFormat="1" ht="15">
      <c r="A516" s="22" t="s">
        <v>172</v>
      </c>
      <c r="B516" s="43"/>
      <c r="C516" s="44" t="s">
        <v>2</v>
      </c>
      <c r="D516" s="44" t="s">
        <v>142</v>
      </c>
      <c r="E516" s="44" t="s">
        <v>356</v>
      </c>
      <c r="F516" s="44" t="s">
        <v>61</v>
      </c>
      <c r="G516" s="23">
        <v>10</v>
      </c>
    </row>
    <row r="517" spans="1:7" s="33" customFormat="1" ht="71.25">
      <c r="A517" s="22" t="s">
        <v>535</v>
      </c>
      <c r="B517" s="71"/>
      <c r="C517" s="37" t="s">
        <v>2</v>
      </c>
      <c r="D517" s="37" t="s">
        <v>142</v>
      </c>
      <c r="E517" s="37" t="s">
        <v>536</v>
      </c>
      <c r="F517" s="37"/>
      <c r="G517" s="72">
        <f>G518</f>
        <v>424</v>
      </c>
    </row>
    <row r="518" spans="1:7" s="33" customFormat="1" ht="42.75">
      <c r="A518" s="22" t="s">
        <v>448</v>
      </c>
      <c r="B518" s="71"/>
      <c r="C518" s="37" t="s">
        <v>2</v>
      </c>
      <c r="D518" s="37" t="s">
        <v>142</v>
      </c>
      <c r="E518" s="37" t="s">
        <v>537</v>
      </c>
      <c r="F518" s="37"/>
      <c r="G518" s="72">
        <f>G519</f>
        <v>424</v>
      </c>
    </row>
    <row r="519" spans="1:7" s="33" customFormat="1" ht="28.5">
      <c r="A519" s="22" t="s">
        <v>538</v>
      </c>
      <c r="B519" s="71"/>
      <c r="C519" s="37" t="s">
        <v>2</v>
      </c>
      <c r="D519" s="37" t="s">
        <v>142</v>
      </c>
      <c r="E519" s="37" t="s">
        <v>539</v>
      </c>
      <c r="F519" s="37"/>
      <c r="G519" s="72">
        <f>G520</f>
        <v>424</v>
      </c>
    </row>
    <row r="520" spans="1:7" s="33" customFormat="1" ht="28.5">
      <c r="A520" s="22" t="s">
        <v>188</v>
      </c>
      <c r="B520" s="71"/>
      <c r="C520" s="37" t="s">
        <v>2</v>
      </c>
      <c r="D520" s="37" t="s">
        <v>142</v>
      </c>
      <c r="E520" s="37" t="s">
        <v>539</v>
      </c>
      <c r="F520" s="37" t="s">
        <v>178</v>
      </c>
      <c r="G520" s="72">
        <v>424</v>
      </c>
    </row>
    <row r="521" spans="1:7" s="33" customFormat="1" ht="15">
      <c r="A521" s="22" t="s">
        <v>189</v>
      </c>
      <c r="B521" s="43"/>
      <c r="C521" s="44" t="s">
        <v>2</v>
      </c>
      <c r="D521" s="44" t="s">
        <v>142</v>
      </c>
      <c r="E521" s="44" t="s">
        <v>235</v>
      </c>
      <c r="F521" s="44"/>
      <c r="G521" s="23">
        <f>G522</f>
        <v>150</v>
      </c>
    </row>
    <row r="522" spans="1:7" s="33" customFormat="1" ht="71.25">
      <c r="A522" s="22" t="s">
        <v>355</v>
      </c>
      <c r="B522" s="43"/>
      <c r="C522" s="44" t="s">
        <v>2</v>
      </c>
      <c r="D522" s="44" t="s">
        <v>142</v>
      </c>
      <c r="E522" s="44" t="s">
        <v>357</v>
      </c>
      <c r="F522" s="44"/>
      <c r="G522" s="23">
        <f>G523</f>
        <v>150</v>
      </c>
    </row>
    <row r="523" spans="1:7" s="33" customFormat="1" ht="28.5">
      <c r="A523" s="22" t="s">
        <v>188</v>
      </c>
      <c r="B523" s="43"/>
      <c r="C523" s="44" t="s">
        <v>2</v>
      </c>
      <c r="D523" s="44" t="s">
        <v>142</v>
      </c>
      <c r="E523" s="44" t="s">
        <v>357</v>
      </c>
      <c r="F523" s="44" t="s">
        <v>178</v>
      </c>
      <c r="G523" s="23">
        <v>150</v>
      </c>
    </row>
    <row r="524" spans="1:7" ht="30">
      <c r="A524" s="16" t="s">
        <v>507</v>
      </c>
      <c r="B524" s="17" t="s">
        <v>77</v>
      </c>
      <c r="C524" s="14"/>
      <c r="D524" s="14"/>
      <c r="E524" s="14"/>
      <c r="F524" s="14"/>
      <c r="G524" s="185">
        <f>SUM(G525+G540)</f>
        <v>85407.2</v>
      </c>
    </row>
    <row r="525" spans="1:7" ht="15">
      <c r="A525" s="9" t="s">
        <v>34</v>
      </c>
      <c r="B525" s="18"/>
      <c r="C525" s="21" t="s">
        <v>35</v>
      </c>
      <c r="D525" s="21"/>
      <c r="E525" s="21"/>
      <c r="F525" s="21"/>
      <c r="G525" s="20">
        <f>SUM(G526)+G536</f>
        <v>75265.4</v>
      </c>
    </row>
    <row r="526" spans="1:7" ht="15">
      <c r="A526" s="9" t="s">
        <v>132</v>
      </c>
      <c r="B526" s="17"/>
      <c r="C526" s="21" t="s">
        <v>35</v>
      </c>
      <c r="D526" s="21" t="s">
        <v>164</v>
      </c>
      <c r="E526" s="21"/>
      <c r="F526" s="21"/>
      <c r="G526" s="20">
        <f>SUM(G527)</f>
        <v>75200.79999999999</v>
      </c>
    </row>
    <row r="527" spans="1:7" ht="15">
      <c r="A527" s="9" t="s">
        <v>202</v>
      </c>
      <c r="B527" s="18"/>
      <c r="C527" s="21" t="s">
        <v>35</v>
      </c>
      <c r="D527" s="21" t="s">
        <v>164</v>
      </c>
      <c r="E527" s="21" t="s">
        <v>259</v>
      </c>
      <c r="F527" s="21"/>
      <c r="G527" s="20">
        <f>SUM(G528)</f>
        <v>75200.79999999999</v>
      </c>
    </row>
    <row r="528" spans="1:7" ht="15">
      <c r="A528" s="9" t="s">
        <v>196</v>
      </c>
      <c r="B528" s="17"/>
      <c r="C528" s="21" t="s">
        <v>35</v>
      </c>
      <c r="D528" s="21" t="s">
        <v>164</v>
      </c>
      <c r="E528" s="21" t="s">
        <v>260</v>
      </c>
      <c r="F528" s="21"/>
      <c r="G528" s="20">
        <f>SUM(G529)+G531</f>
        <v>75200.79999999999</v>
      </c>
    </row>
    <row r="529" spans="1:7" ht="28.5">
      <c r="A529" s="9" t="s">
        <v>18</v>
      </c>
      <c r="B529" s="17"/>
      <c r="C529" s="21" t="s">
        <v>35</v>
      </c>
      <c r="D529" s="21" t="s">
        <v>164</v>
      </c>
      <c r="E529" s="21" t="s">
        <v>261</v>
      </c>
      <c r="F529" s="21"/>
      <c r="G529" s="20">
        <f>SUM(G530)</f>
        <v>72947.4</v>
      </c>
    </row>
    <row r="530" spans="1:7" ht="28.5">
      <c r="A530" s="22" t="s">
        <v>179</v>
      </c>
      <c r="B530" s="75"/>
      <c r="C530" s="21" t="s">
        <v>35</v>
      </c>
      <c r="D530" s="21" t="s">
        <v>164</v>
      </c>
      <c r="E530" s="21" t="s">
        <v>261</v>
      </c>
      <c r="F530" s="25" t="s">
        <v>178</v>
      </c>
      <c r="G530" s="20">
        <v>72947.4</v>
      </c>
    </row>
    <row r="531" spans="1:7" ht="15">
      <c r="A531" s="22" t="s">
        <v>55</v>
      </c>
      <c r="B531" s="75"/>
      <c r="C531" s="21" t="s">
        <v>35</v>
      </c>
      <c r="D531" s="21" t="s">
        <v>164</v>
      </c>
      <c r="E531" s="21" t="s">
        <v>472</v>
      </c>
      <c r="F531" s="25"/>
      <c r="G531" s="20">
        <f>SUM(G534)+G532</f>
        <v>2253.4</v>
      </c>
    </row>
    <row r="532" spans="1:7" ht="15">
      <c r="A532" s="9" t="s">
        <v>48</v>
      </c>
      <c r="B532" s="75"/>
      <c r="C532" s="21" t="s">
        <v>35</v>
      </c>
      <c r="D532" s="21" t="s">
        <v>164</v>
      </c>
      <c r="E532" s="21" t="s">
        <v>620</v>
      </c>
      <c r="F532" s="25"/>
      <c r="G532" s="20">
        <f>SUM(G533)</f>
        <v>435.6</v>
      </c>
    </row>
    <row r="533" spans="1:7" ht="28.5">
      <c r="A533" s="22" t="s">
        <v>188</v>
      </c>
      <c r="B533" s="75"/>
      <c r="C533" s="21" t="s">
        <v>35</v>
      </c>
      <c r="D533" s="21" t="s">
        <v>164</v>
      </c>
      <c r="E533" s="21" t="s">
        <v>620</v>
      </c>
      <c r="F533" s="25" t="s">
        <v>178</v>
      </c>
      <c r="G533" s="20">
        <v>435.6</v>
      </c>
    </row>
    <row r="534" spans="1:7" ht="15">
      <c r="A534" s="22" t="s">
        <v>52</v>
      </c>
      <c r="B534" s="75"/>
      <c r="C534" s="21" t="s">
        <v>35</v>
      </c>
      <c r="D534" s="21" t="s">
        <v>164</v>
      </c>
      <c r="E534" s="21" t="s">
        <v>473</v>
      </c>
      <c r="F534" s="25"/>
      <c r="G534" s="20">
        <f>SUM(G535)</f>
        <v>1817.8</v>
      </c>
    </row>
    <row r="535" spans="1:7" ht="28.5">
      <c r="A535" s="22" t="s">
        <v>179</v>
      </c>
      <c r="B535" s="75"/>
      <c r="C535" s="21" t="s">
        <v>35</v>
      </c>
      <c r="D535" s="21" t="s">
        <v>164</v>
      </c>
      <c r="E535" s="21" t="s">
        <v>473</v>
      </c>
      <c r="F535" s="25" t="s">
        <v>178</v>
      </c>
      <c r="G535" s="20">
        <v>1817.8</v>
      </c>
    </row>
    <row r="536" spans="1:7" ht="15">
      <c r="A536" s="22" t="s">
        <v>36</v>
      </c>
      <c r="B536" s="75"/>
      <c r="C536" s="25" t="s">
        <v>35</v>
      </c>
      <c r="D536" s="25" t="s">
        <v>35</v>
      </c>
      <c r="E536" s="25"/>
      <c r="F536" s="25"/>
      <c r="G536" s="20">
        <f>SUM(G538)</f>
        <v>64.6</v>
      </c>
    </row>
    <row r="537" spans="1:7" ht="15">
      <c r="A537" s="85" t="s">
        <v>197</v>
      </c>
      <c r="B537" s="69"/>
      <c r="C537" s="25" t="s">
        <v>35</v>
      </c>
      <c r="D537" s="25" t="s">
        <v>35</v>
      </c>
      <c r="E537" s="25" t="s">
        <v>334</v>
      </c>
      <c r="F537" s="25"/>
      <c r="G537" s="20">
        <f>SUM(G538)</f>
        <v>64.6</v>
      </c>
    </row>
    <row r="538" spans="1:7" ht="42.75">
      <c r="A538" s="58" t="s">
        <v>496</v>
      </c>
      <c r="B538" s="69"/>
      <c r="C538" s="25" t="s">
        <v>35</v>
      </c>
      <c r="D538" s="25" t="s">
        <v>35</v>
      </c>
      <c r="E538" s="81" t="s">
        <v>497</v>
      </c>
      <c r="F538" s="25"/>
      <c r="G538" s="20">
        <f>SUM(G539:G539)</f>
        <v>64.6</v>
      </c>
    </row>
    <row r="539" spans="1:7" ht="28.5">
      <c r="A539" s="29" t="s">
        <v>179</v>
      </c>
      <c r="B539" s="69"/>
      <c r="C539" s="25" t="s">
        <v>35</v>
      </c>
      <c r="D539" s="25" t="s">
        <v>35</v>
      </c>
      <c r="E539" s="81" t="s">
        <v>497</v>
      </c>
      <c r="F539" s="25" t="s">
        <v>178</v>
      </c>
      <c r="G539" s="20">
        <v>64.6</v>
      </c>
    </row>
    <row r="540" spans="1:7" ht="15">
      <c r="A540" s="9" t="s">
        <v>91</v>
      </c>
      <c r="B540" s="18"/>
      <c r="C540" s="21" t="s">
        <v>156</v>
      </c>
      <c r="D540" s="21"/>
      <c r="E540" s="21"/>
      <c r="F540" s="21"/>
      <c r="G540" s="20">
        <f>SUM(G541++G573+G581)</f>
        <v>10141.800000000001</v>
      </c>
    </row>
    <row r="541" spans="1:7" ht="15">
      <c r="A541" s="9" t="s">
        <v>86</v>
      </c>
      <c r="B541" s="18"/>
      <c r="C541" s="19" t="s">
        <v>156</v>
      </c>
      <c r="D541" s="19" t="s">
        <v>162</v>
      </c>
      <c r="E541" s="19"/>
      <c r="F541" s="19"/>
      <c r="G541" s="20">
        <f>SUM(G542,G544,G550)</f>
        <v>8059.2</v>
      </c>
    </row>
    <row r="542" spans="1:7" ht="15.75" customHeight="1" hidden="1">
      <c r="A542" s="22" t="s">
        <v>139</v>
      </c>
      <c r="B542" s="18"/>
      <c r="C542" s="19" t="s">
        <v>121</v>
      </c>
      <c r="D542" s="19" t="s">
        <v>41</v>
      </c>
      <c r="E542" s="21" t="s">
        <v>140</v>
      </c>
      <c r="F542" s="21"/>
      <c r="G542" s="20">
        <f>SUM(G543)</f>
        <v>0</v>
      </c>
    </row>
    <row r="543" spans="1:7" ht="15.75" customHeight="1" hidden="1">
      <c r="A543" s="9" t="s">
        <v>23</v>
      </c>
      <c r="B543" s="18"/>
      <c r="C543" s="19" t="s">
        <v>121</v>
      </c>
      <c r="D543" s="19" t="s">
        <v>41</v>
      </c>
      <c r="E543" s="21" t="s">
        <v>140</v>
      </c>
      <c r="F543" s="21" t="s">
        <v>24</v>
      </c>
      <c r="G543" s="20">
        <f>50.3-50.3</f>
        <v>0</v>
      </c>
    </row>
    <row r="544" spans="1:7" ht="15">
      <c r="A544" s="9" t="s">
        <v>167</v>
      </c>
      <c r="B544" s="18"/>
      <c r="C544" s="19" t="s">
        <v>156</v>
      </c>
      <c r="D544" s="19" t="s">
        <v>162</v>
      </c>
      <c r="E544" s="19" t="s">
        <v>262</v>
      </c>
      <c r="F544" s="21"/>
      <c r="G544" s="20">
        <f>SUM(G545)</f>
        <v>4804.2</v>
      </c>
    </row>
    <row r="545" spans="1:7" ht="28.5">
      <c r="A545" s="9" t="s">
        <v>10</v>
      </c>
      <c r="B545" s="18"/>
      <c r="C545" s="19" t="s">
        <v>156</v>
      </c>
      <c r="D545" s="19" t="s">
        <v>162</v>
      </c>
      <c r="E545" s="19" t="s">
        <v>263</v>
      </c>
      <c r="F545" s="21"/>
      <c r="G545" s="20">
        <f>SUM(G546)</f>
        <v>4804.2</v>
      </c>
    </row>
    <row r="546" spans="1:7" ht="28.5">
      <c r="A546" s="9" t="s">
        <v>430</v>
      </c>
      <c r="B546" s="18"/>
      <c r="C546" s="19" t="s">
        <v>156</v>
      </c>
      <c r="D546" s="19" t="s">
        <v>162</v>
      </c>
      <c r="E546" s="19" t="s">
        <v>264</v>
      </c>
      <c r="F546" s="21"/>
      <c r="G546" s="20">
        <f>SUM(G547:G549)</f>
        <v>4804.2</v>
      </c>
    </row>
    <row r="547" spans="1:7" ht="42.75">
      <c r="A547" s="22" t="s">
        <v>299</v>
      </c>
      <c r="B547" s="18"/>
      <c r="C547" s="19" t="s">
        <v>156</v>
      </c>
      <c r="D547" s="19" t="s">
        <v>162</v>
      </c>
      <c r="E547" s="19" t="s">
        <v>264</v>
      </c>
      <c r="F547" s="19" t="s">
        <v>169</v>
      </c>
      <c r="G547" s="20">
        <v>4147.2</v>
      </c>
    </row>
    <row r="548" spans="1:7" ht="28.5">
      <c r="A548" s="22" t="s">
        <v>267</v>
      </c>
      <c r="B548" s="18"/>
      <c r="C548" s="19" t="s">
        <v>156</v>
      </c>
      <c r="D548" s="19" t="s">
        <v>162</v>
      </c>
      <c r="E548" s="19" t="s">
        <v>264</v>
      </c>
      <c r="F548" s="19" t="s">
        <v>37</v>
      </c>
      <c r="G548" s="23">
        <v>655.2</v>
      </c>
    </row>
    <row r="549" spans="1:7" ht="15">
      <c r="A549" s="9" t="s">
        <v>172</v>
      </c>
      <c r="B549" s="18"/>
      <c r="C549" s="19" t="s">
        <v>156</v>
      </c>
      <c r="D549" s="19" t="s">
        <v>162</v>
      </c>
      <c r="E549" s="19" t="s">
        <v>264</v>
      </c>
      <c r="F549" s="21" t="s">
        <v>61</v>
      </c>
      <c r="G549" s="20">
        <v>1.8</v>
      </c>
    </row>
    <row r="550" spans="1:7" ht="15">
      <c r="A550" s="22" t="s">
        <v>189</v>
      </c>
      <c r="B550" s="18"/>
      <c r="C550" s="19" t="s">
        <v>156</v>
      </c>
      <c r="D550" s="19" t="s">
        <v>162</v>
      </c>
      <c r="E550" s="21" t="s">
        <v>235</v>
      </c>
      <c r="F550" s="19"/>
      <c r="G550" s="20">
        <f>SUM(G551)</f>
        <v>3255</v>
      </c>
    </row>
    <row r="551" spans="1:7" ht="28.5">
      <c r="A551" s="9" t="s">
        <v>353</v>
      </c>
      <c r="B551" s="18"/>
      <c r="C551" s="19" t="s">
        <v>156</v>
      </c>
      <c r="D551" s="19" t="s">
        <v>162</v>
      </c>
      <c r="E551" s="21" t="s">
        <v>265</v>
      </c>
      <c r="F551" s="19"/>
      <c r="G551" s="20">
        <f>SUM(G552:G554)</f>
        <v>3255</v>
      </c>
    </row>
    <row r="552" spans="1:7" ht="42.75">
      <c r="A552" s="22" t="s">
        <v>299</v>
      </c>
      <c r="B552" s="18"/>
      <c r="C552" s="19" t="s">
        <v>156</v>
      </c>
      <c r="D552" s="19" t="s">
        <v>162</v>
      </c>
      <c r="E552" s="21" t="s">
        <v>265</v>
      </c>
      <c r="F552" s="19" t="s">
        <v>169</v>
      </c>
      <c r="G552" s="20">
        <v>811.2</v>
      </c>
    </row>
    <row r="553" spans="1:7" ht="28.5">
      <c r="A553" s="22" t="s">
        <v>267</v>
      </c>
      <c r="B553" s="18"/>
      <c r="C553" s="19" t="s">
        <v>156</v>
      </c>
      <c r="D553" s="19" t="s">
        <v>162</v>
      </c>
      <c r="E553" s="21" t="s">
        <v>265</v>
      </c>
      <c r="F553" s="19" t="s">
        <v>37</v>
      </c>
      <c r="G553" s="20">
        <v>1600.2</v>
      </c>
    </row>
    <row r="554" spans="1:7" ht="28.5">
      <c r="A554" s="22" t="s">
        <v>179</v>
      </c>
      <c r="B554" s="18"/>
      <c r="C554" s="19" t="s">
        <v>156</v>
      </c>
      <c r="D554" s="19" t="s">
        <v>162</v>
      </c>
      <c r="E554" s="21" t="s">
        <v>265</v>
      </c>
      <c r="F554" s="19" t="s">
        <v>178</v>
      </c>
      <c r="G554" s="20">
        <v>843.6</v>
      </c>
    </row>
    <row r="555" spans="1:7" ht="30" customHeight="1" hidden="1">
      <c r="A555" s="9" t="s">
        <v>51</v>
      </c>
      <c r="B555" s="18"/>
      <c r="C555" s="19" t="s">
        <v>156</v>
      </c>
      <c r="D555" s="19" t="s">
        <v>162</v>
      </c>
      <c r="E555" s="14" t="s">
        <v>154</v>
      </c>
      <c r="F555" s="19"/>
      <c r="G555" s="20">
        <f>SUM(G556)</f>
        <v>0</v>
      </c>
    </row>
    <row r="556" spans="1:7" ht="15.75" customHeight="1" hidden="1">
      <c r="A556" s="22" t="s">
        <v>47</v>
      </c>
      <c r="B556" s="18"/>
      <c r="C556" s="19" t="s">
        <v>156</v>
      </c>
      <c r="D556" s="19" t="s">
        <v>162</v>
      </c>
      <c r="E556" s="14" t="s">
        <v>154</v>
      </c>
      <c r="F556" s="19" t="s">
        <v>17</v>
      </c>
      <c r="G556" s="20"/>
    </row>
    <row r="557" spans="1:7" ht="15.75" customHeight="1" hidden="1">
      <c r="A557" s="9" t="s">
        <v>53</v>
      </c>
      <c r="B557" s="18"/>
      <c r="C557" s="19" t="s">
        <v>156</v>
      </c>
      <c r="D557" s="19" t="s">
        <v>164</v>
      </c>
      <c r="E557" s="21"/>
      <c r="F557" s="21"/>
      <c r="G557" s="20">
        <f>SUM(G558)</f>
        <v>0</v>
      </c>
    </row>
    <row r="558" spans="1:7" ht="15.75" customHeight="1" hidden="1">
      <c r="A558" s="9" t="s">
        <v>0</v>
      </c>
      <c r="B558" s="18"/>
      <c r="C558" s="19" t="s">
        <v>156</v>
      </c>
      <c r="D558" s="19" t="s">
        <v>164</v>
      </c>
      <c r="E558" s="19" t="s">
        <v>1</v>
      </c>
      <c r="F558" s="21"/>
      <c r="G558" s="20">
        <f>SUM(G559)</f>
        <v>0</v>
      </c>
    </row>
    <row r="559" spans="1:7" ht="30" customHeight="1" hidden="1">
      <c r="A559" s="9" t="s">
        <v>54</v>
      </c>
      <c r="B559" s="18"/>
      <c r="C559" s="19" t="s">
        <v>156</v>
      </c>
      <c r="D559" s="19" t="s">
        <v>164</v>
      </c>
      <c r="E559" s="19" t="s">
        <v>118</v>
      </c>
      <c r="F559" s="21"/>
      <c r="G559" s="20">
        <f>SUM(G560)</f>
        <v>0</v>
      </c>
    </row>
    <row r="560" spans="1:7" ht="15.75" customHeight="1" hidden="1">
      <c r="A560" s="22" t="s">
        <v>47</v>
      </c>
      <c r="B560" s="18"/>
      <c r="C560" s="19" t="s">
        <v>156</v>
      </c>
      <c r="D560" s="19" t="s">
        <v>164</v>
      </c>
      <c r="E560" s="19" t="s">
        <v>118</v>
      </c>
      <c r="F560" s="19" t="s">
        <v>17</v>
      </c>
      <c r="G560" s="20"/>
    </row>
    <row r="561" spans="1:7" ht="15.75" customHeight="1" hidden="1">
      <c r="A561" s="9" t="s">
        <v>87</v>
      </c>
      <c r="B561" s="18"/>
      <c r="C561" s="19" t="s">
        <v>156</v>
      </c>
      <c r="D561" s="19" t="s">
        <v>45</v>
      </c>
      <c r="E561" s="21"/>
      <c r="F561" s="21"/>
      <c r="G561" s="20">
        <f>SUM(G562+G568+G570)+G565</f>
        <v>0</v>
      </c>
    </row>
    <row r="562" spans="1:7" ht="30" customHeight="1" hidden="1">
      <c r="A562" s="9" t="s">
        <v>20</v>
      </c>
      <c r="B562" s="18"/>
      <c r="C562" s="19" t="s">
        <v>156</v>
      </c>
      <c r="D562" s="19" t="s">
        <v>45</v>
      </c>
      <c r="E562" s="19" t="s">
        <v>21</v>
      </c>
      <c r="F562" s="21"/>
      <c r="G562" s="20">
        <f>SUM(G563)</f>
        <v>0</v>
      </c>
    </row>
    <row r="563" spans="1:7" ht="15.75" customHeight="1" hidden="1">
      <c r="A563" s="9" t="s">
        <v>27</v>
      </c>
      <c r="B563" s="18"/>
      <c r="C563" s="19" t="s">
        <v>156</v>
      </c>
      <c r="D563" s="19" t="s">
        <v>45</v>
      </c>
      <c r="E563" s="19" t="s">
        <v>29</v>
      </c>
      <c r="F563" s="21"/>
      <c r="G563" s="20">
        <f>SUM(G564)</f>
        <v>0</v>
      </c>
    </row>
    <row r="564" spans="1:7" ht="15.75" customHeight="1" hidden="1">
      <c r="A564" s="9" t="s">
        <v>23</v>
      </c>
      <c r="B564" s="18"/>
      <c r="C564" s="19" t="s">
        <v>156</v>
      </c>
      <c r="D564" s="19" t="s">
        <v>45</v>
      </c>
      <c r="E564" s="19" t="s">
        <v>29</v>
      </c>
      <c r="F564" s="19" t="s">
        <v>24</v>
      </c>
      <c r="G564" s="20"/>
    </row>
    <row r="565" spans="1:7" ht="15.75" customHeight="1" hidden="1">
      <c r="A565" s="22" t="s">
        <v>43</v>
      </c>
      <c r="B565" s="18"/>
      <c r="C565" s="19" t="s">
        <v>156</v>
      </c>
      <c r="D565" s="19" t="s">
        <v>45</v>
      </c>
      <c r="E565" s="14" t="s">
        <v>44</v>
      </c>
      <c r="F565" s="19"/>
      <c r="G565" s="20">
        <f>SUM(G566)</f>
        <v>0</v>
      </c>
    </row>
    <row r="566" spans="1:7" ht="30" customHeight="1" hidden="1">
      <c r="A566" s="62" t="s">
        <v>79</v>
      </c>
      <c r="B566" s="18"/>
      <c r="C566" s="19" t="s">
        <v>156</v>
      </c>
      <c r="D566" s="19" t="s">
        <v>45</v>
      </c>
      <c r="E566" s="21" t="s">
        <v>120</v>
      </c>
      <c r="F566" s="19"/>
      <c r="G566" s="20">
        <f>SUM(G567)</f>
        <v>0</v>
      </c>
    </row>
    <row r="567" spans="1:7" ht="15.75" customHeight="1" hidden="1">
      <c r="A567" s="9" t="s">
        <v>23</v>
      </c>
      <c r="B567" s="18"/>
      <c r="C567" s="19" t="s">
        <v>156</v>
      </c>
      <c r="D567" s="19" t="s">
        <v>45</v>
      </c>
      <c r="E567" s="21" t="s">
        <v>120</v>
      </c>
      <c r="F567" s="19" t="s">
        <v>24</v>
      </c>
      <c r="G567" s="20"/>
    </row>
    <row r="568" spans="1:7" ht="15.75" customHeight="1" hidden="1">
      <c r="A568" s="22" t="s">
        <v>139</v>
      </c>
      <c r="B568" s="18"/>
      <c r="C568" s="19" t="s">
        <v>156</v>
      </c>
      <c r="D568" s="19" t="s">
        <v>45</v>
      </c>
      <c r="E568" s="21" t="s">
        <v>140</v>
      </c>
      <c r="F568" s="21"/>
      <c r="G568" s="20">
        <f>SUM(G569)</f>
        <v>0</v>
      </c>
    </row>
    <row r="569" spans="1:7" ht="15.75" customHeight="1" hidden="1">
      <c r="A569" s="9" t="s">
        <v>23</v>
      </c>
      <c r="B569" s="18"/>
      <c r="C569" s="19" t="s">
        <v>156</v>
      </c>
      <c r="D569" s="19" t="s">
        <v>45</v>
      </c>
      <c r="E569" s="21" t="s">
        <v>140</v>
      </c>
      <c r="F569" s="21" t="s">
        <v>24</v>
      </c>
      <c r="G569" s="20"/>
    </row>
    <row r="570" spans="1:7" ht="30" customHeight="1" hidden="1">
      <c r="A570" s="24" t="s">
        <v>31</v>
      </c>
      <c r="B570" s="18"/>
      <c r="C570" s="19" t="s">
        <v>156</v>
      </c>
      <c r="D570" s="19" t="s">
        <v>45</v>
      </c>
      <c r="E570" s="19" t="s">
        <v>32</v>
      </c>
      <c r="F570" s="25"/>
      <c r="G570" s="20">
        <f>SUM(G572)</f>
        <v>0</v>
      </c>
    </row>
    <row r="571" spans="1:7" ht="15.75" customHeight="1" hidden="1">
      <c r="A571" s="24" t="s">
        <v>33</v>
      </c>
      <c r="B571" s="18"/>
      <c r="C571" s="19" t="s">
        <v>156</v>
      </c>
      <c r="D571" s="19" t="s">
        <v>45</v>
      </c>
      <c r="E571" s="19" t="s">
        <v>92</v>
      </c>
      <c r="F571" s="25"/>
      <c r="G571" s="20">
        <f>SUM(G572)</f>
        <v>0</v>
      </c>
    </row>
    <row r="572" spans="1:7" ht="15.75" customHeight="1" hidden="1">
      <c r="A572" s="9" t="s">
        <v>23</v>
      </c>
      <c r="B572" s="18"/>
      <c r="C572" s="19" t="s">
        <v>156</v>
      </c>
      <c r="D572" s="19" t="s">
        <v>45</v>
      </c>
      <c r="E572" s="19" t="s">
        <v>92</v>
      </c>
      <c r="F572" s="25" t="s">
        <v>24</v>
      </c>
      <c r="G572" s="20"/>
    </row>
    <row r="573" spans="1:7" ht="15">
      <c r="A573" s="29" t="s">
        <v>53</v>
      </c>
      <c r="B573" s="76"/>
      <c r="C573" s="21" t="s">
        <v>156</v>
      </c>
      <c r="D573" s="21" t="s">
        <v>164</v>
      </c>
      <c r="E573" s="21"/>
      <c r="F573" s="21"/>
      <c r="G573" s="20">
        <f>G574</f>
        <v>1672</v>
      </c>
    </row>
    <row r="574" spans="1:7" ht="28.5">
      <c r="A574" s="29" t="s">
        <v>517</v>
      </c>
      <c r="B574" s="76"/>
      <c r="C574" s="21" t="s">
        <v>156</v>
      </c>
      <c r="D574" s="21" t="s">
        <v>164</v>
      </c>
      <c r="E574" s="21" t="s">
        <v>518</v>
      </c>
      <c r="F574" s="21"/>
      <c r="G574" s="20">
        <f>+G575</f>
        <v>1672</v>
      </c>
    </row>
    <row r="575" spans="1:7" ht="28.5">
      <c r="A575" s="29" t="s">
        <v>519</v>
      </c>
      <c r="B575" s="76"/>
      <c r="C575" s="21" t="s">
        <v>156</v>
      </c>
      <c r="D575" s="21" t="s">
        <v>164</v>
      </c>
      <c r="E575" s="21" t="s">
        <v>520</v>
      </c>
      <c r="F575" s="21"/>
      <c r="G575" s="20">
        <f>+G576</f>
        <v>1672</v>
      </c>
    </row>
    <row r="576" spans="1:7" ht="42.75">
      <c r="A576" s="29" t="s">
        <v>448</v>
      </c>
      <c r="B576" s="76"/>
      <c r="C576" s="21" t="s">
        <v>156</v>
      </c>
      <c r="D576" s="21" t="s">
        <v>164</v>
      </c>
      <c r="E576" s="21" t="s">
        <v>521</v>
      </c>
      <c r="F576" s="21"/>
      <c r="G576" s="20">
        <f>G577+G579</f>
        <v>1672</v>
      </c>
    </row>
    <row r="577" spans="1:7" ht="15">
      <c r="A577" s="29" t="s">
        <v>522</v>
      </c>
      <c r="B577" s="76"/>
      <c r="C577" s="21" t="s">
        <v>156</v>
      </c>
      <c r="D577" s="21" t="s">
        <v>164</v>
      </c>
      <c r="E577" s="21" t="s">
        <v>523</v>
      </c>
      <c r="F577" s="21"/>
      <c r="G577" s="20">
        <f>G578</f>
        <v>1218</v>
      </c>
    </row>
    <row r="578" spans="1:7" ht="28.5">
      <c r="A578" s="29" t="s">
        <v>181</v>
      </c>
      <c r="B578" s="76"/>
      <c r="C578" s="21" t="s">
        <v>156</v>
      </c>
      <c r="D578" s="21" t="s">
        <v>164</v>
      </c>
      <c r="E578" s="21" t="s">
        <v>523</v>
      </c>
      <c r="F578" s="21" t="s">
        <v>178</v>
      </c>
      <c r="G578" s="23">
        <v>1218</v>
      </c>
    </row>
    <row r="579" spans="1:7" ht="42.75">
      <c r="A579" s="29" t="s">
        <v>524</v>
      </c>
      <c r="B579" s="76"/>
      <c r="C579" s="21" t="s">
        <v>156</v>
      </c>
      <c r="D579" s="21" t="s">
        <v>164</v>
      </c>
      <c r="E579" s="21" t="s">
        <v>525</v>
      </c>
      <c r="F579" s="21"/>
      <c r="G579" s="20">
        <f>G580</f>
        <v>454</v>
      </c>
    </row>
    <row r="580" spans="1:7" ht="28.5">
      <c r="A580" s="29" t="s">
        <v>267</v>
      </c>
      <c r="B580" s="76"/>
      <c r="C580" s="21" t="s">
        <v>156</v>
      </c>
      <c r="D580" s="21" t="s">
        <v>164</v>
      </c>
      <c r="E580" s="21" t="s">
        <v>525</v>
      </c>
      <c r="F580" s="21" t="s">
        <v>37</v>
      </c>
      <c r="G580" s="20">
        <v>454</v>
      </c>
    </row>
    <row r="581" spans="1:7" ht="15">
      <c r="A581" s="29" t="s">
        <v>526</v>
      </c>
      <c r="B581" s="76"/>
      <c r="C581" s="21" t="s">
        <v>156</v>
      </c>
      <c r="D581" s="21" t="s">
        <v>26</v>
      </c>
      <c r="E581" s="21"/>
      <c r="F581" s="21"/>
      <c r="G581" s="20">
        <f>G582</f>
        <v>410.6</v>
      </c>
    </row>
    <row r="582" spans="1:7" ht="15">
      <c r="A582" s="29" t="s">
        <v>527</v>
      </c>
      <c r="B582" s="76"/>
      <c r="C582" s="21" t="s">
        <v>156</v>
      </c>
      <c r="D582" s="21" t="s">
        <v>26</v>
      </c>
      <c r="E582" s="21" t="s">
        <v>528</v>
      </c>
      <c r="F582" s="21"/>
      <c r="G582" s="20">
        <f>+G583</f>
        <v>410.6</v>
      </c>
    </row>
    <row r="583" spans="1:7" ht="42.75">
      <c r="A583" s="29" t="s">
        <v>448</v>
      </c>
      <c r="B583" s="76"/>
      <c r="C583" s="21" t="s">
        <v>156</v>
      </c>
      <c r="D583" s="21" t="s">
        <v>26</v>
      </c>
      <c r="E583" s="21" t="s">
        <v>529</v>
      </c>
      <c r="F583" s="21"/>
      <c r="G583" s="20">
        <f>G586+G584</f>
        <v>410.6</v>
      </c>
    </row>
    <row r="584" spans="1:7" ht="42.75">
      <c r="A584" s="29" t="s">
        <v>622</v>
      </c>
      <c r="B584" s="76"/>
      <c r="C584" s="21" t="s">
        <v>156</v>
      </c>
      <c r="D584" s="21" t="s">
        <v>26</v>
      </c>
      <c r="E584" s="21" t="s">
        <v>621</v>
      </c>
      <c r="F584" s="21"/>
      <c r="G584" s="20">
        <f>SUM(G585)</f>
        <v>291.6</v>
      </c>
    </row>
    <row r="585" spans="1:7" ht="28.5">
      <c r="A585" s="29" t="s">
        <v>181</v>
      </c>
      <c r="B585" s="76"/>
      <c r="C585" s="21" t="s">
        <v>156</v>
      </c>
      <c r="D585" s="21" t="s">
        <v>26</v>
      </c>
      <c r="E585" s="21" t="s">
        <v>621</v>
      </c>
      <c r="F585" s="21" t="s">
        <v>178</v>
      </c>
      <c r="G585" s="20">
        <v>291.6</v>
      </c>
    </row>
    <row r="586" spans="1:7" ht="42.75">
      <c r="A586" s="29" t="s">
        <v>530</v>
      </c>
      <c r="B586" s="76"/>
      <c r="C586" s="21" t="s">
        <v>156</v>
      </c>
      <c r="D586" s="21" t="s">
        <v>26</v>
      </c>
      <c r="E586" s="21" t="s">
        <v>531</v>
      </c>
      <c r="F586" s="21"/>
      <c r="G586" s="20">
        <f>+G587</f>
        <v>119</v>
      </c>
    </row>
    <row r="587" spans="1:7" ht="28.5">
      <c r="A587" s="29" t="s">
        <v>181</v>
      </c>
      <c r="B587" s="76"/>
      <c r="C587" s="21" t="s">
        <v>156</v>
      </c>
      <c r="D587" s="21" t="s">
        <v>26</v>
      </c>
      <c r="E587" s="21" t="s">
        <v>531</v>
      </c>
      <c r="F587" s="21" t="s">
        <v>178</v>
      </c>
      <c r="G587" s="20">
        <v>119</v>
      </c>
    </row>
    <row r="588" spans="1:7" ht="15">
      <c r="A588" s="16" t="s">
        <v>123</v>
      </c>
      <c r="B588" s="17" t="s">
        <v>102</v>
      </c>
      <c r="C588" s="77"/>
      <c r="D588" s="77"/>
      <c r="E588" s="77"/>
      <c r="F588" s="77"/>
      <c r="G588" s="185">
        <f>SUM(G589+G751)</f>
        <v>1890955</v>
      </c>
    </row>
    <row r="589" spans="1:7" ht="15">
      <c r="A589" s="22" t="s">
        <v>34</v>
      </c>
      <c r="B589" s="78"/>
      <c r="C589" s="25" t="s">
        <v>35</v>
      </c>
      <c r="D589" s="25"/>
      <c r="E589" s="25"/>
      <c r="F589" s="25"/>
      <c r="G589" s="20">
        <f>SUM(G590+G634+G707+G733)</f>
        <v>1834866.4</v>
      </c>
    </row>
    <row r="590" spans="1:7" ht="15">
      <c r="A590" s="22" t="s">
        <v>130</v>
      </c>
      <c r="B590" s="75"/>
      <c r="C590" s="25" t="s">
        <v>35</v>
      </c>
      <c r="D590" s="25" t="s">
        <v>162</v>
      </c>
      <c r="E590" s="25"/>
      <c r="F590" s="25"/>
      <c r="G590" s="20">
        <f>SUM(G591+G601+G616)</f>
        <v>703934.2</v>
      </c>
    </row>
    <row r="591" spans="1:7" ht="28.5">
      <c r="A591" s="58" t="s">
        <v>211</v>
      </c>
      <c r="B591" s="75"/>
      <c r="C591" s="25" t="s">
        <v>35</v>
      </c>
      <c r="D591" s="25" t="s">
        <v>162</v>
      </c>
      <c r="E591" s="79" t="s">
        <v>306</v>
      </c>
      <c r="F591" s="79"/>
      <c r="G591" s="20">
        <f>SUM(G598:G600)+G592</f>
        <v>475763.2</v>
      </c>
    </row>
    <row r="592" spans="1:7" ht="42.75">
      <c r="A592" s="22" t="s">
        <v>448</v>
      </c>
      <c r="B592" s="75"/>
      <c r="C592" s="25" t="s">
        <v>35</v>
      </c>
      <c r="D592" s="25" t="s">
        <v>162</v>
      </c>
      <c r="E592" s="79" t="s">
        <v>560</v>
      </c>
      <c r="F592" s="79"/>
      <c r="G592" s="20">
        <f>SUM(G593)</f>
        <v>8800.2</v>
      </c>
    </row>
    <row r="593" spans="1:7" ht="57">
      <c r="A593" s="58" t="s">
        <v>562</v>
      </c>
      <c r="B593" s="75"/>
      <c r="C593" s="25" t="s">
        <v>35</v>
      </c>
      <c r="D593" s="25" t="s">
        <v>162</v>
      </c>
      <c r="E593" s="79" t="s">
        <v>561</v>
      </c>
      <c r="F593" s="79"/>
      <c r="G593" s="20">
        <f>SUM(G594:G595)</f>
        <v>8800.2</v>
      </c>
    </row>
    <row r="594" spans="1:7" ht="28.5">
      <c r="A594" s="22" t="s">
        <v>267</v>
      </c>
      <c r="B594" s="75"/>
      <c r="C594" s="25" t="s">
        <v>35</v>
      </c>
      <c r="D594" s="25" t="s">
        <v>162</v>
      </c>
      <c r="E594" s="79" t="s">
        <v>561</v>
      </c>
      <c r="F594" s="25" t="s">
        <v>37</v>
      </c>
      <c r="G594" s="20">
        <v>70</v>
      </c>
    </row>
    <row r="595" spans="1:7" ht="28.5">
      <c r="A595" s="22" t="s">
        <v>181</v>
      </c>
      <c r="B595" s="75"/>
      <c r="C595" s="25" t="s">
        <v>35</v>
      </c>
      <c r="D595" s="25" t="s">
        <v>162</v>
      </c>
      <c r="E595" s="79" t="s">
        <v>561</v>
      </c>
      <c r="F595" s="25" t="s">
        <v>178</v>
      </c>
      <c r="G595" s="20">
        <v>8730.2</v>
      </c>
    </row>
    <row r="596" spans="1:7" ht="71.25">
      <c r="A596" s="58" t="s">
        <v>307</v>
      </c>
      <c r="B596" s="75"/>
      <c r="C596" s="25" t="s">
        <v>35</v>
      </c>
      <c r="D596" s="25" t="s">
        <v>162</v>
      </c>
      <c r="E596" s="79" t="s">
        <v>308</v>
      </c>
      <c r="F596" s="79"/>
      <c r="G596" s="20">
        <f>G597</f>
        <v>466963</v>
      </c>
    </row>
    <row r="597" spans="1:7" ht="42.75">
      <c r="A597" s="58" t="s">
        <v>309</v>
      </c>
      <c r="B597" s="75"/>
      <c r="C597" s="25" t="s">
        <v>35</v>
      </c>
      <c r="D597" s="25" t="s">
        <v>162</v>
      </c>
      <c r="E597" s="79" t="s">
        <v>310</v>
      </c>
      <c r="F597" s="79"/>
      <c r="G597" s="20">
        <f>G598+G599+G600</f>
        <v>466963</v>
      </c>
    </row>
    <row r="598" spans="1:7" ht="42.75">
      <c r="A598" s="22" t="s">
        <v>299</v>
      </c>
      <c r="B598" s="75"/>
      <c r="C598" s="25" t="s">
        <v>35</v>
      </c>
      <c r="D598" s="25" t="s">
        <v>162</v>
      </c>
      <c r="E598" s="81" t="s">
        <v>310</v>
      </c>
      <c r="F598" s="25" t="s">
        <v>169</v>
      </c>
      <c r="G598" s="20">
        <v>59041.2</v>
      </c>
    </row>
    <row r="599" spans="1:7" ht="28.5">
      <c r="A599" s="22" t="s">
        <v>267</v>
      </c>
      <c r="B599" s="75"/>
      <c r="C599" s="25" t="s">
        <v>35</v>
      </c>
      <c r="D599" s="25" t="s">
        <v>162</v>
      </c>
      <c r="E599" s="81" t="s">
        <v>310</v>
      </c>
      <c r="F599" s="25" t="s">
        <v>37</v>
      </c>
      <c r="G599" s="20">
        <v>1616.6</v>
      </c>
    </row>
    <row r="600" spans="1:7" ht="28.5">
      <c r="A600" s="22" t="s">
        <v>181</v>
      </c>
      <c r="B600" s="75"/>
      <c r="C600" s="25" t="s">
        <v>35</v>
      </c>
      <c r="D600" s="25" t="s">
        <v>162</v>
      </c>
      <c r="E600" s="81" t="s">
        <v>310</v>
      </c>
      <c r="F600" s="25" t="s">
        <v>178</v>
      </c>
      <c r="G600" s="20">
        <v>406305.2</v>
      </c>
    </row>
    <row r="601" spans="1:7" ht="15">
      <c r="A601" s="22" t="s">
        <v>131</v>
      </c>
      <c r="B601" s="75"/>
      <c r="C601" s="25" t="s">
        <v>35</v>
      </c>
      <c r="D601" s="25" t="s">
        <v>162</v>
      </c>
      <c r="E601" s="25" t="s">
        <v>302</v>
      </c>
      <c r="F601" s="25"/>
      <c r="G601" s="20">
        <f>G602+G612</f>
        <v>224266.89999999997</v>
      </c>
    </row>
    <row r="602" spans="1:7" ht="15">
      <c r="A602" s="22" t="s">
        <v>196</v>
      </c>
      <c r="B602" s="75"/>
      <c r="C602" s="25" t="s">
        <v>35</v>
      </c>
      <c r="D602" s="25" t="s">
        <v>162</v>
      </c>
      <c r="E602" s="25" t="s">
        <v>303</v>
      </c>
      <c r="F602" s="25"/>
      <c r="G602" s="20">
        <f>SUM(G603)+G605</f>
        <v>182912.09999999998</v>
      </c>
    </row>
    <row r="603" spans="1:7" ht="28.5">
      <c r="A603" s="22" t="s">
        <v>78</v>
      </c>
      <c r="B603" s="75"/>
      <c r="C603" s="25" t="s">
        <v>35</v>
      </c>
      <c r="D603" s="25" t="s">
        <v>162</v>
      </c>
      <c r="E603" s="25" t="s">
        <v>304</v>
      </c>
      <c r="F603" s="25"/>
      <c r="G603" s="20">
        <f>SUM(G604)</f>
        <v>171324.8</v>
      </c>
    </row>
    <row r="604" spans="1:7" ht="28.5">
      <c r="A604" s="22" t="s">
        <v>181</v>
      </c>
      <c r="B604" s="75"/>
      <c r="C604" s="25" t="s">
        <v>35</v>
      </c>
      <c r="D604" s="25" t="s">
        <v>162</v>
      </c>
      <c r="E604" s="25" t="s">
        <v>304</v>
      </c>
      <c r="F604" s="25" t="s">
        <v>178</v>
      </c>
      <c r="G604" s="20">
        <v>171324.8</v>
      </c>
    </row>
    <row r="605" spans="1:7" ht="15">
      <c r="A605" s="22" t="s">
        <v>55</v>
      </c>
      <c r="B605" s="75"/>
      <c r="C605" s="25" t="s">
        <v>35</v>
      </c>
      <c r="D605" s="25" t="s">
        <v>162</v>
      </c>
      <c r="E605" s="21" t="s">
        <v>478</v>
      </c>
      <c r="F605" s="25"/>
      <c r="G605" s="20">
        <f>SUM(G610)+G608+G606</f>
        <v>11587.3</v>
      </c>
    </row>
    <row r="606" spans="1:7" ht="15">
      <c r="A606" s="9" t="s">
        <v>48</v>
      </c>
      <c r="B606" s="75"/>
      <c r="C606" s="25" t="s">
        <v>35</v>
      </c>
      <c r="D606" s="25" t="s">
        <v>162</v>
      </c>
      <c r="E606" s="21" t="s">
        <v>698</v>
      </c>
      <c r="F606" s="25"/>
      <c r="G606" s="20">
        <f>SUM(G607)</f>
        <v>739.3</v>
      </c>
    </row>
    <row r="607" spans="1:7" ht="28.5">
      <c r="A607" s="22" t="s">
        <v>188</v>
      </c>
      <c r="B607" s="75"/>
      <c r="C607" s="25" t="s">
        <v>35</v>
      </c>
      <c r="D607" s="25" t="s">
        <v>162</v>
      </c>
      <c r="E607" s="21" t="s">
        <v>698</v>
      </c>
      <c r="F607" s="25" t="s">
        <v>178</v>
      </c>
      <c r="G607" s="20">
        <v>739.3</v>
      </c>
    </row>
    <row r="608" spans="1:7" ht="28.5">
      <c r="A608" s="9" t="s">
        <v>604</v>
      </c>
      <c r="B608" s="75"/>
      <c r="C608" s="25" t="s">
        <v>35</v>
      </c>
      <c r="D608" s="25" t="s">
        <v>162</v>
      </c>
      <c r="E608" s="21" t="s">
        <v>656</v>
      </c>
      <c r="F608" s="25"/>
      <c r="G608" s="20">
        <f>SUM(G609)</f>
        <v>650.3</v>
      </c>
    </row>
    <row r="609" spans="1:7" ht="28.5">
      <c r="A609" s="22" t="s">
        <v>188</v>
      </c>
      <c r="B609" s="75"/>
      <c r="C609" s="25" t="s">
        <v>35</v>
      </c>
      <c r="D609" s="25" t="s">
        <v>162</v>
      </c>
      <c r="E609" s="21" t="s">
        <v>656</v>
      </c>
      <c r="F609" s="25" t="s">
        <v>178</v>
      </c>
      <c r="G609" s="20">
        <v>650.3</v>
      </c>
    </row>
    <row r="610" spans="1:7" ht="15">
      <c r="A610" s="22" t="s">
        <v>52</v>
      </c>
      <c r="B610" s="75"/>
      <c r="C610" s="25" t="s">
        <v>35</v>
      </c>
      <c r="D610" s="25" t="s">
        <v>162</v>
      </c>
      <c r="E610" s="21" t="s">
        <v>479</v>
      </c>
      <c r="F610" s="25"/>
      <c r="G610" s="20">
        <f>SUM(G611)</f>
        <v>10197.7</v>
      </c>
    </row>
    <row r="611" spans="1:7" ht="28.5">
      <c r="A611" s="22" t="s">
        <v>179</v>
      </c>
      <c r="B611" s="75"/>
      <c r="C611" s="25" t="s">
        <v>35</v>
      </c>
      <c r="D611" s="25" t="s">
        <v>162</v>
      </c>
      <c r="E611" s="21" t="s">
        <v>479</v>
      </c>
      <c r="F611" s="25" t="s">
        <v>178</v>
      </c>
      <c r="G611" s="20">
        <v>10197.7</v>
      </c>
    </row>
    <row r="612" spans="1:7" ht="28.5">
      <c r="A612" s="22" t="s">
        <v>10</v>
      </c>
      <c r="B612" s="82"/>
      <c r="C612" s="25" t="s">
        <v>35</v>
      </c>
      <c r="D612" s="25" t="s">
        <v>162</v>
      </c>
      <c r="E612" s="25" t="s">
        <v>305</v>
      </c>
      <c r="F612" s="25"/>
      <c r="G612" s="20">
        <f>SUM(G613:G615)</f>
        <v>41354.799999999996</v>
      </c>
    </row>
    <row r="613" spans="1:7" ht="42.75">
      <c r="A613" s="22" t="s">
        <v>299</v>
      </c>
      <c r="B613" s="82"/>
      <c r="C613" s="25" t="s">
        <v>35</v>
      </c>
      <c r="D613" s="25" t="s">
        <v>162</v>
      </c>
      <c r="E613" s="25" t="s">
        <v>305</v>
      </c>
      <c r="F613" s="25" t="s">
        <v>169</v>
      </c>
      <c r="G613" s="20">
        <v>12475.3</v>
      </c>
    </row>
    <row r="614" spans="1:7" ht="28.5">
      <c r="A614" s="22" t="s">
        <v>267</v>
      </c>
      <c r="B614" s="78"/>
      <c r="C614" s="25" t="s">
        <v>35</v>
      </c>
      <c r="D614" s="25" t="s">
        <v>162</v>
      </c>
      <c r="E614" s="25" t="s">
        <v>305</v>
      </c>
      <c r="F614" s="25" t="s">
        <v>37</v>
      </c>
      <c r="G614" s="20">
        <f>26936.5+0.8</f>
        <v>26937.3</v>
      </c>
    </row>
    <row r="615" spans="1:7" ht="15">
      <c r="A615" s="22" t="s">
        <v>172</v>
      </c>
      <c r="B615" s="75"/>
      <c r="C615" s="25" t="s">
        <v>35</v>
      </c>
      <c r="D615" s="25" t="s">
        <v>162</v>
      </c>
      <c r="E615" s="25" t="s">
        <v>305</v>
      </c>
      <c r="F615" s="25" t="s">
        <v>61</v>
      </c>
      <c r="G615" s="20">
        <v>1942.2</v>
      </c>
    </row>
    <row r="616" spans="1:7" ht="15">
      <c r="A616" s="22" t="s">
        <v>189</v>
      </c>
      <c r="B616" s="69"/>
      <c r="C616" s="25" t="s">
        <v>35</v>
      </c>
      <c r="D616" s="25" t="s">
        <v>162</v>
      </c>
      <c r="E616" s="25" t="s">
        <v>235</v>
      </c>
      <c r="F616" s="25"/>
      <c r="G616" s="20">
        <f>G617+G625+G631+G620+G623+G628</f>
        <v>3904.1</v>
      </c>
    </row>
    <row r="617" spans="1:7" ht="28.5">
      <c r="A617" s="22" t="s">
        <v>351</v>
      </c>
      <c r="B617" s="75"/>
      <c r="C617" s="25" t="s">
        <v>35</v>
      </c>
      <c r="D617" s="25" t="s">
        <v>162</v>
      </c>
      <c r="E617" s="25" t="s">
        <v>311</v>
      </c>
      <c r="F617" s="25"/>
      <c r="G617" s="20">
        <f>SUM(G618:G619)</f>
        <v>690</v>
      </c>
    </row>
    <row r="618" spans="1:7" ht="28.5">
      <c r="A618" s="22" t="s">
        <v>267</v>
      </c>
      <c r="B618" s="83"/>
      <c r="C618" s="25" t="s">
        <v>35</v>
      </c>
      <c r="D618" s="25" t="s">
        <v>162</v>
      </c>
      <c r="E618" s="25" t="s">
        <v>311</v>
      </c>
      <c r="F618" s="25" t="s">
        <v>37</v>
      </c>
      <c r="G618" s="20">
        <v>690</v>
      </c>
    </row>
    <row r="619" spans="1:7" ht="15" hidden="1">
      <c r="A619" s="22" t="s">
        <v>174</v>
      </c>
      <c r="B619" s="83"/>
      <c r="C619" s="25" t="s">
        <v>35</v>
      </c>
      <c r="D619" s="25" t="s">
        <v>162</v>
      </c>
      <c r="E619" s="25" t="s">
        <v>311</v>
      </c>
      <c r="F619" s="25" t="s">
        <v>175</v>
      </c>
      <c r="G619" s="20"/>
    </row>
    <row r="620" spans="1:7" ht="71.25">
      <c r="A620" s="22" t="s">
        <v>480</v>
      </c>
      <c r="B620" s="83"/>
      <c r="C620" s="25" t="s">
        <v>35</v>
      </c>
      <c r="D620" s="25" t="s">
        <v>162</v>
      </c>
      <c r="E620" s="25" t="s">
        <v>481</v>
      </c>
      <c r="F620" s="25"/>
      <c r="G620" s="20">
        <f>SUM(G621:G622)</f>
        <v>977.8</v>
      </c>
    </row>
    <row r="621" spans="1:7" ht="28.5">
      <c r="A621" s="22" t="s">
        <v>267</v>
      </c>
      <c r="B621" s="83"/>
      <c r="C621" s="25" t="s">
        <v>35</v>
      </c>
      <c r="D621" s="25" t="s">
        <v>162</v>
      </c>
      <c r="E621" s="25" t="s">
        <v>481</v>
      </c>
      <c r="F621" s="25" t="s">
        <v>37</v>
      </c>
      <c r="G621" s="20">
        <v>7.8</v>
      </c>
    </row>
    <row r="622" spans="1:7" ht="33" customHeight="1">
      <c r="A622" s="22" t="s">
        <v>179</v>
      </c>
      <c r="B622" s="83"/>
      <c r="C622" s="25" t="s">
        <v>35</v>
      </c>
      <c r="D622" s="25" t="s">
        <v>162</v>
      </c>
      <c r="E622" s="25" t="s">
        <v>481</v>
      </c>
      <c r="F622" s="25" t="s">
        <v>178</v>
      </c>
      <c r="G622" s="20">
        <v>970</v>
      </c>
    </row>
    <row r="623" spans="1:7" ht="75.75" customHeight="1" hidden="1">
      <c r="A623" s="22" t="s">
        <v>608</v>
      </c>
      <c r="B623" s="83"/>
      <c r="C623" s="25" t="s">
        <v>35</v>
      </c>
      <c r="D623" s="25" t="s">
        <v>162</v>
      </c>
      <c r="E623" s="25" t="s">
        <v>609</v>
      </c>
      <c r="F623" s="25"/>
      <c r="G623" s="20">
        <f>SUM(G624)</f>
        <v>0</v>
      </c>
    </row>
    <row r="624" spans="1:7" ht="35.25" customHeight="1" hidden="1">
      <c r="A624" s="22" t="s">
        <v>174</v>
      </c>
      <c r="B624" s="83"/>
      <c r="C624" s="25" t="s">
        <v>35</v>
      </c>
      <c r="D624" s="25" t="s">
        <v>162</v>
      </c>
      <c r="E624" s="25" t="s">
        <v>609</v>
      </c>
      <c r="F624" s="25" t="s">
        <v>175</v>
      </c>
      <c r="G624" s="20"/>
    </row>
    <row r="625" spans="1:7" ht="28.5">
      <c r="A625" s="22" t="s">
        <v>312</v>
      </c>
      <c r="B625" s="83"/>
      <c r="C625" s="25" t="s">
        <v>35</v>
      </c>
      <c r="D625" s="25" t="s">
        <v>162</v>
      </c>
      <c r="E625" s="25" t="s">
        <v>313</v>
      </c>
      <c r="F625" s="25"/>
      <c r="G625" s="20">
        <f>SUM(G626:G627)</f>
        <v>1886.9</v>
      </c>
    </row>
    <row r="626" spans="1:7" ht="28.5">
      <c r="A626" s="22" t="s">
        <v>267</v>
      </c>
      <c r="B626" s="83"/>
      <c r="C626" s="25" t="s">
        <v>35</v>
      </c>
      <c r="D626" s="25" t="s">
        <v>162</v>
      </c>
      <c r="E626" s="25" t="s">
        <v>313</v>
      </c>
      <c r="F626" s="25" t="s">
        <v>37</v>
      </c>
      <c r="G626" s="20">
        <v>566.7</v>
      </c>
    </row>
    <row r="627" spans="1:7" ht="28.5">
      <c r="A627" s="22" t="s">
        <v>179</v>
      </c>
      <c r="B627" s="83"/>
      <c r="C627" s="25" t="s">
        <v>35</v>
      </c>
      <c r="D627" s="25" t="s">
        <v>162</v>
      </c>
      <c r="E627" s="25" t="s">
        <v>313</v>
      </c>
      <c r="F627" s="25" t="s">
        <v>178</v>
      </c>
      <c r="G627" s="20">
        <v>1320.2</v>
      </c>
    </row>
    <row r="628" spans="1:7" ht="28.5">
      <c r="A628" s="22" t="s">
        <v>329</v>
      </c>
      <c r="B628" s="83"/>
      <c r="C628" s="25" t="s">
        <v>35</v>
      </c>
      <c r="D628" s="25" t="s">
        <v>162</v>
      </c>
      <c r="E628" s="25" t="s">
        <v>330</v>
      </c>
      <c r="F628" s="25"/>
      <c r="G628" s="20">
        <f>SUM(G629:G630)</f>
        <v>345.4</v>
      </c>
    </row>
    <row r="629" spans="1:7" ht="28.5">
      <c r="A629" s="22" t="s">
        <v>267</v>
      </c>
      <c r="B629" s="83"/>
      <c r="C629" s="25" t="s">
        <v>35</v>
      </c>
      <c r="D629" s="25" t="s">
        <v>162</v>
      </c>
      <c r="E629" s="25" t="s">
        <v>330</v>
      </c>
      <c r="F629" s="25" t="s">
        <v>37</v>
      </c>
      <c r="G629" s="20">
        <v>78.1</v>
      </c>
    </row>
    <row r="630" spans="1:7" ht="28.5">
      <c r="A630" s="22" t="s">
        <v>179</v>
      </c>
      <c r="B630" s="83"/>
      <c r="C630" s="25" t="s">
        <v>35</v>
      </c>
      <c r="D630" s="25" t="s">
        <v>162</v>
      </c>
      <c r="E630" s="25" t="s">
        <v>330</v>
      </c>
      <c r="F630" s="25" t="s">
        <v>178</v>
      </c>
      <c r="G630" s="20">
        <v>267.3</v>
      </c>
    </row>
    <row r="631" spans="1:7" ht="15">
      <c r="A631" s="22" t="s">
        <v>399</v>
      </c>
      <c r="B631" s="83"/>
      <c r="C631" s="25" t="s">
        <v>35</v>
      </c>
      <c r="D631" s="25" t="s">
        <v>162</v>
      </c>
      <c r="E631" s="37" t="s">
        <v>415</v>
      </c>
      <c r="F631" s="25"/>
      <c r="G631" s="20">
        <f>SUM(G632)</f>
        <v>4</v>
      </c>
    </row>
    <row r="632" spans="1:7" ht="59.25" customHeight="1">
      <c r="A632" s="58" t="s">
        <v>482</v>
      </c>
      <c r="B632" s="83"/>
      <c r="C632" s="25" t="s">
        <v>35</v>
      </c>
      <c r="D632" s="25" t="s">
        <v>162</v>
      </c>
      <c r="E632" s="81" t="s">
        <v>483</v>
      </c>
      <c r="F632" s="25"/>
      <c r="G632" s="20">
        <f>SUM(G633)</f>
        <v>4</v>
      </c>
    </row>
    <row r="633" spans="1:7" ht="28.5">
      <c r="A633" s="22" t="s">
        <v>179</v>
      </c>
      <c r="B633" s="83"/>
      <c r="C633" s="25" t="s">
        <v>35</v>
      </c>
      <c r="D633" s="25" t="s">
        <v>162</v>
      </c>
      <c r="E633" s="81" t="s">
        <v>483</v>
      </c>
      <c r="F633" s="25" t="s">
        <v>178</v>
      </c>
      <c r="G633" s="20">
        <v>4</v>
      </c>
    </row>
    <row r="634" spans="1:7" ht="15">
      <c r="A634" s="22" t="s">
        <v>132</v>
      </c>
      <c r="B634" s="75"/>
      <c r="C634" s="25" t="s">
        <v>35</v>
      </c>
      <c r="D634" s="25" t="s">
        <v>164</v>
      </c>
      <c r="E634" s="25"/>
      <c r="F634" s="25"/>
      <c r="G634" s="20">
        <f>SUM(G638+G657+G673+G682+G687)+G635</f>
        <v>1060285</v>
      </c>
    </row>
    <row r="635" spans="1:7" ht="15">
      <c r="A635" s="29" t="s">
        <v>139</v>
      </c>
      <c r="B635" s="27"/>
      <c r="C635" s="21" t="s">
        <v>35</v>
      </c>
      <c r="D635" s="21" t="s">
        <v>164</v>
      </c>
      <c r="E635" s="21" t="s">
        <v>230</v>
      </c>
      <c r="F635" s="21"/>
      <c r="G635" s="20">
        <f>SUM(G636:G637)</f>
        <v>350.6</v>
      </c>
    </row>
    <row r="636" spans="1:7" ht="28.5">
      <c r="A636" s="29" t="s">
        <v>267</v>
      </c>
      <c r="B636" s="27"/>
      <c r="C636" s="21" t="s">
        <v>35</v>
      </c>
      <c r="D636" s="21" t="s">
        <v>164</v>
      </c>
      <c r="E636" s="21" t="s">
        <v>230</v>
      </c>
      <c r="F636" s="21" t="s">
        <v>37</v>
      </c>
      <c r="G636" s="20">
        <v>174.7</v>
      </c>
    </row>
    <row r="637" spans="1:7" ht="28.5">
      <c r="A637" s="29" t="s">
        <v>179</v>
      </c>
      <c r="B637" s="27"/>
      <c r="C637" s="21" t="s">
        <v>35</v>
      </c>
      <c r="D637" s="21" t="s">
        <v>164</v>
      </c>
      <c r="E637" s="21" t="s">
        <v>230</v>
      </c>
      <c r="F637" s="21" t="s">
        <v>178</v>
      </c>
      <c r="G637" s="20">
        <v>175.9</v>
      </c>
    </row>
    <row r="638" spans="1:7" ht="28.5">
      <c r="A638" s="58" t="s">
        <v>212</v>
      </c>
      <c r="B638" s="75"/>
      <c r="C638" s="25" t="s">
        <v>35</v>
      </c>
      <c r="D638" s="25" t="s">
        <v>164</v>
      </c>
      <c r="E638" s="79" t="s">
        <v>314</v>
      </c>
      <c r="F638" s="79"/>
      <c r="G638" s="20">
        <f>G647+G639</f>
        <v>766544.2999999999</v>
      </c>
    </row>
    <row r="639" spans="1:7" ht="42.75">
      <c r="A639" s="180" t="s">
        <v>448</v>
      </c>
      <c r="B639" s="27"/>
      <c r="C639" s="21" t="s">
        <v>35</v>
      </c>
      <c r="D639" s="21" t="s">
        <v>164</v>
      </c>
      <c r="E639" s="179" t="s">
        <v>563</v>
      </c>
      <c r="F639" s="179"/>
      <c r="G639" s="186">
        <f>G640+G643+G645</f>
        <v>7917.1</v>
      </c>
    </row>
    <row r="640" spans="1:7" ht="42.75">
      <c r="A640" s="181" t="s">
        <v>657</v>
      </c>
      <c r="B640" s="27"/>
      <c r="C640" s="21" t="s">
        <v>35</v>
      </c>
      <c r="D640" s="21" t="s">
        <v>164</v>
      </c>
      <c r="E640" s="179" t="s">
        <v>658</v>
      </c>
      <c r="F640" s="179"/>
      <c r="G640" s="186">
        <f>G641+G642</f>
        <v>3927.5</v>
      </c>
    </row>
    <row r="641" spans="1:7" ht="28.5">
      <c r="A641" s="29" t="s">
        <v>267</v>
      </c>
      <c r="B641" s="27"/>
      <c r="C641" s="21" t="s">
        <v>35</v>
      </c>
      <c r="D641" s="21" t="s">
        <v>164</v>
      </c>
      <c r="E641" s="179" t="s">
        <v>658</v>
      </c>
      <c r="F641" s="179">
        <v>200</v>
      </c>
      <c r="G641" s="186">
        <v>2228.1</v>
      </c>
    </row>
    <row r="642" spans="1:7" ht="28.5">
      <c r="A642" s="29" t="s">
        <v>179</v>
      </c>
      <c r="B642" s="27"/>
      <c r="C642" s="21" t="s">
        <v>35</v>
      </c>
      <c r="D642" s="21" t="s">
        <v>164</v>
      </c>
      <c r="E642" s="179" t="s">
        <v>658</v>
      </c>
      <c r="F642" s="21" t="s">
        <v>178</v>
      </c>
      <c r="G642" s="186">
        <f>521.8+1177.6</f>
        <v>1699.3999999999999</v>
      </c>
    </row>
    <row r="643" spans="1:7" ht="28.5">
      <c r="A643" s="29" t="s">
        <v>505</v>
      </c>
      <c r="B643" s="27"/>
      <c r="C643" s="21" t="s">
        <v>35</v>
      </c>
      <c r="D643" s="21" t="s">
        <v>164</v>
      </c>
      <c r="E643" s="179" t="s">
        <v>659</v>
      </c>
      <c r="F643" s="21"/>
      <c r="G643" s="186">
        <f>G644</f>
        <v>3199.6</v>
      </c>
    </row>
    <row r="644" spans="1:7" ht="28.5">
      <c r="A644" s="29" t="s">
        <v>267</v>
      </c>
      <c r="B644" s="27"/>
      <c r="C644" s="21" t="s">
        <v>35</v>
      </c>
      <c r="D644" s="21" t="s">
        <v>164</v>
      </c>
      <c r="E644" s="179" t="s">
        <v>659</v>
      </c>
      <c r="F644" s="21" t="s">
        <v>37</v>
      </c>
      <c r="G644" s="186">
        <v>3199.6</v>
      </c>
    </row>
    <row r="645" spans="1:7" ht="57">
      <c r="A645" s="29" t="s">
        <v>660</v>
      </c>
      <c r="B645" s="27"/>
      <c r="C645" s="21" t="s">
        <v>35</v>
      </c>
      <c r="D645" s="21" t="s">
        <v>164</v>
      </c>
      <c r="E645" s="179" t="s">
        <v>661</v>
      </c>
      <c r="F645" s="21"/>
      <c r="G645" s="186">
        <f>G646</f>
        <v>790</v>
      </c>
    </row>
    <row r="646" spans="1:7" ht="28.5">
      <c r="A646" s="29" t="s">
        <v>267</v>
      </c>
      <c r="B646" s="27"/>
      <c r="C646" s="21" t="s">
        <v>35</v>
      </c>
      <c r="D646" s="21" t="s">
        <v>164</v>
      </c>
      <c r="E646" s="179" t="s">
        <v>661</v>
      </c>
      <c r="F646" s="21" t="s">
        <v>37</v>
      </c>
      <c r="G646" s="186">
        <v>790</v>
      </c>
    </row>
    <row r="647" spans="1:7" ht="71.25">
      <c r="A647" s="58" t="s">
        <v>382</v>
      </c>
      <c r="B647" s="78"/>
      <c r="C647" s="25" t="s">
        <v>35</v>
      </c>
      <c r="D647" s="25" t="s">
        <v>164</v>
      </c>
      <c r="E647" s="81" t="s">
        <v>315</v>
      </c>
      <c r="F647" s="25"/>
      <c r="G647" s="20">
        <f>SUM(G648+G650+G653)</f>
        <v>758627.2</v>
      </c>
    </row>
    <row r="648" spans="1:7" ht="42.75">
      <c r="A648" s="58" t="s">
        <v>214</v>
      </c>
      <c r="B648" s="78"/>
      <c r="C648" s="25" t="s">
        <v>35</v>
      </c>
      <c r="D648" s="25" t="s">
        <v>164</v>
      </c>
      <c r="E648" s="81" t="s">
        <v>317</v>
      </c>
      <c r="F648" s="25"/>
      <c r="G648" s="20">
        <f>G649</f>
        <v>6736.8</v>
      </c>
    </row>
    <row r="649" spans="1:7" ht="28.5">
      <c r="A649" s="22" t="s">
        <v>179</v>
      </c>
      <c r="B649" s="78"/>
      <c r="C649" s="25" t="s">
        <v>35</v>
      </c>
      <c r="D649" s="25" t="s">
        <v>164</v>
      </c>
      <c r="E649" s="81" t="s">
        <v>317</v>
      </c>
      <c r="F649" s="25" t="s">
        <v>178</v>
      </c>
      <c r="G649" s="20">
        <v>6736.8</v>
      </c>
    </row>
    <row r="650" spans="1:7" ht="71.25">
      <c r="A650" s="58" t="s">
        <v>213</v>
      </c>
      <c r="B650" s="78"/>
      <c r="C650" s="25" t="s">
        <v>35</v>
      </c>
      <c r="D650" s="25" t="s">
        <v>164</v>
      </c>
      <c r="E650" s="81" t="s">
        <v>316</v>
      </c>
      <c r="F650" s="25"/>
      <c r="G650" s="20">
        <f>G651+G652</f>
        <v>47564.200000000004</v>
      </c>
    </row>
    <row r="651" spans="1:7" ht="42.75">
      <c r="A651" s="22" t="s">
        <v>299</v>
      </c>
      <c r="B651" s="75"/>
      <c r="C651" s="25" t="s">
        <v>35</v>
      </c>
      <c r="D651" s="25" t="s">
        <v>164</v>
      </c>
      <c r="E651" s="81" t="s">
        <v>316</v>
      </c>
      <c r="F651" s="25" t="s">
        <v>169</v>
      </c>
      <c r="G651" s="20">
        <v>43787.3</v>
      </c>
    </row>
    <row r="652" spans="1:7" ht="28.5">
      <c r="A652" s="22" t="s">
        <v>267</v>
      </c>
      <c r="B652" s="75"/>
      <c r="C652" s="25" t="s">
        <v>35</v>
      </c>
      <c r="D652" s="25" t="s">
        <v>164</v>
      </c>
      <c r="E652" s="81" t="s">
        <v>316</v>
      </c>
      <c r="F652" s="25" t="s">
        <v>37</v>
      </c>
      <c r="G652" s="20">
        <v>3776.9</v>
      </c>
    </row>
    <row r="653" spans="1:7" ht="57">
      <c r="A653" s="58" t="s">
        <v>215</v>
      </c>
      <c r="B653" s="78"/>
      <c r="C653" s="25" t="s">
        <v>35</v>
      </c>
      <c r="D653" s="25" t="s">
        <v>164</v>
      </c>
      <c r="E653" s="81" t="s">
        <v>318</v>
      </c>
      <c r="F653" s="25"/>
      <c r="G653" s="20">
        <f>G654+G655+G656</f>
        <v>704326.2</v>
      </c>
    </row>
    <row r="654" spans="1:7" s="33" customFormat="1" ht="42.75">
      <c r="A654" s="22" t="s">
        <v>299</v>
      </c>
      <c r="B654" s="78"/>
      <c r="C654" s="25" t="s">
        <v>35</v>
      </c>
      <c r="D654" s="25" t="s">
        <v>164</v>
      </c>
      <c r="E654" s="81" t="s">
        <v>318</v>
      </c>
      <c r="F654" s="25" t="s">
        <v>169</v>
      </c>
      <c r="G654" s="20">
        <v>321715.2</v>
      </c>
    </row>
    <row r="655" spans="1:7" s="33" customFormat="1" ht="28.5">
      <c r="A655" s="22" t="s">
        <v>267</v>
      </c>
      <c r="B655" s="78"/>
      <c r="C655" s="25" t="s">
        <v>35</v>
      </c>
      <c r="D655" s="25" t="s">
        <v>164</v>
      </c>
      <c r="E655" s="81" t="s">
        <v>318</v>
      </c>
      <c r="F655" s="25" t="s">
        <v>37</v>
      </c>
      <c r="G655" s="20">
        <v>3934.9</v>
      </c>
    </row>
    <row r="656" spans="1:7" s="33" customFormat="1" ht="28.5">
      <c r="A656" s="22" t="s">
        <v>179</v>
      </c>
      <c r="B656" s="78"/>
      <c r="C656" s="25" t="s">
        <v>35</v>
      </c>
      <c r="D656" s="25" t="s">
        <v>164</v>
      </c>
      <c r="E656" s="81" t="s">
        <v>318</v>
      </c>
      <c r="F656" s="25" t="s">
        <v>178</v>
      </c>
      <c r="G656" s="20">
        <v>378676.1</v>
      </c>
    </row>
    <row r="657" spans="1:7" s="33" customFormat="1" ht="15">
      <c r="A657" s="29" t="s">
        <v>133</v>
      </c>
      <c r="B657" s="75"/>
      <c r="C657" s="25" t="s">
        <v>35</v>
      </c>
      <c r="D657" s="25" t="s">
        <v>164</v>
      </c>
      <c r="E657" s="25" t="s">
        <v>319</v>
      </c>
      <c r="F657" s="25"/>
      <c r="G657" s="20">
        <f>G658+G668</f>
        <v>213710.2</v>
      </c>
    </row>
    <row r="658" spans="1:7" s="33" customFormat="1" ht="15">
      <c r="A658" s="22" t="s">
        <v>4</v>
      </c>
      <c r="B658" s="75"/>
      <c r="C658" s="25" t="s">
        <v>35</v>
      </c>
      <c r="D658" s="25" t="s">
        <v>164</v>
      </c>
      <c r="E658" s="25" t="s">
        <v>320</v>
      </c>
      <c r="F658" s="25"/>
      <c r="G658" s="20">
        <f>G659+G661</f>
        <v>109991.3</v>
      </c>
    </row>
    <row r="659" spans="1:7" s="33" customFormat="1" ht="28.5">
      <c r="A659" s="22" t="s">
        <v>78</v>
      </c>
      <c r="B659" s="75"/>
      <c r="C659" s="25" t="s">
        <v>35</v>
      </c>
      <c r="D659" s="25" t="s">
        <v>164</v>
      </c>
      <c r="E659" s="25" t="s">
        <v>321</v>
      </c>
      <c r="F659" s="25"/>
      <c r="G659" s="20">
        <f>SUM(G660)</f>
        <v>104552.2</v>
      </c>
    </row>
    <row r="660" spans="1:7" s="33" customFormat="1" ht="28.5">
      <c r="A660" s="22" t="s">
        <v>179</v>
      </c>
      <c r="B660" s="75"/>
      <c r="C660" s="25" t="s">
        <v>35</v>
      </c>
      <c r="D660" s="25" t="s">
        <v>164</v>
      </c>
      <c r="E660" s="25" t="s">
        <v>321</v>
      </c>
      <c r="F660" s="25" t="s">
        <v>178</v>
      </c>
      <c r="G660" s="20">
        <v>104552.2</v>
      </c>
    </row>
    <row r="661" spans="1:7" s="33" customFormat="1" ht="15">
      <c r="A661" s="22" t="s">
        <v>55</v>
      </c>
      <c r="B661" s="75"/>
      <c r="C661" s="21" t="s">
        <v>35</v>
      </c>
      <c r="D661" s="21" t="s">
        <v>164</v>
      </c>
      <c r="E661" s="21" t="s">
        <v>484</v>
      </c>
      <c r="F661" s="25"/>
      <c r="G661" s="20">
        <f>SUM(G666)+G664+G662</f>
        <v>5439.1</v>
      </c>
    </row>
    <row r="662" spans="1:7" s="33" customFormat="1" ht="15">
      <c r="A662" s="9" t="s">
        <v>48</v>
      </c>
      <c r="B662" s="75"/>
      <c r="C662" s="21" t="s">
        <v>35</v>
      </c>
      <c r="D662" s="21" t="s">
        <v>164</v>
      </c>
      <c r="E662" s="21" t="s">
        <v>699</v>
      </c>
      <c r="F662" s="25"/>
      <c r="G662" s="20">
        <f>SUM(G663)</f>
        <v>40</v>
      </c>
    </row>
    <row r="663" spans="1:7" s="33" customFormat="1" ht="28.5">
      <c r="A663" s="22" t="s">
        <v>188</v>
      </c>
      <c r="B663" s="75"/>
      <c r="C663" s="21" t="s">
        <v>35</v>
      </c>
      <c r="D663" s="21" t="s">
        <v>164</v>
      </c>
      <c r="E663" s="21" t="s">
        <v>699</v>
      </c>
      <c r="F663" s="25" t="s">
        <v>178</v>
      </c>
      <c r="G663" s="20">
        <v>40</v>
      </c>
    </row>
    <row r="664" spans="1:7" s="33" customFormat="1" ht="28.5">
      <c r="A664" s="9" t="s">
        <v>604</v>
      </c>
      <c r="B664" s="75"/>
      <c r="C664" s="21" t="s">
        <v>35</v>
      </c>
      <c r="D664" s="21" t="s">
        <v>164</v>
      </c>
      <c r="E664" s="21" t="s">
        <v>662</v>
      </c>
      <c r="F664" s="25"/>
      <c r="G664" s="20">
        <f>SUM(G665)</f>
        <v>410.5</v>
      </c>
    </row>
    <row r="665" spans="1:7" s="33" customFormat="1" ht="28.5">
      <c r="A665" s="22" t="s">
        <v>188</v>
      </c>
      <c r="B665" s="75"/>
      <c r="C665" s="21" t="s">
        <v>35</v>
      </c>
      <c r="D665" s="21" t="s">
        <v>164</v>
      </c>
      <c r="E665" s="21" t="s">
        <v>662</v>
      </c>
      <c r="F665" s="25" t="s">
        <v>178</v>
      </c>
      <c r="G665" s="20">
        <v>410.5</v>
      </c>
    </row>
    <row r="666" spans="1:7" s="33" customFormat="1" ht="15">
      <c r="A666" s="22" t="s">
        <v>52</v>
      </c>
      <c r="B666" s="75"/>
      <c r="C666" s="21" t="s">
        <v>35</v>
      </c>
      <c r="D666" s="21" t="s">
        <v>164</v>
      </c>
      <c r="E666" s="21" t="s">
        <v>485</v>
      </c>
      <c r="F666" s="25"/>
      <c r="G666" s="20">
        <f>SUM(G667)</f>
        <v>4988.6</v>
      </c>
    </row>
    <row r="667" spans="1:7" s="33" customFormat="1" ht="28.5">
      <c r="A667" s="22" t="s">
        <v>179</v>
      </c>
      <c r="B667" s="75"/>
      <c r="C667" s="21" t="s">
        <v>35</v>
      </c>
      <c r="D667" s="21" t="s">
        <v>164</v>
      </c>
      <c r="E667" s="21" t="s">
        <v>485</v>
      </c>
      <c r="F667" s="25" t="s">
        <v>178</v>
      </c>
      <c r="G667" s="20">
        <v>4988.6</v>
      </c>
    </row>
    <row r="668" spans="1:7" s="33" customFormat="1" ht="28.5">
      <c r="A668" s="22" t="s">
        <v>10</v>
      </c>
      <c r="B668" s="75"/>
      <c r="C668" s="25" t="s">
        <v>35</v>
      </c>
      <c r="D668" s="25" t="s">
        <v>164</v>
      </c>
      <c r="E668" s="25" t="s">
        <v>322</v>
      </c>
      <c r="F668" s="25"/>
      <c r="G668" s="20">
        <f>SUM(G669:G672)</f>
        <v>103718.90000000001</v>
      </c>
    </row>
    <row r="669" spans="1:7" s="33" customFormat="1" ht="42.75">
      <c r="A669" s="22" t="s">
        <v>299</v>
      </c>
      <c r="B669" s="75"/>
      <c r="C669" s="25" t="s">
        <v>35</v>
      </c>
      <c r="D669" s="25" t="s">
        <v>164</v>
      </c>
      <c r="E669" s="25" t="s">
        <v>322</v>
      </c>
      <c r="F669" s="25" t="s">
        <v>169</v>
      </c>
      <c r="G669" s="20">
        <v>42049.4</v>
      </c>
    </row>
    <row r="670" spans="1:7" s="33" customFormat="1" ht="28.5">
      <c r="A670" s="22" t="s">
        <v>267</v>
      </c>
      <c r="B670" s="75"/>
      <c r="C670" s="25" t="s">
        <v>35</v>
      </c>
      <c r="D670" s="25" t="s">
        <v>164</v>
      </c>
      <c r="E670" s="25" t="s">
        <v>322</v>
      </c>
      <c r="F670" s="25" t="s">
        <v>37</v>
      </c>
      <c r="G670" s="20">
        <v>48304.2</v>
      </c>
    </row>
    <row r="671" spans="1:7" s="33" customFormat="1" ht="15">
      <c r="A671" s="22" t="s">
        <v>174</v>
      </c>
      <c r="B671" s="75"/>
      <c r="C671" s="25" t="s">
        <v>35</v>
      </c>
      <c r="D671" s="25" t="s">
        <v>164</v>
      </c>
      <c r="E671" s="25" t="s">
        <v>322</v>
      </c>
      <c r="F671" s="25" t="s">
        <v>175</v>
      </c>
      <c r="G671" s="20">
        <v>3</v>
      </c>
    </row>
    <row r="672" spans="1:7" s="33" customFormat="1" ht="15">
      <c r="A672" s="22" t="s">
        <v>172</v>
      </c>
      <c r="B672" s="83"/>
      <c r="C672" s="25" t="s">
        <v>35</v>
      </c>
      <c r="D672" s="25" t="s">
        <v>164</v>
      </c>
      <c r="E672" s="25" t="s">
        <v>322</v>
      </c>
      <c r="F672" s="84">
        <v>800</v>
      </c>
      <c r="G672" s="20">
        <v>13362.3</v>
      </c>
    </row>
    <row r="673" spans="1:7" s="33" customFormat="1" ht="15">
      <c r="A673" s="22" t="s">
        <v>126</v>
      </c>
      <c r="B673" s="78"/>
      <c r="C673" s="25" t="s">
        <v>35</v>
      </c>
      <c r="D673" s="25" t="s">
        <v>164</v>
      </c>
      <c r="E673" s="25" t="s">
        <v>323</v>
      </c>
      <c r="F673" s="25"/>
      <c r="G673" s="20">
        <f>SUM(G674)</f>
        <v>57423.4</v>
      </c>
    </row>
    <row r="674" spans="1:7" s="33" customFormat="1" ht="15">
      <c r="A674" s="22" t="s">
        <v>196</v>
      </c>
      <c r="B674" s="75"/>
      <c r="C674" s="25" t="s">
        <v>35</v>
      </c>
      <c r="D674" s="25" t="s">
        <v>164</v>
      </c>
      <c r="E674" s="25" t="s">
        <v>324</v>
      </c>
      <c r="F674" s="25"/>
      <c r="G674" s="20">
        <f>SUM(G675)+G677</f>
        <v>57423.4</v>
      </c>
    </row>
    <row r="675" spans="1:7" s="33" customFormat="1" ht="28.5">
      <c r="A675" s="22" t="s">
        <v>18</v>
      </c>
      <c r="B675" s="75"/>
      <c r="C675" s="25" t="s">
        <v>35</v>
      </c>
      <c r="D675" s="25" t="s">
        <v>164</v>
      </c>
      <c r="E675" s="25" t="s">
        <v>325</v>
      </c>
      <c r="F675" s="25"/>
      <c r="G675" s="20">
        <f>SUM(G676)</f>
        <v>56967.3</v>
      </c>
    </row>
    <row r="676" spans="1:7" s="33" customFormat="1" ht="28.5">
      <c r="A676" s="22" t="s">
        <v>179</v>
      </c>
      <c r="B676" s="75"/>
      <c r="C676" s="25" t="s">
        <v>35</v>
      </c>
      <c r="D676" s="25" t="s">
        <v>164</v>
      </c>
      <c r="E676" s="25" t="s">
        <v>325</v>
      </c>
      <c r="F676" s="25" t="s">
        <v>178</v>
      </c>
      <c r="G676" s="20">
        <v>56967.3</v>
      </c>
    </row>
    <row r="677" spans="1:7" s="33" customFormat="1" ht="15">
      <c r="A677" s="22" t="s">
        <v>55</v>
      </c>
      <c r="B677" s="75"/>
      <c r="C677" s="25" t="s">
        <v>35</v>
      </c>
      <c r="D677" s="25" t="s">
        <v>164</v>
      </c>
      <c r="E677" s="25" t="s">
        <v>472</v>
      </c>
      <c r="F677" s="25"/>
      <c r="G677" s="20">
        <f>SUM(G680)+G678</f>
        <v>456.1</v>
      </c>
    </row>
    <row r="678" spans="1:7" s="33" customFormat="1" ht="28.5">
      <c r="A678" s="9" t="s">
        <v>604</v>
      </c>
      <c r="B678" s="75"/>
      <c r="C678" s="25" t="s">
        <v>35</v>
      </c>
      <c r="D678" s="25" t="s">
        <v>164</v>
      </c>
      <c r="E678" s="25" t="s">
        <v>663</v>
      </c>
      <c r="F678" s="25"/>
      <c r="G678" s="20">
        <f>SUM(G679)</f>
        <v>50</v>
      </c>
    </row>
    <row r="679" spans="1:7" s="33" customFormat="1" ht="28.5">
      <c r="A679" s="22" t="s">
        <v>188</v>
      </c>
      <c r="B679" s="75"/>
      <c r="C679" s="25" t="s">
        <v>35</v>
      </c>
      <c r="D679" s="25" t="s">
        <v>164</v>
      </c>
      <c r="E679" s="25" t="s">
        <v>663</v>
      </c>
      <c r="F679" s="25" t="s">
        <v>178</v>
      </c>
      <c r="G679" s="20">
        <v>50</v>
      </c>
    </row>
    <row r="680" spans="1:7" s="33" customFormat="1" ht="15">
      <c r="A680" s="22" t="s">
        <v>52</v>
      </c>
      <c r="B680" s="75"/>
      <c r="C680" s="25" t="s">
        <v>35</v>
      </c>
      <c r="D680" s="25" t="s">
        <v>164</v>
      </c>
      <c r="E680" s="25" t="s">
        <v>473</v>
      </c>
      <c r="F680" s="25"/>
      <c r="G680" s="20">
        <f>SUM(G681)</f>
        <v>406.1</v>
      </c>
    </row>
    <row r="681" spans="1:7" s="33" customFormat="1" ht="28.5">
      <c r="A681" s="22" t="s">
        <v>179</v>
      </c>
      <c r="B681" s="75"/>
      <c r="C681" s="25" t="s">
        <v>35</v>
      </c>
      <c r="D681" s="25" t="s">
        <v>164</v>
      </c>
      <c r="E681" s="25" t="s">
        <v>473</v>
      </c>
      <c r="F681" s="25" t="s">
        <v>178</v>
      </c>
      <c r="G681" s="20">
        <v>406.1</v>
      </c>
    </row>
    <row r="682" spans="1:7" s="33" customFormat="1" ht="15">
      <c r="A682" s="22" t="s">
        <v>129</v>
      </c>
      <c r="B682" s="78"/>
      <c r="C682" s="25" t="s">
        <v>35</v>
      </c>
      <c r="D682" s="25" t="s">
        <v>164</v>
      </c>
      <c r="E682" s="25" t="s">
        <v>326</v>
      </c>
      <c r="F682" s="25"/>
      <c r="G682" s="20">
        <f>SUM(G683)</f>
        <v>7887.7</v>
      </c>
    </row>
    <row r="683" spans="1:7" s="33" customFormat="1" ht="28.5">
      <c r="A683" s="22" t="s">
        <v>10</v>
      </c>
      <c r="B683" s="75"/>
      <c r="C683" s="25" t="s">
        <v>35</v>
      </c>
      <c r="D683" s="25" t="s">
        <v>164</v>
      </c>
      <c r="E683" s="25" t="s">
        <v>327</v>
      </c>
      <c r="F683" s="25"/>
      <c r="G683" s="20">
        <f>SUM(G684+G685+G686)</f>
        <v>7887.7</v>
      </c>
    </row>
    <row r="684" spans="1:7" s="33" customFormat="1" ht="42.75">
      <c r="A684" s="22" t="s">
        <v>299</v>
      </c>
      <c r="B684" s="75"/>
      <c r="C684" s="25" t="s">
        <v>35</v>
      </c>
      <c r="D684" s="25" t="s">
        <v>164</v>
      </c>
      <c r="E684" s="25" t="s">
        <v>328</v>
      </c>
      <c r="F684" s="25" t="s">
        <v>169</v>
      </c>
      <c r="G684" s="20">
        <v>3199.3</v>
      </c>
    </row>
    <row r="685" spans="1:7" s="33" customFormat="1" ht="28.5">
      <c r="A685" s="22" t="s">
        <v>267</v>
      </c>
      <c r="B685" s="75"/>
      <c r="C685" s="25" t="s">
        <v>35</v>
      </c>
      <c r="D685" s="25" t="s">
        <v>164</v>
      </c>
      <c r="E685" s="25" t="s">
        <v>328</v>
      </c>
      <c r="F685" s="25" t="s">
        <v>37</v>
      </c>
      <c r="G685" s="20">
        <v>3473.1</v>
      </c>
    </row>
    <row r="686" spans="1:7" s="33" customFormat="1" ht="15">
      <c r="A686" s="22" t="s">
        <v>172</v>
      </c>
      <c r="B686" s="75"/>
      <c r="C686" s="25" t="s">
        <v>35</v>
      </c>
      <c r="D686" s="25" t="s">
        <v>164</v>
      </c>
      <c r="E686" s="25" t="s">
        <v>328</v>
      </c>
      <c r="F686" s="25" t="s">
        <v>61</v>
      </c>
      <c r="G686" s="20">
        <v>1215.3</v>
      </c>
    </row>
    <row r="687" spans="1:7" ht="15">
      <c r="A687" s="22" t="s">
        <v>189</v>
      </c>
      <c r="B687" s="75"/>
      <c r="C687" s="25" t="s">
        <v>35</v>
      </c>
      <c r="D687" s="25" t="s">
        <v>164</v>
      </c>
      <c r="E687" s="25" t="s">
        <v>235</v>
      </c>
      <c r="F687" s="25"/>
      <c r="G687" s="20">
        <f>G688+G691</f>
        <v>14368.800000000001</v>
      </c>
    </row>
    <row r="688" spans="1:7" ht="28.5">
      <c r="A688" s="22" t="s">
        <v>312</v>
      </c>
      <c r="B688" s="83"/>
      <c r="C688" s="25" t="s">
        <v>35</v>
      </c>
      <c r="D688" s="25" t="s">
        <v>164</v>
      </c>
      <c r="E688" s="25" t="s">
        <v>313</v>
      </c>
      <c r="F688" s="25"/>
      <c r="G688" s="20">
        <f>SUM(G689:G690)</f>
        <v>1954.1</v>
      </c>
    </row>
    <row r="689" spans="1:7" ht="28.5">
      <c r="A689" s="22" t="s">
        <v>267</v>
      </c>
      <c r="B689" s="83"/>
      <c r="C689" s="25" t="s">
        <v>35</v>
      </c>
      <c r="D689" s="25" t="s">
        <v>164</v>
      </c>
      <c r="E689" s="25" t="s">
        <v>313</v>
      </c>
      <c r="F689" s="25" t="s">
        <v>37</v>
      </c>
      <c r="G689" s="20">
        <v>1721</v>
      </c>
    </row>
    <row r="690" spans="1:7" ht="28.5">
      <c r="A690" s="22" t="s">
        <v>179</v>
      </c>
      <c r="B690" s="83"/>
      <c r="C690" s="25" t="s">
        <v>35</v>
      </c>
      <c r="D690" s="25" t="s">
        <v>164</v>
      </c>
      <c r="E690" s="25" t="s">
        <v>313</v>
      </c>
      <c r="F690" s="25" t="s">
        <v>178</v>
      </c>
      <c r="G690" s="20">
        <v>233.1</v>
      </c>
    </row>
    <row r="691" spans="1:7" ht="28.5">
      <c r="A691" s="22" t="s">
        <v>329</v>
      </c>
      <c r="B691" s="83"/>
      <c r="C691" s="25" t="s">
        <v>35</v>
      </c>
      <c r="D691" s="25" t="s">
        <v>164</v>
      </c>
      <c r="E691" s="25" t="s">
        <v>330</v>
      </c>
      <c r="F691" s="25"/>
      <c r="G691" s="20">
        <f>SUM(G692:G695)+G696+G699+G701+G703+G705</f>
        <v>12414.7</v>
      </c>
    </row>
    <row r="692" spans="1:7" ht="42.75">
      <c r="A692" s="22" t="s">
        <v>299</v>
      </c>
      <c r="B692" s="83"/>
      <c r="C692" s="25" t="s">
        <v>35</v>
      </c>
      <c r="D692" s="25" t="s">
        <v>164</v>
      </c>
      <c r="E692" s="25" t="s">
        <v>330</v>
      </c>
      <c r="F692" s="25" t="s">
        <v>169</v>
      </c>
      <c r="G692" s="20">
        <v>53</v>
      </c>
    </row>
    <row r="693" spans="1:7" ht="28.5">
      <c r="A693" s="22" t="s">
        <v>267</v>
      </c>
      <c r="B693" s="83"/>
      <c r="C693" s="25" t="s">
        <v>35</v>
      </c>
      <c r="D693" s="25" t="s">
        <v>164</v>
      </c>
      <c r="E693" s="25" t="s">
        <v>330</v>
      </c>
      <c r="F693" s="25" t="s">
        <v>37</v>
      </c>
      <c r="G693" s="20">
        <v>3460.5</v>
      </c>
    </row>
    <row r="694" spans="1:7" ht="15">
      <c r="A694" s="22" t="s">
        <v>174</v>
      </c>
      <c r="B694" s="83"/>
      <c r="C694" s="25" t="s">
        <v>35</v>
      </c>
      <c r="D694" s="25" t="s">
        <v>164</v>
      </c>
      <c r="E694" s="25" t="s">
        <v>330</v>
      </c>
      <c r="F694" s="25" t="s">
        <v>175</v>
      </c>
      <c r="G694" s="20">
        <v>73</v>
      </c>
    </row>
    <row r="695" spans="1:7" ht="28.5">
      <c r="A695" s="22" t="s">
        <v>179</v>
      </c>
      <c r="B695" s="83"/>
      <c r="C695" s="25" t="s">
        <v>35</v>
      </c>
      <c r="D695" s="25" t="s">
        <v>164</v>
      </c>
      <c r="E695" s="25" t="s">
        <v>330</v>
      </c>
      <c r="F695" s="25" t="s">
        <v>178</v>
      </c>
      <c r="G695" s="20">
        <v>2861</v>
      </c>
    </row>
    <row r="696" spans="1:7" ht="57">
      <c r="A696" s="22" t="s">
        <v>486</v>
      </c>
      <c r="B696" s="83"/>
      <c r="C696" s="25" t="s">
        <v>35</v>
      </c>
      <c r="D696" s="25" t="s">
        <v>164</v>
      </c>
      <c r="E696" s="25" t="s">
        <v>487</v>
      </c>
      <c r="F696" s="25"/>
      <c r="G696" s="20">
        <f>SUM(G697:G698)</f>
        <v>5947.200000000001</v>
      </c>
    </row>
    <row r="697" spans="1:7" ht="28.5">
      <c r="A697" s="22" t="s">
        <v>267</v>
      </c>
      <c r="B697" s="83"/>
      <c r="C697" s="25" t="s">
        <v>35</v>
      </c>
      <c r="D697" s="25" t="s">
        <v>164</v>
      </c>
      <c r="E697" s="25" t="s">
        <v>487</v>
      </c>
      <c r="F697" s="25" t="s">
        <v>37</v>
      </c>
      <c r="G697" s="20">
        <v>3026.8</v>
      </c>
    </row>
    <row r="698" spans="1:7" ht="28.5">
      <c r="A698" s="22" t="s">
        <v>179</v>
      </c>
      <c r="B698" s="83"/>
      <c r="C698" s="25" t="s">
        <v>35</v>
      </c>
      <c r="D698" s="25" t="s">
        <v>164</v>
      </c>
      <c r="E698" s="25" t="s">
        <v>487</v>
      </c>
      <c r="F698" s="25" t="s">
        <v>178</v>
      </c>
      <c r="G698" s="20">
        <v>2920.4</v>
      </c>
    </row>
    <row r="699" spans="1:7" ht="42.75">
      <c r="A699" s="22" t="s">
        <v>488</v>
      </c>
      <c r="B699" s="83"/>
      <c r="C699" s="25" t="s">
        <v>35</v>
      </c>
      <c r="D699" s="25" t="s">
        <v>164</v>
      </c>
      <c r="E699" s="25" t="s">
        <v>489</v>
      </c>
      <c r="F699" s="25"/>
      <c r="G699" s="20">
        <f>SUM(G700)</f>
        <v>5</v>
      </c>
    </row>
    <row r="700" spans="1:7" ht="27.75" customHeight="1">
      <c r="A700" s="22" t="s">
        <v>267</v>
      </c>
      <c r="B700" s="83"/>
      <c r="C700" s="25" t="s">
        <v>35</v>
      </c>
      <c r="D700" s="25" t="s">
        <v>164</v>
      </c>
      <c r="E700" s="25" t="s">
        <v>489</v>
      </c>
      <c r="F700" s="25" t="s">
        <v>37</v>
      </c>
      <c r="G700" s="20">
        <v>5</v>
      </c>
    </row>
    <row r="701" spans="1:7" ht="42.75" hidden="1">
      <c r="A701" s="22" t="s">
        <v>490</v>
      </c>
      <c r="B701" s="83"/>
      <c r="C701" s="25" t="s">
        <v>35</v>
      </c>
      <c r="D701" s="25" t="s">
        <v>164</v>
      </c>
      <c r="E701" s="25" t="s">
        <v>491</v>
      </c>
      <c r="F701" s="25"/>
      <c r="G701" s="20">
        <f>SUM(G702)</f>
        <v>0</v>
      </c>
    </row>
    <row r="702" spans="1:7" ht="28.5" hidden="1">
      <c r="A702" s="22" t="s">
        <v>267</v>
      </c>
      <c r="B702" s="83"/>
      <c r="C702" s="25" t="s">
        <v>35</v>
      </c>
      <c r="D702" s="25" t="s">
        <v>164</v>
      </c>
      <c r="E702" s="25" t="s">
        <v>491</v>
      </c>
      <c r="F702" s="25" t="s">
        <v>37</v>
      </c>
      <c r="G702" s="20"/>
    </row>
    <row r="703" spans="1:7" ht="57">
      <c r="A703" s="22" t="s">
        <v>492</v>
      </c>
      <c r="B703" s="83"/>
      <c r="C703" s="25" t="s">
        <v>35</v>
      </c>
      <c r="D703" s="25" t="s">
        <v>164</v>
      </c>
      <c r="E703" s="25" t="s">
        <v>493</v>
      </c>
      <c r="F703" s="25"/>
      <c r="G703" s="20">
        <f>SUM(G704)</f>
        <v>10</v>
      </c>
    </row>
    <row r="704" spans="1:7" ht="28.5">
      <c r="A704" s="22" t="s">
        <v>267</v>
      </c>
      <c r="B704" s="83"/>
      <c r="C704" s="25" t="s">
        <v>35</v>
      </c>
      <c r="D704" s="25" t="s">
        <v>164</v>
      </c>
      <c r="E704" s="25" t="s">
        <v>493</v>
      </c>
      <c r="F704" s="25" t="s">
        <v>37</v>
      </c>
      <c r="G704" s="20">
        <v>10</v>
      </c>
    </row>
    <row r="705" spans="1:7" ht="28.5">
      <c r="A705" s="22" t="s">
        <v>505</v>
      </c>
      <c r="B705" s="83"/>
      <c r="C705" s="25" t="s">
        <v>35</v>
      </c>
      <c r="D705" s="25" t="s">
        <v>164</v>
      </c>
      <c r="E705" s="25" t="s">
        <v>506</v>
      </c>
      <c r="F705" s="25"/>
      <c r="G705" s="20">
        <f>SUM(G706)</f>
        <v>5</v>
      </c>
    </row>
    <row r="706" spans="1:7" ht="28.5">
      <c r="A706" s="22" t="s">
        <v>267</v>
      </c>
      <c r="B706" s="83"/>
      <c r="C706" s="25" t="s">
        <v>35</v>
      </c>
      <c r="D706" s="25" t="s">
        <v>164</v>
      </c>
      <c r="E706" s="25" t="s">
        <v>506</v>
      </c>
      <c r="F706" s="25" t="s">
        <v>37</v>
      </c>
      <c r="G706" s="20">
        <v>5</v>
      </c>
    </row>
    <row r="707" spans="1:7" ht="18.75" customHeight="1">
      <c r="A707" s="22" t="s">
        <v>36</v>
      </c>
      <c r="B707" s="78"/>
      <c r="C707" s="25" t="s">
        <v>35</v>
      </c>
      <c r="D707" s="25" t="s">
        <v>35</v>
      </c>
      <c r="E707" s="25"/>
      <c r="F707" s="25"/>
      <c r="G707" s="20">
        <f>SUM(G712+G717)+G708</f>
        <v>28189.800000000003</v>
      </c>
    </row>
    <row r="708" spans="1:7" ht="18.75" customHeight="1">
      <c r="A708" s="22" t="s">
        <v>610</v>
      </c>
      <c r="B708" s="78"/>
      <c r="C708" s="25" t="s">
        <v>35</v>
      </c>
      <c r="D708" s="25" t="s">
        <v>35</v>
      </c>
      <c r="E708" s="25" t="s">
        <v>611</v>
      </c>
      <c r="F708" s="25"/>
      <c r="G708" s="20">
        <f>SUM(G709:G711)</f>
        <v>19232.2</v>
      </c>
    </row>
    <row r="709" spans="1:7" ht="18.75" customHeight="1">
      <c r="A709" s="22" t="s">
        <v>267</v>
      </c>
      <c r="B709" s="78"/>
      <c r="C709" s="25" t="s">
        <v>35</v>
      </c>
      <c r="D709" s="25" t="s">
        <v>35</v>
      </c>
      <c r="E709" s="25" t="s">
        <v>611</v>
      </c>
      <c r="F709" s="25" t="s">
        <v>37</v>
      </c>
      <c r="G709" s="20">
        <v>2360.6</v>
      </c>
    </row>
    <row r="710" spans="1:7" ht="18.75" customHeight="1">
      <c r="A710" s="22" t="s">
        <v>179</v>
      </c>
      <c r="B710" s="78"/>
      <c r="C710" s="25" t="s">
        <v>35</v>
      </c>
      <c r="D710" s="25" t="s">
        <v>35</v>
      </c>
      <c r="E710" s="25" t="s">
        <v>611</v>
      </c>
      <c r="F710" s="25" t="s">
        <v>178</v>
      </c>
      <c r="G710" s="20">
        <v>8280.5</v>
      </c>
    </row>
    <row r="711" spans="1:7" ht="18.75" customHeight="1">
      <c r="A711" s="22" t="s">
        <v>172</v>
      </c>
      <c r="B711" s="78"/>
      <c r="C711" s="25" t="s">
        <v>35</v>
      </c>
      <c r="D711" s="25" t="s">
        <v>35</v>
      </c>
      <c r="E711" s="25" t="s">
        <v>611</v>
      </c>
      <c r="F711" s="25" t="s">
        <v>61</v>
      </c>
      <c r="G711" s="20">
        <v>8591.1</v>
      </c>
    </row>
    <row r="712" spans="1:7" ht="15">
      <c r="A712" s="22" t="s">
        <v>81</v>
      </c>
      <c r="B712" s="78"/>
      <c r="C712" s="25" t="s">
        <v>35</v>
      </c>
      <c r="D712" s="25" t="s">
        <v>35</v>
      </c>
      <c r="E712" s="25" t="s">
        <v>331</v>
      </c>
      <c r="F712" s="25"/>
      <c r="G712" s="20">
        <f>G713</f>
        <v>2037.8999999999999</v>
      </c>
    </row>
    <row r="713" spans="1:7" ht="28.5">
      <c r="A713" s="22" t="s">
        <v>10</v>
      </c>
      <c r="B713" s="78"/>
      <c r="C713" s="25" t="s">
        <v>35</v>
      </c>
      <c r="D713" s="25" t="s">
        <v>35</v>
      </c>
      <c r="E713" s="25" t="s">
        <v>332</v>
      </c>
      <c r="F713" s="25"/>
      <c r="G713" s="20">
        <f>SUM(G714+G715+G716)</f>
        <v>2037.8999999999999</v>
      </c>
    </row>
    <row r="714" spans="1:7" ht="42.75">
      <c r="A714" s="22" t="s">
        <v>299</v>
      </c>
      <c r="B714" s="78"/>
      <c r="C714" s="25" t="s">
        <v>35</v>
      </c>
      <c r="D714" s="25" t="s">
        <v>35</v>
      </c>
      <c r="E714" s="25" t="s">
        <v>332</v>
      </c>
      <c r="F714" s="25" t="s">
        <v>169</v>
      </c>
      <c r="G714" s="20">
        <v>1841.1</v>
      </c>
    </row>
    <row r="715" spans="1:7" ht="28.5">
      <c r="A715" s="22" t="s">
        <v>267</v>
      </c>
      <c r="B715" s="78"/>
      <c r="C715" s="25" t="s">
        <v>35</v>
      </c>
      <c r="D715" s="25" t="s">
        <v>35</v>
      </c>
      <c r="E715" s="25" t="s">
        <v>332</v>
      </c>
      <c r="F715" s="25" t="s">
        <v>37</v>
      </c>
      <c r="G715" s="20">
        <v>192.7</v>
      </c>
    </row>
    <row r="716" spans="1:7" ht="15">
      <c r="A716" s="22" t="s">
        <v>172</v>
      </c>
      <c r="B716" s="78"/>
      <c r="C716" s="25" t="s">
        <v>35</v>
      </c>
      <c r="D716" s="25" t="s">
        <v>35</v>
      </c>
      <c r="E716" s="25" t="s">
        <v>332</v>
      </c>
      <c r="F716" s="25" t="s">
        <v>61</v>
      </c>
      <c r="G716" s="20">
        <v>4.1</v>
      </c>
    </row>
    <row r="717" spans="1:7" s="54" customFormat="1" ht="15">
      <c r="A717" s="22" t="s">
        <v>189</v>
      </c>
      <c r="B717" s="69"/>
      <c r="C717" s="25" t="s">
        <v>35</v>
      </c>
      <c r="D717" s="25" t="s">
        <v>35</v>
      </c>
      <c r="E717" s="25" t="s">
        <v>235</v>
      </c>
      <c r="F717" s="25"/>
      <c r="G717" s="20">
        <f>SUM(G718+G720+G728)+G724</f>
        <v>6919.7</v>
      </c>
    </row>
    <row r="718" spans="1:7" ht="42.75">
      <c r="A718" s="22" t="s">
        <v>352</v>
      </c>
      <c r="B718" s="69"/>
      <c r="C718" s="25" t="s">
        <v>35</v>
      </c>
      <c r="D718" s="25" t="s">
        <v>35</v>
      </c>
      <c r="E718" s="25" t="s">
        <v>333</v>
      </c>
      <c r="F718" s="25"/>
      <c r="G718" s="20">
        <f>G719</f>
        <v>10</v>
      </c>
    </row>
    <row r="719" spans="1:7" ht="28.5">
      <c r="A719" s="22" t="s">
        <v>267</v>
      </c>
      <c r="B719" s="69"/>
      <c r="C719" s="25" t="s">
        <v>35</v>
      </c>
      <c r="D719" s="25" t="s">
        <v>35</v>
      </c>
      <c r="E719" s="25" t="s">
        <v>333</v>
      </c>
      <c r="F719" s="25" t="s">
        <v>37</v>
      </c>
      <c r="G719" s="20">
        <v>10</v>
      </c>
    </row>
    <row r="720" spans="1:7" ht="28.5">
      <c r="A720" s="22" t="s">
        <v>329</v>
      </c>
      <c r="B720" s="69"/>
      <c r="C720" s="25" t="s">
        <v>35</v>
      </c>
      <c r="D720" s="25" t="s">
        <v>35</v>
      </c>
      <c r="E720" s="25" t="s">
        <v>330</v>
      </c>
      <c r="F720" s="25"/>
      <c r="G720" s="20">
        <f>SUM(G721:G723)</f>
        <v>3469.7</v>
      </c>
    </row>
    <row r="721" spans="1:7" ht="28.5">
      <c r="A721" s="22" t="s">
        <v>267</v>
      </c>
      <c r="B721" s="69"/>
      <c r="C721" s="25" t="s">
        <v>35</v>
      </c>
      <c r="D721" s="25" t="s">
        <v>35</v>
      </c>
      <c r="E721" s="25" t="s">
        <v>330</v>
      </c>
      <c r="F721" s="25" t="s">
        <v>37</v>
      </c>
      <c r="G721" s="20">
        <v>1217.6</v>
      </c>
    </row>
    <row r="722" spans="1:7" ht="28.5">
      <c r="A722" s="22" t="s">
        <v>179</v>
      </c>
      <c r="B722" s="69"/>
      <c r="C722" s="25" t="s">
        <v>35</v>
      </c>
      <c r="D722" s="25" t="s">
        <v>35</v>
      </c>
      <c r="E722" s="25" t="s">
        <v>330</v>
      </c>
      <c r="F722" s="25" t="s">
        <v>178</v>
      </c>
      <c r="G722" s="20">
        <v>1856.5</v>
      </c>
    </row>
    <row r="723" spans="1:7" ht="15">
      <c r="A723" s="22" t="s">
        <v>172</v>
      </c>
      <c r="B723" s="69"/>
      <c r="C723" s="25" t="s">
        <v>35</v>
      </c>
      <c r="D723" s="25" t="s">
        <v>35</v>
      </c>
      <c r="E723" s="25" t="s">
        <v>330</v>
      </c>
      <c r="F723" s="25" t="s">
        <v>61</v>
      </c>
      <c r="G723" s="20">
        <v>395.6</v>
      </c>
    </row>
    <row r="724" spans="1:7" ht="28.5">
      <c r="A724" s="22" t="s">
        <v>495</v>
      </c>
      <c r="B724" s="69"/>
      <c r="C724" s="25" t="s">
        <v>35</v>
      </c>
      <c r="D724" s="25" t="s">
        <v>35</v>
      </c>
      <c r="E724" s="25" t="s">
        <v>494</v>
      </c>
      <c r="F724" s="25"/>
      <c r="G724" s="20">
        <f>SUM(G725:G727)</f>
        <v>2956.2</v>
      </c>
    </row>
    <row r="725" spans="1:7" ht="28.5">
      <c r="A725" s="22" t="s">
        <v>267</v>
      </c>
      <c r="B725" s="69"/>
      <c r="C725" s="25" t="s">
        <v>35</v>
      </c>
      <c r="D725" s="25" t="s">
        <v>35</v>
      </c>
      <c r="E725" s="25" t="s">
        <v>494</v>
      </c>
      <c r="F725" s="25" t="s">
        <v>37</v>
      </c>
      <c r="G725" s="20">
        <v>262.3</v>
      </c>
    </row>
    <row r="726" spans="1:7" ht="28.5">
      <c r="A726" s="22" t="s">
        <v>179</v>
      </c>
      <c r="B726" s="69"/>
      <c r="C726" s="25" t="s">
        <v>35</v>
      </c>
      <c r="D726" s="25" t="s">
        <v>35</v>
      </c>
      <c r="E726" s="25" t="s">
        <v>494</v>
      </c>
      <c r="F726" s="25" t="s">
        <v>178</v>
      </c>
      <c r="G726" s="20">
        <v>465.2</v>
      </c>
    </row>
    <row r="727" spans="1:7" ht="15">
      <c r="A727" s="22" t="s">
        <v>172</v>
      </c>
      <c r="B727" s="69"/>
      <c r="C727" s="25" t="s">
        <v>35</v>
      </c>
      <c r="D727" s="25" t="s">
        <v>35</v>
      </c>
      <c r="E727" s="25" t="s">
        <v>494</v>
      </c>
      <c r="F727" s="25" t="s">
        <v>61</v>
      </c>
      <c r="G727" s="20">
        <v>2228.7</v>
      </c>
    </row>
    <row r="728" spans="1:7" ht="15">
      <c r="A728" s="85" t="s">
        <v>197</v>
      </c>
      <c r="B728" s="69"/>
      <c r="C728" s="25" t="s">
        <v>35</v>
      </c>
      <c r="D728" s="25" t="s">
        <v>35</v>
      </c>
      <c r="E728" s="25" t="s">
        <v>334</v>
      </c>
      <c r="F728" s="25"/>
      <c r="G728" s="20">
        <f>SUM(G729)</f>
        <v>483.79999999999995</v>
      </c>
    </row>
    <row r="729" spans="1:7" ht="42.75">
      <c r="A729" s="58" t="s">
        <v>496</v>
      </c>
      <c r="B729" s="69"/>
      <c r="C729" s="25" t="s">
        <v>35</v>
      </c>
      <c r="D729" s="25" t="s">
        <v>35</v>
      </c>
      <c r="E729" s="81" t="s">
        <v>497</v>
      </c>
      <c r="F729" s="25"/>
      <c r="G729" s="20">
        <f>SUM(G730:G732)</f>
        <v>483.79999999999995</v>
      </c>
    </row>
    <row r="730" spans="1:7" ht="42.75">
      <c r="A730" s="22" t="s">
        <v>299</v>
      </c>
      <c r="B730" s="69"/>
      <c r="C730" s="25" t="s">
        <v>35</v>
      </c>
      <c r="D730" s="25" t="s">
        <v>35</v>
      </c>
      <c r="E730" s="81" t="s">
        <v>497</v>
      </c>
      <c r="F730" s="25" t="s">
        <v>169</v>
      </c>
      <c r="G730" s="20">
        <v>1.7</v>
      </c>
    </row>
    <row r="731" spans="1:7" ht="28.5">
      <c r="A731" s="22" t="s">
        <v>267</v>
      </c>
      <c r="B731" s="69"/>
      <c r="C731" s="25" t="s">
        <v>35</v>
      </c>
      <c r="D731" s="25" t="s">
        <v>35</v>
      </c>
      <c r="E731" s="81" t="s">
        <v>497</v>
      </c>
      <c r="F731" s="25" t="s">
        <v>37</v>
      </c>
      <c r="G731" s="20">
        <v>362.5</v>
      </c>
    </row>
    <row r="732" spans="1:7" ht="28.5">
      <c r="A732" s="29" t="s">
        <v>179</v>
      </c>
      <c r="B732" s="69"/>
      <c r="C732" s="25" t="s">
        <v>35</v>
      </c>
      <c r="D732" s="25" t="s">
        <v>35</v>
      </c>
      <c r="E732" s="81" t="s">
        <v>497</v>
      </c>
      <c r="F732" s="25" t="s">
        <v>178</v>
      </c>
      <c r="G732" s="20">
        <v>119.6</v>
      </c>
    </row>
    <row r="733" spans="1:7" ht="15">
      <c r="A733" s="22" t="s">
        <v>82</v>
      </c>
      <c r="B733" s="78"/>
      <c r="C733" s="25" t="s">
        <v>35</v>
      </c>
      <c r="D733" s="25" t="s">
        <v>121</v>
      </c>
      <c r="E733" s="25"/>
      <c r="F733" s="25"/>
      <c r="G733" s="20">
        <f>SUM(G734+G742)+G747</f>
        <v>42457.4</v>
      </c>
    </row>
    <row r="734" spans="1:7" ht="28.5">
      <c r="A734" s="58" t="s">
        <v>212</v>
      </c>
      <c r="B734" s="75"/>
      <c r="C734" s="25" t="s">
        <v>35</v>
      </c>
      <c r="D734" s="25" t="s">
        <v>121</v>
      </c>
      <c r="E734" s="79" t="s">
        <v>314</v>
      </c>
      <c r="F734" s="79"/>
      <c r="G734" s="20">
        <f>G738+G735</f>
        <v>1708.2</v>
      </c>
    </row>
    <row r="735" spans="1:7" ht="42.75">
      <c r="A735" s="29" t="s">
        <v>448</v>
      </c>
      <c r="B735" s="75"/>
      <c r="C735" s="25" t="s">
        <v>35</v>
      </c>
      <c r="D735" s="25" t="s">
        <v>121</v>
      </c>
      <c r="E735" s="79" t="s">
        <v>563</v>
      </c>
      <c r="F735" s="79"/>
      <c r="G735" s="20">
        <f>SUM(G736)</f>
        <v>1708.2</v>
      </c>
    </row>
    <row r="736" spans="1:7" ht="15">
      <c r="A736" s="58" t="s">
        <v>565</v>
      </c>
      <c r="B736" s="75"/>
      <c r="C736" s="25" t="s">
        <v>35</v>
      </c>
      <c r="D736" s="25" t="s">
        <v>121</v>
      </c>
      <c r="E736" s="79" t="s">
        <v>564</v>
      </c>
      <c r="F736" s="79"/>
      <c r="G736" s="20">
        <f>SUM(G737)</f>
        <v>1708.2</v>
      </c>
    </row>
    <row r="737" spans="1:7" ht="28.5">
      <c r="A737" s="22" t="s">
        <v>267</v>
      </c>
      <c r="B737" s="75"/>
      <c r="C737" s="25" t="s">
        <v>35</v>
      </c>
      <c r="D737" s="25" t="s">
        <v>121</v>
      </c>
      <c r="E737" s="79" t="s">
        <v>564</v>
      </c>
      <c r="F737" s="79">
        <v>200</v>
      </c>
      <c r="G737" s="20">
        <v>1708.2</v>
      </c>
    </row>
    <row r="738" spans="1:7" ht="71.25" hidden="1">
      <c r="A738" s="58" t="s">
        <v>337</v>
      </c>
      <c r="B738" s="78"/>
      <c r="C738" s="25" t="s">
        <v>35</v>
      </c>
      <c r="D738" s="25" t="s">
        <v>121</v>
      </c>
      <c r="E738" s="25" t="s">
        <v>315</v>
      </c>
      <c r="F738" s="25"/>
      <c r="G738" s="20">
        <f>G739</f>
        <v>0</v>
      </c>
    </row>
    <row r="739" spans="1:7" ht="57" hidden="1">
      <c r="A739" s="29" t="s">
        <v>335</v>
      </c>
      <c r="B739" s="78"/>
      <c r="C739" s="25" t="s">
        <v>35</v>
      </c>
      <c r="D739" s="25" t="s">
        <v>121</v>
      </c>
      <c r="E739" s="25" t="s">
        <v>336</v>
      </c>
      <c r="F739" s="25"/>
      <c r="G739" s="20">
        <f>SUM(G740:G741)</f>
        <v>0</v>
      </c>
    </row>
    <row r="740" spans="1:7" s="28" customFormat="1" ht="42.75" hidden="1">
      <c r="A740" s="22" t="s">
        <v>299</v>
      </c>
      <c r="B740" s="78"/>
      <c r="C740" s="25" t="s">
        <v>35</v>
      </c>
      <c r="D740" s="25" t="s">
        <v>121</v>
      </c>
      <c r="E740" s="25" t="s">
        <v>336</v>
      </c>
      <c r="F740" s="25" t="s">
        <v>169</v>
      </c>
      <c r="G740" s="20"/>
    </row>
    <row r="741" spans="1:7" ht="28.5" hidden="1">
      <c r="A741" s="22" t="s">
        <v>267</v>
      </c>
      <c r="B741" s="78"/>
      <c r="C741" s="25" t="s">
        <v>35</v>
      </c>
      <c r="D741" s="25" t="s">
        <v>121</v>
      </c>
      <c r="E741" s="25" t="s">
        <v>336</v>
      </c>
      <c r="F741" s="25" t="s">
        <v>37</v>
      </c>
      <c r="G741" s="20"/>
    </row>
    <row r="742" spans="1:7" ht="42.75">
      <c r="A742" s="70" t="s">
        <v>117</v>
      </c>
      <c r="B742" s="78"/>
      <c r="C742" s="25" t="s">
        <v>35</v>
      </c>
      <c r="D742" s="25" t="s">
        <v>121</v>
      </c>
      <c r="E742" s="25" t="s">
        <v>280</v>
      </c>
      <c r="F742" s="25"/>
      <c r="G742" s="20">
        <f>SUM(G743)</f>
        <v>40744.200000000004</v>
      </c>
    </row>
    <row r="743" spans="1:7" ht="28.5">
      <c r="A743" s="22" t="s">
        <v>10</v>
      </c>
      <c r="B743" s="78"/>
      <c r="C743" s="25" t="s">
        <v>35</v>
      </c>
      <c r="D743" s="25" t="s">
        <v>121</v>
      </c>
      <c r="E743" s="25" t="s">
        <v>281</v>
      </c>
      <c r="F743" s="25"/>
      <c r="G743" s="20">
        <f>SUM(G744+G745+G746)</f>
        <v>40744.200000000004</v>
      </c>
    </row>
    <row r="744" spans="1:7" ht="42.75">
      <c r="A744" s="22" t="s">
        <v>299</v>
      </c>
      <c r="B744" s="78"/>
      <c r="C744" s="25" t="s">
        <v>35</v>
      </c>
      <c r="D744" s="25" t="s">
        <v>121</v>
      </c>
      <c r="E744" s="25" t="s">
        <v>281</v>
      </c>
      <c r="F744" s="25" t="s">
        <v>169</v>
      </c>
      <c r="G744" s="20">
        <v>35753</v>
      </c>
    </row>
    <row r="745" spans="1:7" ht="28.5">
      <c r="A745" s="22" t="s">
        <v>267</v>
      </c>
      <c r="B745" s="69"/>
      <c r="C745" s="25" t="s">
        <v>35</v>
      </c>
      <c r="D745" s="25" t="s">
        <v>121</v>
      </c>
      <c r="E745" s="25" t="s">
        <v>281</v>
      </c>
      <c r="F745" s="25" t="s">
        <v>37</v>
      </c>
      <c r="G745" s="20">
        <v>4589.8</v>
      </c>
    </row>
    <row r="746" spans="1:7" ht="15">
      <c r="A746" s="22" t="s">
        <v>172</v>
      </c>
      <c r="B746" s="78"/>
      <c r="C746" s="25" t="s">
        <v>35</v>
      </c>
      <c r="D746" s="25" t="s">
        <v>121</v>
      </c>
      <c r="E746" s="25" t="s">
        <v>281</v>
      </c>
      <c r="F746" s="25" t="s">
        <v>61</v>
      </c>
      <c r="G746" s="20">
        <v>401.4</v>
      </c>
    </row>
    <row r="747" spans="1:7" ht="15">
      <c r="A747" s="22" t="s">
        <v>189</v>
      </c>
      <c r="B747" s="78"/>
      <c r="C747" s="21" t="s">
        <v>35</v>
      </c>
      <c r="D747" s="21" t="s">
        <v>121</v>
      </c>
      <c r="E747" s="21" t="s">
        <v>235</v>
      </c>
      <c r="F747" s="25"/>
      <c r="G747" s="20">
        <f>SUM(G748)</f>
        <v>5</v>
      </c>
    </row>
    <row r="748" spans="1:7" ht="28.5">
      <c r="A748" s="29" t="s">
        <v>329</v>
      </c>
      <c r="B748" s="183"/>
      <c r="C748" s="21" t="s">
        <v>35</v>
      </c>
      <c r="D748" s="21" t="s">
        <v>121</v>
      </c>
      <c r="E748" s="21" t="s">
        <v>330</v>
      </c>
      <c r="F748" s="21"/>
      <c r="G748" s="186">
        <f>G749</f>
        <v>5</v>
      </c>
    </row>
    <row r="749" spans="1:7" ht="42.75">
      <c r="A749" s="29" t="s">
        <v>490</v>
      </c>
      <c r="B749" s="183"/>
      <c r="C749" s="21" t="s">
        <v>35</v>
      </c>
      <c r="D749" s="21" t="s">
        <v>121</v>
      </c>
      <c r="E749" s="21" t="s">
        <v>491</v>
      </c>
      <c r="F749" s="21"/>
      <c r="G749" s="186">
        <f>G750</f>
        <v>5</v>
      </c>
    </row>
    <row r="750" spans="1:7" ht="28.5">
      <c r="A750" s="29" t="s">
        <v>267</v>
      </c>
      <c r="B750" s="183"/>
      <c r="C750" s="21" t="s">
        <v>35</v>
      </c>
      <c r="D750" s="21" t="s">
        <v>121</v>
      </c>
      <c r="E750" s="21" t="s">
        <v>491</v>
      </c>
      <c r="F750" s="21" t="s">
        <v>37</v>
      </c>
      <c r="G750" s="186">
        <v>5</v>
      </c>
    </row>
    <row r="751" spans="1:7" ht="15">
      <c r="A751" s="22" t="s">
        <v>65</v>
      </c>
      <c r="B751" s="78"/>
      <c r="C751" s="25" t="s">
        <v>2</v>
      </c>
      <c r="D751" s="25"/>
      <c r="E751" s="25"/>
      <c r="F751" s="25"/>
      <c r="G751" s="20">
        <f>SUM(G758)+G752</f>
        <v>56088.6</v>
      </c>
    </row>
    <row r="752" spans="1:7" ht="15">
      <c r="A752" s="9" t="s">
        <v>5</v>
      </c>
      <c r="B752" s="18"/>
      <c r="C752" s="19" t="s">
        <v>2</v>
      </c>
      <c r="D752" s="19" t="s">
        <v>26</v>
      </c>
      <c r="E752" s="19"/>
      <c r="F752" s="19"/>
      <c r="G752" s="23">
        <f>G753</f>
        <v>5107.3</v>
      </c>
    </row>
    <row r="753" spans="1:7" ht="42.75">
      <c r="A753" s="22" t="s">
        <v>389</v>
      </c>
      <c r="B753" s="43"/>
      <c r="C753" s="44" t="s">
        <v>2</v>
      </c>
      <c r="D753" s="44" t="s">
        <v>26</v>
      </c>
      <c r="E753" s="44" t="s">
        <v>400</v>
      </c>
      <c r="F753" s="44"/>
      <c r="G753" s="23">
        <f>G754</f>
        <v>5107.3</v>
      </c>
    </row>
    <row r="754" spans="1:7" ht="71.25">
      <c r="A754" s="22" t="s">
        <v>337</v>
      </c>
      <c r="B754" s="43"/>
      <c r="C754" s="44" t="s">
        <v>2</v>
      </c>
      <c r="D754" s="44" t="s">
        <v>26</v>
      </c>
      <c r="E754" s="44" t="s">
        <v>401</v>
      </c>
      <c r="F754" s="44"/>
      <c r="G754" s="23">
        <f>SUM(G755)</f>
        <v>5107.3</v>
      </c>
    </row>
    <row r="755" spans="1:7" ht="42.75">
      <c r="A755" s="22" t="s">
        <v>422</v>
      </c>
      <c r="B755" s="71"/>
      <c r="C755" s="44" t="s">
        <v>2</v>
      </c>
      <c r="D755" s="44" t="s">
        <v>26</v>
      </c>
      <c r="E755" s="44" t="s">
        <v>460</v>
      </c>
      <c r="F755" s="44"/>
      <c r="G755" s="23">
        <f>SUM(G756:G757)</f>
        <v>5107.3</v>
      </c>
    </row>
    <row r="756" spans="1:7" ht="15">
      <c r="A756" s="22" t="s">
        <v>174</v>
      </c>
      <c r="B756" s="71"/>
      <c r="C756" s="44" t="s">
        <v>2</v>
      </c>
      <c r="D756" s="44" t="s">
        <v>26</v>
      </c>
      <c r="E756" s="44" t="s">
        <v>460</v>
      </c>
      <c r="F756" s="44" t="s">
        <v>175</v>
      </c>
      <c r="G756" s="23">
        <v>4640.5</v>
      </c>
    </row>
    <row r="757" spans="1:7" ht="28.5">
      <c r="A757" s="29" t="s">
        <v>179</v>
      </c>
      <c r="B757" s="34"/>
      <c r="C757" s="44" t="s">
        <v>2</v>
      </c>
      <c r="D757" s="44" t="s">
        <v>26</v>
      </c>
      <c r="E757" s="44" t="s">
        <v>460</v>
      </c>
      <c r="F757" s="21" t="s">
        <v>178</v>
      </c>
      <c r="G757" s="20">
        <v>466.8</v>
      </c>
    </row>
    <row r="758" spans="1:7" ht="15">
      <c r="A758" s="70" t="s">
        <v>56</v>
      </c>
      <c r="B758" s="78"/>
      <c r="C758" s="25" t="s">
        <v>2</v>
      </c>
      <c r="D758" s="25" t="s">
        <v>39</v>
      </c>
      <c r="E758" s="25"/>
      <c r="F758" s="25"/>
      <c r="G758" s="20">
        <f>SUM(G759)+G763+G770</f>
        <v>50981.299999999996</v>
      </c>
    </row>
    <row r="759" spans="1:7" ht="28.5">
      <c r="A759" s="58" t="s">
        <v>212</v>
      </c>
      <c r="B759" s="78"/>
      <c r="C759" s="25" t="s">
        <v>2</v>
      </c>
      <c r="D759" s="25" t="s">
        <v>39</v>
      </c>
      <c r="E759" s="81" t="s">
        <v>314</v>
      </c>
      <c r="F759" s="25"/>
      <c r="G759" s="20">
        <f>SUM(G760)</f>
        <v>10524.4</v>
      </c>
    </row>
    <row r="760" spans="1:7" ht="71.25">
      <c r="A760" s="58" t="s">
        <v>337</v>
      </c>
      <c r="B760" s="78"/>
      <c r="C760" s="25" t="s">
        <v>2</v>
      </c>
      <c r="D760" s="25" t="s">
        <v>39</v>
      </c>
      <c r="E760" s="81" t="s">
        <v>315</v>
      </c>
      <c r="F760" s="68"/>
      <c r="G760" s="20">
        <f>G761</f>
        <v>10524.4</v>
      </c>
    </row>
    <row r="761" spans="1:7" ht="42.75">
      <c r="A761" s="58" t="s">
        <v>216</v>
      </c>
      <c r="B761" s="78"/>
      <c r="C761" s="25" t="s">
        <v>2</v>
      </c>
      <c r="D761" s="25" t="s">
        <v>39</v>
      </c>
      <c r="E761" s="81" t="s">
        <v>338</v>
      </c>
      <c r="F761" s="25"/>
      <c r="G761" s="20">
        <f>G762</f>
        <v>10524.4</v>
      </c>
    </row>
    <row r="762" spans="1:7" ht="15">
      <c r="A762" s="22" t="s">
        <v>174</v>
      </c>
      <c r="B762" s="78"/>
      <c r="C762" s="25" t="s">
        <v>2</v>
      </c>
      <c r="D762" s="25" t="s">
        <v>39</v>
      </c>
      <c r="E762" s="81" t="s">
        <v>338</v>
      </c>
      <c r="F762" s="25" t="s">
        <v>175</v>
      </c>
      <c r="G762" s="20">
        <v>10524.4</v>
      </c>
    </row>
    <row r="763" spans="1:7" ht="28.5">
      <c r="A763" s="86" t="s">
        <v>211</v>
      </c>
      <c r="B763" s="78"/>
      <c r="C763" s="25" t="s">
        <v>2</v>
      </c>
      <c r="D763" s="25" t="s">
        <v>39</v>
      </c>
      <c r="E763" s="79" t="s">
        <v>306</v>
      </c>
      <c r="F763" s="25"/>
      <c r="G763" s="20">
        <f>SUM(G767)+G764</f>
        <v>35864.2</v>
      </c>
    </row>
    <row r="764" spans="1:7" ht="42.75">
      <c r="A764" s="181" t="s">
        <v>448</v>
      </c>
      <c r="B764" s="34"/>
      <c r="C764" s="21" t="s">
        <v>2</v>
      </c>
      <c r="D764" s="21" t="s">
        <v>39</v>
      </c>
      <c r="E764" s="39" t="s">
        <v>560</v>
      </c>
      <c r="F764" s="21"/>
      <c r="G764" s="186">
        <f>G765</f>
        <v>5931.6</v>
      </c>
    </row>
    <row r="765" spans="1:7" ht="71.25">
      <c r="A765" s="181" t="s">
        <v>664</v>
      </c>
      <c r="B765" s="34"/>
      <c r="C765" s="21" t="s">
        <v>2</v>
      </c>
      <c r="D765" s="21" t="s">
        <v>39</v>
      </c>
      <c r="E765" s="39" t="s">
        <v>665</v>
      </c>
      <c r="F765" s="21"/>
      <c r="G765" s="186">
        <f>G766</f>
        <v>5931.6</v>
      </c>
    </row>
    <row r="766" spans="1:7" ht="15">
      <c r="A766" s="29" t="s">
        <v>174</v>
      </c>
      <c r="B766" s="34"/>
      <c r="C766" s="21" t="s">
        <v>2</v>
      </c>
      <c r="D766" s="21" t="s">
        <v>39</v>
      </c>
      <c r="E766" s="39" t="s">
        <v>665</v>
      </c>
      <c r="F766" s="21">
        <v>300</v>
      </c>
      <c r="G766" s="186">
        <v>5931.6</v>
      </c>
    </row>
    <row r="767" spans="1:7" ht="71.25">
      <c r="A767" s="58" t="s">
        <v>337</v>
      </c>
      <c r="B767" s="78"/>
      <c r="C767" s="25" t="s">
        <v>2</v>
      </c>
      <c r="D767" s="25" t="s">
        <v>39</v>
      </c>
      <c r="E767" s="79" t="s">
        <v>308</v>
      </c>
      <c r="F767" s="25"/>
      <c r="G767" s="20">
        <f>SUM(G768)</f>
        <v>29932.6</v>
      </c>
    </row>
    <row r="768" spans="1:7" ht="57">
      <c r="A768" s="86" t="s">
        <v>217</v>
      </c>
      <c r="B768" s="78"/>
      <c r="C768" s="25" t="s">
        <v>2</v>
      </c>
      <c r="D768" s="25" t="s">
        <v>39</v>
      </c>
      <c r="E768" s="81" t="s">
        <v>339</v>
      </c>
      <c r="F768" s="25"/>
      <c r="G768" s="20">
        <f>G769</f>
        <v>29932.6</v>
      </c>
    </row>
    <row r="769" spans="1:7" ht="15">
      <c r="A769" s="22" t="s">
        <v>174</v>
      </c>
      <c r="B769" s="87"/>
      <c r="C769" s="25" t="s">
        <v>2</v>
      </c>
      <c r="D769" s="25" t="s">
        <v>39</v>
      </c>
      <c r="E769" s="81" t="s">
        <v>339</v>
      </c>
      <c r="F769" s="25">
        <v>300</v>
      </c>
      <c r="G769" s="40">
        <v>29932.6</v>
      </c>
    </row>
    <row r="770" spans="1:7" ht="15">
      <c r="A770" s="22" t="s">
        <v>189</v>
      </c>
      <c r="B770" s="87"/>
      <c r="C770" s="25" t="s">
        <v>2</v>
      </c>
      <c r="D770" s="25" t="s">
        <v>39</v>
      </c>
      <c r="E770" s="21" t="s">
        <v>235</v>
      </c>
      <c r="F770" s="25"/>
      <c r="G770" s="40">
        <f>SUM(G771+G773)</f>
        <v>4592.7</v>
      </c>
    </row>
    <row r="771" spans="1:7" ht="28.5">
      <c r="A771" s="29" t="s">
        <v>351</v>
      </c>
      <c r="B771" s="27"/>
      <c r="C771" s="21" t="s">
        <v>35</v>
      </c>
      <c r="D771" s="21" t="s">
        <v>162</v>
      </c>
      <c r="E771" s="21" t="s">
        <v>311</v>
      </c>
      <c r="F771" s="21"/>
      <c r="G771" s="186">
        <f>SUM(G772)</f>
        <v>4192.7</v>
      </c>
    </row>
    <row r="772" spans="1:7" ht="15">
      <c r="A772" s="29" t="s">
        <v>174</v>
      </c>
      <c r="B772" s="27"/>
      <c r="C772" s="21" t="s">
        <v>2</v>
      </c>
      <c r="D772" s="21" t="s">
        <v>39</v>
      </c>
      <c r="E772" s="21" t="s">
        <v>311</v>
      </c>
      <c r="F772" s="101" t="s">
        <v>175</v>
      </c>
      <c r="G772" s="40">
        <v>4192.7</v>
      </c>
    </row>
    <row r="773" spans="1:7" ht="99.75">
      <c r="A773" s="29" t="s">
        <v>666</v>
      </c>
      <c r="B773" s="27"/>
      <c r="C773" s="21" t="s">
        <v>2</v>
      </c>
      <c r="D773" s="21" t="s">
        <v>39</v>
      </c>
      <c r="E773" s="21" t="s">
        <v>609</v>
      </c>
      <c r="F773" s="101"/>
      <c r="G773" s="40">
        <f>G774</f>
        <v>400</v>
      </c>
    </row>
    <row r="774" spans="1:7" ht="15">
      <c r="A774" s="29" t="s">
        <v>174</v>
      </c>
      <c r="B774" s="27"/>
      <c r="C774" s="21" t="s">
        <v>2</v>
      </c>
      <c r="D774" s="21" t="s">
        <v>39</v>
      </c>
      <c r="E774" s="21" t="s">
        <v>609</v>
      </c>
      <c r="F774" s="101" t="s">
        <v>175</v>
      </c>
      <c r="G774" s="40">
        <v>400</v>
      </c>
    </row>
    <row r="775" spans="1:7" ht="15">
      <c r="A775" s="16" t="s">
        <v>124</v>
      </c>
      <c r="B775" s="17" t="s">
        <v>103</v>
      </c>
      <c r="C775" s="21"/>
      <c r="D775" s="21"/>
      <c r="E775" s="21"/>
      <c r="F775" s="21"/>
      <c r="G775" s="185">
        <f>SUM(G776+G789)+G840</f>
        <v>184475.90000000002</v>
      </c>
    </row>
    <row r="776" spans="1:7" ht="15">
      <c r="A776" s="9" t="s">
        <v>34</v>
      </c>
      <c r="B776" s="18"/>
      <c r="C776" s="21" t="s">
        <v>35</v>
      </c>
      <c r="D776" s="21"/>
      <c r="E776" s="21"/>
      <c r="F776" s="21"/>
      <c r="G776" s="20">
        <f>SUM(G777)+G785</f>
        <v>64282.8</v>
      </c>
    </row>
    <row r="777" spans="1:7" ht="15">
      <c r="A777" s="9" t="s">
        <v>132</v>
      </c>
      <c r="B777" s="17"/>
      <c r="C777" s="21" t="s">
        <v>35</v>
      </c>
      <c r="D777" s="21" t="s">
        <v>164</v>
      </c>
      <c r="E777" s="21"/>
      <c r="F777" s="21"/>
      <c r="G777" s="20">
        <f>SUM(G778)</f>
        <v>64246.9</v>
      </c>
    </row>
    <row r="778" spans="1:7" ht="15">
      <c r="A778" s="9" t="s">
        <v>126</v>
      </c>
      <c r="B778" s="18"/>
      <c r="C778" s="21" t="s">
        <v>35</v>
      </c>
      <c r="D778" s="21" t="s">
        <v>164</v>
      </c>
      <c r="E778" s="21" t="s">
        <v>259</v>
      </c>
      <c r="F778" s="21"/>
      <c r="G778" s="20">
        <f>SUM(G779)</f>
        <v>64246.9</v>
      </c>
    </row>
    <row r="779" spans="1:7" ht="15">
      <c r="A779" s="9" t="s">
        <v>4</v>
      </c>
      <c r="B779" s="17"/>
      <c r="C779" s="21" t="s">
        <v>35</v>
      </c>
      <c r="D779" s="21" t="s">
        <v>164</v>
      </c>
      <c r="E779" s="21" t="s">
        <v>260</v>
      </c>
      <c r="F779" s="21"/>
      <c r="G779" s="20">
        <f>SUM(G780)+G782</f>
        <v>64246.9</v>
      </c>
    </row>
    <row r="780" spans="1:7" ht="28.5">
      <c r="A780" s="9" t="s">
        <v>18</v>
      </c>
      <c r="B780" s="17"/>
      <c r="C780" s="21" t="s">
        <v>35</v>
      </c>
      <c r="D780" s="21" t="s">
        <v>164</v>
      </c>
      <c r="E780" s="21" t="s">
        <v>261</v>
      </c>
      <c r="F780" s="21"/>
      <c r="G780" s="20">
        <f>SUM(G781)</f>
        <v>63986.5</v>
      </c>
    </row>
    <row r="781" spans="1:7" ht="27.75" customHeight="1">
      <c r="A781" s="22" t="s">
        <v>179</v>
      </c>
      <c r="B781" s="75"/>
      <c r="C781" s="21" t="s">
        <v>35</v>
      </c>
      <c r="D781" s="21" t="s">
        <v>164</v>
      </c>
      <c r="E781" s="21" t="s">
        <v>261</v>
      </c>
      <c r="F781" s="25" t="s">
        <v>178</v>
      </c>
      <c r="G781" s="20">
        <v>63986.5</v>
      </c>
    </row>
    <row r="782" spans="1:7" ht="20.25" customHeight="1">
      <c r="A782" s="22" t="s">
        <v>55</v>
      </c>
      <c r="B782" s="75"/>
      <c r="C782" s="21" t="s">
        <v>35</v>
      </c>
      <c r="D782" s="21" t="s">
        <v>164</v>
      </c>
      <c r="E782" s="21" t="s">
        <v>472</v>
      </c>
      <c r="F782" s="25"/>
      <c r="G782" s="20">
        <f>SUM(G783)</f>
        <v>260.4</v>
      </c>
    </row>
    <row r="783" spans="1:7" ht="26.25" customHeight="1">
      <c r="A783" s="22" t="s">
        <v>52</v>
      </c>
      <c r="B783" s="75"/>
      <c r="C783" s="21" t="s">
        <v>35</v>
      </c>
      <c r="D783" s="21" t="s">
        <v>164</v>
      </c>
      <c r="E783" s="21" t="s">
        <v>473</v>
      </c>
      <c r="F783" s="25"/>
      <c r="G783" s="20">
        <f>SUM(G784)</f>
        <v>260.4</v>
      </c>
    </row>
    <row r="784" spans="1:7" ht="28.5">
      <c r="A784" s="22" t="s">
        <v>179</v>
      </c>
      <c r="B784" s="75"/>
      <c r="C784" s="21" t="s">
        <v>35</v>
      </c>
      <c r="D784" s="21" t="s">
        <v>164</v>
      </c>
      <c r="E784" s="21" t="s">
        <v>473</v>
      </c>
      <c r="F784" s="25" t="s">
        <v>178</v>
      </c>
      <c r="G784" s="20">
        <v>260.4</v>
      </c>
    </row>
    <row r="785" spans="1:7" ht="15.75" customHeight="1">
      <c r="A785" s="9" t="s">
        <v>36</v>
      </c>
      <c r="B785" s="18"/>
      <c r="C785" s="19" t="s">
        <v>35</v>
      </c>
      <c r="D785" s="19" t="s">
        <v>35</v>
      </c>
      <c r="E785" s="21"/>
      <c r="F785" s="19"/>
      <c r="G785" s="20">
        <f>SUM(G786)</f>
        <v>35.9</v>
      </c>
    </row>
    <row r="786" spans="1:7" ht="30" customHeight="1">
      <c r="A786" s="85" t="s">
        <v>197</v>
      </c>
      <c r="B786" s="69"/>
      <c r="C786" s="25" t="s">
        <v>35</v>
      </c>
      <c r="D786" s="25" t="s">
        <v>35</v>
      </c>
      <c r="E786" s="25" t="s">
        <v>334</v>
      </c>
      <c r="F786" s="25"/>
      <c r="G786" s="20">
        <f>SUM(G787)</f>
        <v>35.9</v>
      </c>
    </row>
    <row r="787" spans="1:7" ht="15.75" customHeight="1">
      <c r="A787" s="58" t="s">
        <v>496</v>
      </c>
      <c r="B787" s="69"/>
      <c r="C787" s="25" t="s">
        <v>35</v>
      </c>
      <c r="D787" s="25" t="s">
        <v>35</v>
      </c>
      <c r="E787" s="81" t="s">
        <v>497</v>
      </c>
      <c r="F787" s="25"/>
      <c r="G787" s="20">
        <f>SUM(G788)</f>
        <v>35.9</v>
      </c>
    </row>
    <row r="788" spans="1:7" ht="30" customHeight="1">
      <c r="A788" s="22" t="s">
        <v>267</v>
      </c>
      <c r="B788" s="69"/>
      <c r="C788" s="25" t="s">
        <v>35</v>
      </c>
      <c r="D788" s="25" t="s">
        <v>35</v>
      </c>
      <c r="E788" s="81" t="s">
        <v>497</v>
      </c>
      <c r="F788" s="25" t="s">
        <v>37</v>
      </c>
      <c r="G788" s="20">
        <v>35.9</v>
      </c>
    </row>
    <row r="789" spans="1:7" ht="15.75" customHeight="1">
      <c r="A789" s="9" t="s">
        <v>128</v>
      </c>
      <c r="B789" s="18"/>
      <c r="C789" s="21" t="s">
        <v>41</v>
      </c>
      <c r="D789" s="21"/>
      <c r="E789" s="21"/>
      <c r="F789" s="21"/>
      <c r="G789" s="20">
        <f>SUM(G790+G823)</f>
        <v>119797.6</v>
      </c>
    </row>
    <row r="790" spans="1:7" ht="15.75" customHeight="1">
      <c r="A790" s="9" t="s">
        <v>134</v>
      </c>
      <c r="B790" s="18"/>
      <c r="C790" s="21" t="s">
        <v>41</v>
      </c>
      <c r="D790" s="21" t="s">
        <v>162</v>
      </c>
      <c r="E790" s="21"/>
      <c r="F790" s="21"/>
      <c r="G790" s="20">
        <f>SUM(G800+G811+G818+G791)</f>
        <v>110788.3</v>
      </c>
    </row>
    <row r="791" spans="1:7" ht="15.75" customHeight="1">
      <c r="A791" s="29" t="s">
        <v>268</v>
      </c>
      <c r="B791" s="27"/>
      <c r="C791" s="21" t="s">
        <v>41</v>
      </c>
      <c r="D791" s="21" t="s">
        <v>162</v>
      </c>
      <c r="E791" s="21" t="s">
        <v>269</v>
      </c>
      <c r="F791" s="21"/>
      <c r="G791" s="20">
        <f>G792+G796</f>
        <v>500.90000000000003</v>
      </c>
    </row>
    <row r="792" spans="1:7" ht="15.75" customHeight="1">
      <c r="A792" s="29" t="s">
        <v>270</v>
      </c>
      <c r="B792" s="27"/>
      <c r="C792" s="21" t="s">
        <v>41</v>
      </c>
      <c r="D792" s="21" t="s">
        <v>162</v>
      </c>
      <c r="E792" s="21" t="s">
        <v>271</v>
      </c>
      <c r="F792" s="21"/>
      <c r="G792" s="20">
        <f>G793</f>
        <v>50.1</v>
      </c>
    </row>
    <row r="793" spans="1:7" ht="15.75" customHeight="1">
      <c r="A793" s="29" t="s">
        <v>272</v>
      </c>
      <c r="B793" s="27"/>
      <c r="C793" s="21" t="s">
        <v>41</v>
      </c>
      <c r="D793" s="21" t="s">
        <v>162</v>
      </c>
      <c r="E793" s="21" t="s">
        <v>273</v>
      </c>
      <c r="F793" s="21"/>
      <c r="G793" s="20">
        <f>G794</f>
        <v>50.1</v>
      </c>
    </row>
    <row r="794" spans="1:7" ht="15.75" customHeight="1">
      <c r="A794" s="60" t="s">
        <v>137</v>
      </c>
      <c r="B794" s="27"/>
      <c r="C794" s="21" t="s">
        <v>41</v>
      </c>
      <c r="D794" s="21" t="s">
        <v>162</v>
      </c>
      <c r="E794" s="21" t="s">
        <v>274</v>
      </c>
      <c r="F794" s="21"/>
      <c r="G794" s="20">
        <f>G795</f>
        <v>50.1</v>
      </c>
    </row>
    <row r="795" spans="1:7" ht="45" customHeight="1">
      <c r="A795" s="29" t="s">
        <v>267</v>
      </c>
      <c r="B795" s="27"/>
      <c r="C795" s="21" t="s">
        <v>41</v>
      </c>
      <c r="D795" s="21" t="s">
        <v>162</v>
      </c>
      <c r="E795" s="21" t="s">
        <v>274</v>
      </c>
      <c r="F795" s="21" t="s">
        <v>37</v>
      </c>
      <c r="G795" s="20">
        <v>50.1</v>
      </c>
    </row>
    <row r="796" spans="1:7" ht="15.75" customHeight="1">
      <c r="A796" s="29" t="s">
        <v>581</v>
      </c>
      <c r="B796" s="27"/>
      <c r="C796" s="21" t="s">
        <v>41</v>
      </c>
      <c r="D796" s="21" t="s">
        <v>162</v>
      </c>
      <c r="E796" s="21" t="s">
        <v>509</v>
      </c>
      <c r="F796" s="21"/>
      <c r="G796" s="20">
        <f>SUM(G797)</f>
        <v>450.8</v>
      </c>
    </row>
    <row r="797" spans="1:7" ht="15.75" customHeight="1">
      <c r="A797" s="29" t="s">
        <v>448</v>
      </c>
      <c r="B797" s="27"/>
      <c r="C797" s="21" t="s">
        <v>41</v>
      </c>
      <c r="D797" s="21" t="s">
        <v>162</v>
      </c>
      <c r="E797" s="21" t="s">
        <v>510</v>
      </c>
      <c r="F797" s="21"/>
      <c r="G797" s="20">
        <f>SUM(G798)</f>
        <v>450.8</v>
      </c>
    </row>
    <row r="798" spans="1:7" ht="15.75" customHeight="1">
      <c r="A798" s="29" t="s">
        <v>512</v>
      </c>
      <c r="B798" s="27"/>
      <c r="C798" s="21" t="s">
        <v>41</v>
      </c>
      <c r="D798" s="21" t="s">
        <v>162</v>
      </c>
      <c r="E798" s="21" t="s">
        <v>511</v>
      </c>
      <c r="F798" s="21"/>
      <c r="G798" s="20">
        <f>SUM(G799)</f>
        <v>450.8</v>
      </c>
    </row>
    <row r="799" spans="1:7" ht="30" customHeight="1">
      <c r="A799" s="29" t="s">
        <v>267</v>
      </c>
      <c r="B799" s="27"/>
      <c r="C799" s="21" t="s">
        <v>41</v>
      </c>
      <c r="D799" s="21" t="s">
        <v>162</v>
      </c>
      <c r="E799" s="21" t="s">
        <v>511</v>
      </c>
      <c r="F799" s="21" t="s">
        <v>37</v>
      </c>
      <c r="G799" s="20">
        <v>450.8</v>
      </c>
    </row>
    <row r="800" spans="1:7" ht="15.75" customHeight="1">
      <c r="A800" s="29" t="s">
        <v>191</v>
      </c>
      <c r="B800" s="18"/>
      <c r="C800" s="21" t="s">
        <v>41</v>
      </c>
      <c r="D800" s="21" t="s">
        <v>162</v>
      </c>
      <c r="E800" s="21" t="s">
        <v>232</v>
      </c>
      <c r="F800" s="21"/>
      <c r="G800" s="20">
        <f>SUM(G801)+G807</f>
        <v>60959.8</v>
      </c>
    </row>
    <row r="801" spans="1:7" ht="15">
      <c r="A801" s="29" t="s">
        <v>4</v>
      </c>
      <c r="B801" s="17"/>
      <c r="C801" s="21" t="s">
        <v>41</v>
      </c>
      <c r="D801" s="21" t="s">
        <v>162</v>
      </c>
      <c r="E801" s="21" t="s">
        <v>233</v>
      </c>
      <c r="F801" s="21"/>
      <c r="G801" s="20">
        <f>SUM(G802)+G804</f>
        <v>35584.200000000004</v>
      </c>
    </row>
    <row r="802" spans="1:7" ht="28.5">
      <c r="A802" s="29" t="s">
        <v>18</v>
      </c>
      <c r="B802" s="17"/>
      <c r="C802" s="21" t="s">
        <v>41</v>
      </c>
      <c r="D802" s="21" t="s">
        <v>162</v>
      </c>
      <c r="E802" s="21" t="s">
        <v>234</v>
      </c>
      <c r="F802" s="21"/>
      <c r="G802" s="20">
        <f>SUM(G803)</f>
        <v>35563.3</v>
      </c>
    </row>
    <row r="803" spans="1:7" ht="28.5">
      <c r="A803" s="29" t="s">
        <v>179</v>
      </c>
      <c r="B803" s="75"/>
      <c r="C803" s="21" t="s">
        <v>41</v>
      </c>
      <c r="D803" s="21" t="s">
        <v>162</v>
      </c>
      <c r="E803" s="21" t="s">
        <v>234</v>
      </c>
      <c r="F803" s="25" t="s">
        <v>178</v>
      </c>
      <c r="G803" s="20">
        <v>35563.3</v>
      </c>
    </row>
    <row r="804" spans="1:7" ht="15">
      <c r="A804" s="22" t="s">
        <v>55</v>
      </c>
      <c r="B804" s="75"/>
      <c r="C804" s="21" t="s">
        <v>41</v>
      </c>
      <c r="D804" s="21" t="s">
        <v>162</v>
      </c>
      <c r="E804" s="21" t="s">
        <v>474</v>
      </c>
      <c r="F804" s="25"/>
      <c r="G804" s="20">
        <f>SUM(G805)</f>
        <v>20.9</v>
      </c>
    </row>
    <row r="805" spans="1:7" ht="15">
      <c r="A805" s="22" t="s">
        <v>52</v>
      </c>
      <c r="B805" s="75"/>
      <c r="C805" s="21" t="s">
        <v>41</v>
      </c>
      <c r="D805" s="21" t="s">
        <v>162</v>
      </c>
      <c r="E805" s="21" t="s">
        <v>475</v>
      </c>
      <c r="F805" s="25"/>
      <c r="G805" s="20">
        <f>SUM(G806)</f>
        <v>20.9</v>
      </c>
    </row>
    <row r="806" spans="1:7" ht="28.5">
      <c r="A806" s="22" t="s">
        <v>179</v>
      </c>
      <c r="B806" s="75"/>
      <c r="C806" s="21" t="s">
        <v>41</v>
      </c>
      <c r="D806" s="21" t="s">
        <v>162</v>
      </c>
      <c r="E806" s="21" t="s">
        <v>475</v>
      </c>
      <c r="F806" s="25" t="s">
        <v>178</v>
      </c>
      <c r="G806" s="20">
        <v>20.9</v>
      </c>
    </row>
    <row r="807" spans="1:7" ht="28.5">
      <c r="A807" s="29" t="s">
        <v>10</v>
      </c>
      <c r="B807" s="75"/>
      <c r="C807" s="21" t="s">
        <v>41</v>
      </c>
      <c r="D807" s="21" t="s">
        <v>162</v>
      </c>
      <c r="E807" s="21" t="s">
        <v>266</v>
      </c>
      <c r="F807" s="25"/>
      <c r="G807" s="20">
        <f>SUM(G808:G810)</f>
        <v>25375.600000000002</v>
      </c>
    </row>
    <row r="808" spans="1:7" ht="42.75">
      <c r="A808" s="22" t="s">
        <v>299</v>
      </c>
      <c r="B808" s="18"/>
      <c r="C808" s="21" t="s">
        <v>41</v>
      </c>
      <c r="D808" s="21" t="s">
        <v>162</v>
      </c>
      <c r="E808" s="21" t="s">
        <v>266</v>
      </c>
      <c r="F808" s="19" t="s">
        <v>169</v>
      </c>
      <c r="G808" s="20">
        <v>20214.8</v>
      </c>
    </row>
    <row r="809" spans="1:7" ht="28.5">
      <c r="A809" s="29" t="s">
        <v>267</v>
      </c>
      <c r="B809" s="18"/>
      <c r="C809" s="21" t="s">
        <v>41</v>
      </c>
      <c r="D809" s="21" t="s">
        <v>162</v>
      </c>
      <c r="E809" s="21" t="s">
        <v>266</v>
      </c>
      <c r="F809" s="19" t="s">
        <v>37</v>
      </c>
      <c r="G809" s="23">
        <v>4749.1</v>
      </c>
    </row>
    <row r="810" spans="1:7" ht="15">
      <c r="A810" s="29" t="s">
        <v>172</v>
      </c>
      <c r="B810" s="18"/>
      <c r="C810" s="21" t="s">
        <v>41</v>
      </c>
      <c r="D810" s="21" t="s">
        <v>162</v>
      </c>
      <c r="E810" s="21" t="s">
        <v>266</v>
      </c>
      <c r="F810" s="21" t="s">
        <v>61</v>
      </c>
      <c r="G810" s="20">
        <v>411.7</v>
      </c>
    </row>
    <row r="811" spans="1:7" ht="15">
      <c r="A811" s="29" t="s">
        <v>135</v>
      </c>
      <c r="B811" s="34"/>
      <c r="C811" s="21" t="s">
        <v>41</v>
      </c>
      <c r="D811" s="21" t="s">
        <v>162</v>
      </c>
      <c r="E811" s="21" t="s">
        <v>275</v>
      </c>
      <c r="F811" s="21"/>
      <c r="G811" s="20">
        <f>SUM(G812)</f>
        <v>7433.599999999999</v>
      </c>
    </row>
    <row r="812" spans="1:7" ht="15">
      <c r="A812" s="29" t="s">
        <v>19</v>
      </c>
      <c r="B812" s="27"/>
      <c r="C812" s="21" t="s">
        <v>41</v>
      </c>
      <c r="D812" s="21" t="s">
        <v>162</v>
      </c>
      <c r="E812" s="21" t="s">
        <v>276</v>
      </c>
      <c r="F812" s="21"/>
      <c r="G812" s="20">
        <f>SUM(G813)+G815</f>
        <v>7433.599999999999</v>
      </c>
    </row>
    <row r="813" spans="1:7" ht="18.75" customHeight="1">
      <c r="A813" s="29" t="s">
        <v>78</v>
      </c>
      <c r="B813" s="27"/>
      <c r="C813" s="21" t="s">
        <v>41</v>
      </c>
      <c r="D813" s="21" t="s">
        <v>162</v>
      </c>
      <c r="E813" s="21" t="s">
        <v>277</v>
      </c>
      <c r="F813" s="21"/>
      <c r="G813" s="20">
        <f>SUM(G814)</f>
        <v>7342.4</v>
      </c>
    </row>
    <row r="814" spans="1:7" ht="28.5">
      <c r="A814" s="29" t="s">
        <v>179</v>
      </c>
      <c r="B814" s="27"/>
      <c r="C814" s="21" t="s">
        <v>41</v>
      </c>
      <c r="D814" s="21" t="s">
        <v>162</v>
      </c>
      <c r="E814" s="21" t="s">
        <v>277</v>
      </c>
      <c r="F814" s="21" t="s">
        <v>178</v>
      </c>
      <c r="G814" s="20">
        <v>7342.4</v>
      </c>
    </row>
    <row r="815" spans="1:7" ht="15">
      <c r="A815" s="22" t="s">
        <v>55</v>
      </c>
      <c r="B815" s="75"/>
      <c r="C815" s="21" t="s">
        <v>41</v>
      </c>
      <c r="D815" s="21" t="s">
        <v>162</v>
      </c>
      <c r="E815" s="21" t="s">
        <v>476</v>
      </c>
      <c r="F815" s="25"/>
      <c r="G815" s="20">
        <f>SUM(G816)</f>
        <v>91.2</v>
      </c>
    </row>
    <row r="816" spans="1:7" ht="15">
      <c r="A816" s="22" t="s">
        <v>52</v>
      </c>
      <c r="B816" s="75"/>
      <c r="C816" s="21" t="s">
        <v>41</v>
      </c>
      <c r="D816" s="21" t="s">
        <v>162</v>
      </c>
      <c r="E816" s="21" t="s">
        <v>477</v>
      </c>
      <c r="F816" s="25"/>
      <c r="G816" s="20">
        <f>SUM(G817)</f>
        <v>91.2</v>
      </c>
    </row>
    <row r="817" spans="1:7" ht="28.5">
      <c r="A817" s="22" t="s">
        <v>179</v>
      </c>
      <c r="B817" s="75"/>
      <c r="C817" s="21" t="s">
        <v>41</v>
      </c>
      <c r="D817" s="21" t="s">
        <v>162</v>
      </c>
      <c r="E817" s="21" t="s">
        <v>477</v>
      </c>
      <c r="F817" s="25" t="s">
        <v>178</v>
      </c>
      <c r="G817" s="20">
        <v>91.2</v>
      </c>
    </row>
    <row r="818" spans="1:7" ht="15">
      <c r="A818" s="29" t="s">
        <v>136</v>
      </c>
      <c r="B818" s="34"/>
      <c r="C818" s="21" t="s">
        <v>41</v>
      </c>
      <c r="D818" s="21" t="s">
        <v>162</v>
      </c>
      <c r="E818" s="21" t="s">
        <v>278</v>
      </c>
      <c r="F818" s="21"/>
      <c r="G818" s="20">
        <f>SUM(G819)</f>
        <v>41894</v>
      </c>
    </row>
    <row r="819" spans="1:7" ht="28.5">
      <c r="A819" s="29" t="s">
        <v>10</v>
      </c>
      <c r="B819" s="27"/>
      <c r="C819" s="21" t="s">
        <v>41</v>
      </c>
      <c r="D819" s="21" t="s">
        <v>162</v>
      </c>
      <c r="E819" s="21" t="s">
        <v>279</v>
      </c>
      <c r="F819" s="21"/>
      <c r="G819" s="20">
        <f>SUM(G820:G822)</f>
        <v>41894</v>
      </c>
    </row>
    <row r="820" spans="1:7" ht="42.75">
      <c r="A820" s="22" t="s">
        <v>299</v>
      </c>
      <c r="B820" s="34"/>
      <c r="C820" s="21" t="s">
        <v>41</v>
      </c>
      <c r="D820" s="21" t="s">
        <v>162</v>
      </c>
      <c r="E820" s="21" t="s">
        <v>279</v>
      </c>
      <c r="F820" s="21" t="s">
        <v>169</v>
      </c>
      <c r="G820" s="20">
        <v>35332.9</v>
      </c>
    </row>
    <row r="821" spans="1:7" ht="30.75" customHeight="1">
      <c r="A821" s="29" t="s">
        <v>267</v>
      </c>
      <c r="B821" s="34"/>
      <c r="C821" s="21" t="s">
        <v>41</v>
      </c>
      <c r="D821" s="21" t="s">
        <v>162</v>
      </c>
      <c r="E821" s="21" t="s">
        <v>279</v>
      </c>
      <c r="F821" s="21" t="s">
        <v>37</v>
      </c>
      <c r="G821" s="23">
        <v>6032.6</v>
      </c>
    </row>
    <row r="822" spans="1:7" ht="19.5" customHeight="1">
      <c r="A822" s="29" t="s">
        <v>172</v>
      </c>
      <c r="B822" s="34"/>
      <c r="C822" s="21" t="s">
        <v>41</v>
      </c>
      <c r="D822" s="21" t="s">
        <v>162</v>
      </c>
      <c r="E822" s="21" t="s">
        <v>279</v>
      </c>
      <c r="F822" s="21" t="s">
        <v>61</v>
      </c>
      <c r="G822" s="20">
        <v>528.5</v>
      </c>
    </row>
    <row r="823" spans="1:7" ht="15">
      <c r="A823" s="24" t="s">
        <v>83</v>
      </c>
      <c r="B823" s="17"/>
      <c r="C823" s="21" t="s">
        <v>41</v>
      </c>
      <c r="D823" s="21" t="s">
        <v>39</v>
      </c>
      <c r="E823" s="21"/>
      <c r="F823" s="21"/>
      <c r="G823" s="20">
        <f>SUM(G824+G829)</f>
        <v>9009.300000000001</v>
      </c>
    </row>
    <row r="824" spans="1:7" ht="15.75" customHeight="1">
      <c r="A824" s="63" t="s">
        <v>117</v>
      </c>
      <c r="B824" s="27"/>
      <c r="C824" s="21" t="s">
        <v>41</v>
      </c>
      <c r="D824" s="21" t="s">
        <v>39</v>
      </c>
      <c r="E824" s="21" t="s">
        <v>280</v>
      </c>
      <c r="F824" s="21"/>
      <c r="G824" s="20">
        <f>G825</f>
        <v>7844.1</v>
      </c>
    </row>
    <row r="825" spans="1:7" ht="15.75" customHeight="1">
      <c r="A825" s="29" t="s">
        <v>10</v>
      </c>
      <c r="B825" s="27"/>
      <c r="C825" s="21" t="s">
        <v>41</v>
      </c>
      <c r="D825" s="21" t="s">
        <v>39</v>
      </c>
      <c r="E825" s="21" t="s">
        <v>281</v>
      </c>
      <c r="F825" s="21"/>
      <c r="G825" s="20">
        <f>SUM(G826:G828)</f>
        <v>7844.1</v>
      </c>
    </row>
    <row r="826" spans="1:7" ht="30" customHeight="1">
      <c r="A826" s="22" t="s">
        <v>299</v>
      </c>
      <c r="B826" s="27"/>
      <c r="C826" s="21" t="s">
        <v>41</v>
      </c>
      <c r="D826" s="21" t="s">
        <v>39</v>
      </c>
      <c r="E826" s="21" t="s">
        <v>281</v>
      </c>
      <c r="F826" s="21" t="s">
        <v>169</v>
      </c>
      <c r="G826" s="20">
        <v>7068.1</v>
      </c>
    </row>
    <row r="827" spans="1:7" ht="27.75" customHeight="1">
      <c r="A827" s="29" t="s">
        <v>267</v>
      </c>
      <c r="B827" s="27"/>
      <c r="C827" s="21" t="s">
        <v>41</v>
      </c>
      <c r="D827" s="21" t="s">
        <v>39</v>
      </c>
      <c r="E827" s="21" t="s">
        <v>281</v>
      </c>
      <c r="F827" s="21" t="s">
        <v>37</v>
      </c>
      <c r="G827" s="20">
        <v>765.6</v>
      </c>
    </row>
    <row r="828" spans="1:7" ht="15.75" customHeight="1">
      <c r="A828" s="29" t="s">
        <v>172</v>
      </c>
      <c r="B828" s="27"/>
      <c r="C828" s="21" t="s">
        <v>41</v>
      </c>
      <c r="D828" s="21" t="s">
        <v>39</v>
      </c>
      <c r="E828" s="21" t="s">
        <v>281</v>
      </c>
      <c r="F828" s="21" t="s">
        <v>61</v>
      </c>
      <c r="G828" s="20">
        <v>10.4</v>
      </c>
    </row>
    <row r="829" spans="1:7" ht="30" customHeight="1">
      <c r="A829" s="22" t="s">
        <v>189</v>
      </c>
      <c r="B829" s="75"/>
      <c r="C829" s="25" t="s">
        <v>41</v>
      </c>
      <c r="D829" s="25" t="s">
        <v>39</v>
      </c>
      <c r="E829" s="25" t="s">
        <v>235</v>
      </c>
      <c r="F829" s="25"/>
      <c r="G829" s="20">
        <f>SUM(G830)+G833+G837</f>
        <v>1165.2</v>
      </c>
    </row>
    <row r="830" spans="1:7" ht="15.75" customHeight="1">
      <c r="A830" s="29" t="s">
        <v>282</v>
      </c>
      <c r="B830" s="27"/>
      <c r="C830" s="21" t="s">
        <v>41</v>
      </c>
      <c r="D830" s="21" t="s">
        <v>39</v>
      </c>
      <c r="E830" s="21" t="s">
        <v>283</v>
      </c>
      <c r="F830" s="21"/>
      <c r="G830" s="20">
        <f>SUM(G831:G832)</f>
        <v>60</v>
      </c>
    </row>
    <row r="831" spans="1:7" ht="15.75" customHeight="1">
      <c r="A831" s="29" t="s">
        <v>267</v>
      </c>
      <c r="B831" s="27"/>
      <c r="C831" s="21" t="s">
        <v>41</v>
      </c>
      <c r="D831" s="21" t="s">
        <v>39</v>
      </c>
      <c r="E831" s="21" t="s">
        <v>283</v>
      </c>
      <c r="F831" s="21" t="s">
        <v>37</v>
      </c>
      <c r="G831" s="20">
        <v>55</v>
      </c>
    </row>
    <row r="832" spans="1:7" ht="28.5">
      <c r="A832" s="29" t="s">
        <v>179</v>
      </c>
      <c r="B832" s="27"/>
      <c r="C832" s="21" t="s">
        <v>41</v>
      </c>
      <c r="D832" s="21" t="s">
        <v>39</v>
      </c>
      <c r="E832" s="21" t="s">
        <v>283</v>
      </c>
      <c r="F832" s="21" t="s">
        <v>178</v>
      </c>
      <c r="G832" s="20">
        <v>5</v>
      </c>
    </row>
    <row r="833" spans="1:7" ht="15.75" customHeight="1">
      <c r="A833" s="29" t="s">
        <v>284</v>
      </c>
      <c r="B833" s="27"/>
      <c r="C833" s="21" t="s">
        <v>41</v>
      </c>
      <c r="D833" s="21" t="s">
        <v>39</v>
      </c>
      <c r="E833" s="21" t="s">
        <v>285</v>
      </c>
      <c r="F833" s="21"/>
      <c r="G833" s="20">
        <f>SUM(G834:G836)</f>
        <v>528.2</v>
      </c>
    </row>
    <row r="834" spans="1:7" ht="15.75" customHeight="1">
      <c r="A834" s="29" t="s">
        <v>168</v>
      </c>
      <c r="B834" s="27"/>
      <c r="C834" s="21" t="s">
        <v>41</v>
      </c>
      <c r="D834" s="21" t="s">
        <v>39</v>
      </c>
      <c r="E834" s="21" t="s">
        <v>285</v>
      </c>
      <c r="F834" s="21" t="s">
        <v>169</v>
      </c>
      <c r="G834" s="20">
        <v>25.3</v>
      </c>
    </row>
    <row r="835" spans="1:7" ht="30" customHeight="1">
      <c r="A835" s="29" t="s">
        <v>267</v>
      </c>
      <c r="B835" s="27"/>
      <c r="C835" s="21" t="s">
        <v>41</v>
      </c>
      <c r="D835" s="21" t="s">
        <v>39</v>
      </c>
      <c r="E835" s="21" t="s">
        <v>285</v>
      </c>
      <c r="F835" s="21" t="s">
        <v>37</v>
      </c>
      <c r="G835" s="20">
        <v>446.9</v>
      </c>
    </row>
    <row r="836" spans="1:7" ht="17.25" customHeight="1">
      <c r="A836" s="22" t="s">
        <v>174</v>
      </c>
      <c r="B836" s="27"/>
      <c r="C836" s="21" t="s">
        <v>41</v>
      </c>
      <c r="D836" s="21" t="s">
        <v>39</v>
      </c>
      <c r="E836" s="21" t="s">
        <v>285</v>
      </c>
      <c r="F836" s="21" t="s">
        <v>175</v>
      </c>
      <c r="G836" s="20">
        <v>56</v>
      </c>
    </row>
    <row r="837" spans="1:7" ht="28.5">
      <c r="A837" s="29" t="s">
        <v>287</v>
      </c>
      <c r="B837" s="27"/>
      <c r="C837" s="21" t="s">
        <v>41</v>
      </c>
      <c r="D837" s="21" t="s">
        <v>39</v>
      </c>
      <c r="E837" s="21" t="s">
        <v>288</v>
      </c>
      <c r="F837" s="21"/>
      <c r="G837" s="20">
        <f>SUM(G838:G839)</f>
        <v>577</v>
      </c>
    </row>
    <row r="838" spans="1:7" ht="27.75" customHeight="1">
      <c r="A838" s="29" t="s">
        <v>267</v>
      </c>
      <c r="B838" s="27"/>
      <c r="C838" s="21" t="s">
        <v>41</v>
      </c>
      <c r="D838" s="21" t="s">
        <v>39</v>
      </c>
      <c r="E838" s="21" t="s">
        <v>288</v>
      </c>
      <c r="F838" s="21" t="s">
        <v>37</v>
      </c>
      <c r="G838" s="20">
        <v>577</v>
      </c>
    </row>
    <row r="839" spans="1:7" ht="28.5" hidden="1">
      <c r="A839" s="29" t="s">
        <v>179</v>
      </c>
      <c r="B839" s="27"/>
      <c r="C839" s="21" t="s">
        <v>41</v>
      </c>
      <c r="D839" s="21" t="s">
        <v>39</v>
      </c>
      <c r="E839" s="21" t="s">
        <v>288</v>
      </c>
      <c r="F839" s="21" t="s">
        <v>178</v>
      </c>
      <c r="G839" s="20"/>
    </row>
    <row r="840" spans="1:7" ht="15">
      <c r="A840" s="29" t="s">
        <v>65</v>
      </c>
      <c r="B840" s="34"/>
      <c r="C840" s="21" t="s">
        <v>2</v>
      </c>
      <c r="D840" s="21" t="s">
        <v>66</v>
      </c>
      <c r="E840" s="25"/>
      <c r="F840" s="21"/>
      <c r="G840" s="23">
        <f>G841</f>
        <v>395.5</v>
      </c>
    </row>
    <row r="841" spans="1:7" ht="15">
      <c r="A841" s="9" t="s">
        <v>5</v>
      </c>
      <c r="B841" s="18"/>
      <c r="C841" s="19" t="s">
        <v>2</v>
      </c>
      <c r="D841" s="19" t="s">
        <v>26</v>
      </c>
      <c r="E841" s="19"/>
      <c r="F841" s="19"/>
      <c r="G841" s="23">
        <f>G842</f>
        <v>395.5</v>
      </c>
    </row>
    <row r="842" spans="1:7" s="54" customFormat="1" ht="42.75">
      <c r="A842" s="22" t="s">
        <v>389</v>
      </c>
      <c r="B842" s="43"/>
      <c r="C842" s="44" t="s">
        <v>2</v>
      </c>
      <c r="D842" s="44" t="s">
        <v>26</v>
      </c>
      <c r="E842" s="44" t="s">
        <v>400</v>
      </c>
      <c r="F842" s="44"/>
      <c r="G842" s="23">
        <f>G843</f>
        <v>395.5</v>
      </c>
    </row>
    <row r="843" spans="1:7" ht="71.25">
      <c r="A843" s="22" t="s">
        <v>337</v>
      </c>
      <c r="B843" s="43"/>
      <c r="C843" s="44" t="s">
        <v>2</v>
      </c>
      <c r="D843" s="44" t="s">
        <v>26</v>
      </c>
      <c r="E843" s="44" t="s">
        <v>401</v>
      </c>
      <c r="F843" s="44"/>
      <c r="G843" s="23">
        <f>SUM(G844)</f>
        <v>395.5</v>
      </c>
    </row>
    <row r="844" spans="1:7" ht="42.75">
      <c r="A844" s="22" t="s">
        <v>422</v>
      </c>
      <c r="B844" s="71"/>
      <c r="C844" s="44" t="s">
        <v>2</v>
      </c>
      <c r="D844" s="44" t="s">
        <v>26</v>
      </c>
      <c r="E844" s="44" t="s">
        <v>460</v>
      </c>
      <c r="F844" s="44"/>
      <c r="G844" s="23">
        <f>SUM(G845)</f>
        <v>395.5</v>
      </c>
    </row>
    <row r="845" spans="1:7" ht="15">
      <c r="A845" s="22" t="s">
        <v>174</v>
      </c>
      <c r="B845" s="34"/>
      <c r="C845" s="44" t="s">
        <v>2</v>
      </c>
      <c r="D845" s="44" t="s">
        <v>26</v>
      </c>
      <c r="E845" s="44" t="s">
        <v>460</v>
      </c>
      <c r="F845" s="21" t="s">
        <v>175</v>
      </c>
      <c r="G845" s="20">
        <v>395.5</v>
      </c>
    </row>
    <row r="846" spans="1:7" ht="17.25" customHeight="1">
      <c r="A846" s="16" t="s">
        <v>125</v>
      </c>
      <c r="B846" s="17" t="s">
        <v>104</v>
      </c>
      <c r="C846" s="21"/>
      <c r="D846" s="21"/>
      <c r="E846" s="21"/>
      <c r="F846" s="21"/>
      <c r="G846" s="185">
        <f>SUM(G847+G889)</f>
        <v>14642.300000000001</v>
      </c>
    </row>
    <row r="847" spans="1:7" ht="18" customHeight="1">
      <c r="A847" s="9" t="s">
        <v>127</v>
      </c>
      <c r="B847" s="18"/>
      <c r="C847" s="21" t="s">
        <v>121</v>
      </c>
      <c r="D847" s="21" t="s">
        <v>66</v>
      </c>
      <c r="E847" s="21"/>
      <c r="F847" s="21"/>
      <c r="G847" s="20">
        <f>SUM(G848+G862+G873+G879)</f>
        <v>14588.2</v>
      </c>
    </row>
    <row r="848" spans="1:7" ht="15">
      <c r="A848" s="9" t="s">
        <v>62</v>
      </c>
      <c r="B848" s="18"/>
      <c r="C848" s="21" t="s">
        <v>121</v>
      </c>
      <c r="D848" s="21" t="s">
        <v>162</v>
      </c>
      <c r="E848" s="21"/>
      <c r="F848" s="21"/>
      <c r="G848" s="20">
        <f>SUM(G849)</f>
        <v>2902.8</v>
      </c>
    </row>
    <row r="849" spans="1:7" ht="28.5">
      <c r="A849" s="9" t="s">
        <v>289</v>
      </c>
      <c r="B849" s="18"/>
      <c r="C849" s="21" t="s">
        <v>121</v>
      </c>
      <c r="D849" s="21" t="s">
        <v>162</v>
      </c>
      <c r="E849" s="21" t="s">
        <v>290</v>
      </c>
      <c r="F849" s="21"/>
      <c r="G849" s="23">
        <f>SUM(G850)+G858</f>
        <v>2902.8</v>
      </c>
    </row>
    <row r="850" spans="1:7" ht="42.75">
      <c r="A850" s="29" t="s">
        <v>300</v>
      </c>
      <c r="B850" s="18"/>
      <c r="C850" s="21" t="s">
        <v>121</v>
      </c>
      <c r="D850" s="21" t="s">
        <v>162</v>
      </c>
      <c r="E850" s="21" t="s">
        <v>301</v>
      </c>
      <c r="F850" s="21"/>
      <c r="G850" s="23">
        <f>SUM(G851)+G854</f>
        <v>1336.8</v>
      </c>
    </row>
    <row r="851" spans="1:7" ht="28.5">
      <c r="A851" s="9" t="s">
        <v>122</v>
      </c>
      <c r="B851" s="17"/>
      <c r="C851" s="21" t="s">
        <v>121</v>
      </c>
      <c r="D851" s="21" t="s">
        <v>162</v>
      </c>
      <c r="E851" s="21" t="s">
        <v>294</v>
      </c>
      <c r="F851" s="21"/>
      <c r="G851" s="20">
        <f>SUM(G852)</f>
        <v>979.3</v>
      </c>
    </row>
    <row r="852" spans="1:7" ht="15">
      <c r="A852" s="29" t="s">
        <v>291</v>
      </c>
      <c r="B852" s="27"/>
      <c r="C852" s="21" t="s">
        <v>121</v>
      </c>
      <c r="D852" s="21" t="s">
        <v>162</v>
      </c>
      <c r="E852" s="21" t="s">
        <v>292</v>
      </c>
      <c r="F852" s="21"/>
      <c r="G852" s="20">
        <f>SUM(G853)</f>
        <v>979.3</v>
      </c>
    </row>
    <row r="853" spans="1:7" ht="28.5">
      <c r="A853" s="29" t="s">
        <v>179</v>
      </c>
      <c r="B853" s="27"/>
      <c r="C853" s="21" t="s">
        <v>121</v>
      </c>
      <c r="D853" s="21" t="s">
        <v>162</v>
      </c>
      <c r="E853" s="21" t="s">
        <v>292</v>
      </c>
      <c r="F853" s="21" t="s">
        <v>178</v>
      </c>
      <c r="G853" s="20">
        <v>979.3</v>
      </c>
    </row>
    <row r="854" spans="1:7" ht="28.5">
      <c r="A854" s="29" t="s">
        <v>470</v>
      </c>
      <c r="B854" s="27"/>
      <c r="C854" s="21" t="s">
        <v>121</v>
      </c>
      <c r="D854" s="21" t="s">
        <v>162</v>
      </c>
      <c r="E854" s="21" t="s">
        <v>466</v>
      </c>
      <c r="F854" s="21"/>
      <c r="G854" s="20">
        <f>SUM(G855)</f>
        <v>357.5</v>
      </c>
    </row>
    <row r="855" spans="1:7" ht="28.5">
      <c r="A855" s="29" t="s">
        <v>471</v>
      </c>
      <c r="B855" s="27"/>
      <c r="C855" s="21" t="s">
        <v>121</v>
      </c>
      <c r="D855" s="21" t="s">
        <v>162</v>
      </c>
      <c r="E855" s="21" t="s">
        <v>464</v>
      </c>
      <c r="F855" s="21"/>
      <c r="G855" s="20">
        <f>SUM(G856)</f>
        <v>357.5</v>
      </c>
    </row>
    <row r="856" spans="1:7" ht="71.25">
      <c r="A856" s="29" t="s">
        <v>463</v>
      </c>
      <c r="B856" s="27"/>
      <c r="C856" s="21" t="s">
        <v>121</v>
      </c>
      <c r="D856" s="21" t="s">
        <v>162</v>
      </c>
      <c r="E856" s="21" t="s">
        <v>465</v>
      </c>
      <c r="F856" s="21"/>
      <c r="G856" s="20">
        <f>SUM(G857)</f>
        <v>357.5</v>
      </c>
    </row>
    <row r="857" spans="1:7" ht="28.5">
      <c r="A857" s="29" t="s">
        <v>179</v>
      </c>
      <c r="B857" s="27"/>
      <c r="C857" s="21" t="s">
        <v>121</v>
      </c>
      <c r="D857" s="21" t="s">
        <v>162</v>
      </c>
      <c r="E857" s="21" t="s">
        <v>465</v>
      </c>
      <c r="F857" s="21" t="s">
        <v>178</v>
      </c>
      <c r="G857" s="20">
        <v>357.5</v>
      </c>
    </row>
    <row r="858" spans="1:7" ht="18.75" customHeight="1">
      <c r="A858" s="29" t="s">
        <v>516</v>
      </c>
      <c r="B858" s="27"/>
      <c r="C858" s="21" t="s">
        <v>121</v>
      </c>
      <c r="D858" s="21" t="s">
        <v>162</v>
      </c>
      <c r="E858" s="21" t="s">
        <v>513</v>
      </c>
      <c r="F858" s="21"/>
      <c r="G858" s="20">
        <f>SUM(G859)</f>
        <v>1566</v>
      </c>
    </row>
    <row r="859" spans="1:7" ht="28.5">
      <c r="A859" s="9" t="s">
        <v>122</v>
      </c>
      <c r="B859" s="27"/>
      <c r="C859" s="21" t="s">
        <v>121</v>
      </c>
      <c r="D859" s="21" t="s">
        <v>162</v>
      </c>
      <c r="E859" s="21" t="s">
        <v>514</v>
      </c>
      <c r="F859" s="21"/>
      <c r="G859" s="20">
        <f>SUM(G860)</f>
        <v>1566</v>
      </c>
    </row>
    <row r="860" spans="1:7" ht="21.75" customHeight="1">
      <c r="A860" s="29" t="s">
        <v>291</v>
      </c>
      <c r="B860" s="27"/>
      <c r="C860" s="21" t="s">
        <v>121</v>
      </c>
      <c r="D860" s="21" t="s">
        <v>162</v>
      </c>
      <c r="E860" s="21" t="s">
        <v>515</v>
      </c>
      <c r="F860" s="21"/>
      <c r="G860" s="20">
        <f>SUM(G861)</f>
        <v>1566</v>
      </c>
    </row>
    <row r="861" spans="1:7" ht="28.5">
      <c r="A861" s="29" t="s">
        <v>179</v>
      </c>
      <c r="B861" s="27"/>
      <c r="C861" s="21" t="s">
        <v>121</v>
      </c>
      <c r="D861" s="21" t="s">
        <v>162</v>
      </c>
      <c r="E861" s="21" t="s">
        <v>515</v>
      </c>
      <c r="F861" s="21" t="s">
        <v>178</v>
      </c>
      <c r="G861" s="20">
        <v>1566</v>
      </c>
    </row>
    <row r="862" spans="1:7" ht="15">
      <c r="A862" s="9" t="s">
        <v>89</v>
      </c>
      <c r="B862" s="18"/>
      <c r="C862" s="21" t="s">
        <v>121</v>
      </c>
      <c r="D862" s="21" t="s">
        <v>164</v>
      </c>
      <c r="E862" s="21"/>
      <c r="F862" s="21"/>
      <c r="G862" s="20">
        <f>SUM(G863)</f>
        <v>3125.3</v>
      </c>
    </row>
    <row r="863" spans="1:7" ht="28.5">
      <c r="A863" s="29" t="s">
        <v>293</v>
      </c>
      <c r="B863" s="34"/>
      <c r="C863" s="21" t="s">
        <v>121</v>
      </c>
      <c r="D863" s="21" t="s">
        <v>164</v>
      </c>
      <c r="E863" s="21" t="s">
        <v>290</v>
      </c>
      <c r="F863" s="21"/>
      <c r="G863" s="20">
        <f>SUM(G864)</f>
        <v>3125.3</v>
      </c>
    </row>
    <row r="864" spans="1:7" ht="42.75">
      <c r="A864" s="29" t="s">
        <v>300</v>
      </c>
      <c r="B864" s="34"/>
      <c r="C864" s="21" t="s">
        <v>121</v>
      </c>
      <c r="D864" s="21" t="s">
        <v>164</v>
      </c>
      <c r="E864" s="21" t="s">
        <v>301</v>
      </c>
      <c r="F864" s="21"/>
      <c r="G864" s="20">
        <f>G865+G870</f>
        <v>3125.3</v>
      </c>
    </row>
    <row r="865" spans="1:7" ht="28.5">
      <c r="A865" s="29" t="s">
        <v>122</v>
      </c>
      <c r="B865" s="27"/>
      <c r="C865" s="21" t="s">
        <v>121</v>
      </c>
      <c r="D865" s="21" t="s">
        <v>164</v>
      </c>
      <c r="E865" s="21" t="s">
        <v>294</v>
      </c>
      <c r="F865" s="21"/>
      <c r="G865" s="20">
        <f>G866+G868</f>
        <v>2907.6000000000004</v>
      </c>
    </row>
    <row r="866" spans="1:7" ht="15">
      <c r="A866" s="29" t="s">
        <v>291</v>
      </c>
      <c r="B866" s="27"/>
      <c r="C866" s="21" t="s">
        <v>121</v>
      </c>
      <c r="D866" s="21" t="s">
        <v>164</v>
      </c>
      <c r="E866" s="21" t="s">
        <v>292</v>
      </c>
      <c r="F866" s="21"/>
      <c r="G866" s="20">
        <f>G867</f>
        <v>847.8</v>
      </c>
    </row>
    <row r="867" spans="1:7" ht="28.5">
      <c r="A867" s="29" t="s">
        <v>179</v>
      </c>
      <c r="B867" s="27"/>
      <c r="C867" s="21" t="s">
        <v>121</v>
      </c>
      <c r="D867" s="21" t="s">
        <v>164</v>
      </c>
      <c r="E867" s="21" t="s">
        <v>292</v>
      </c>
      <c r="F867" s="21" t="s">
        <v>178</v>
      </c>
      <c r="G867" s="20">
        <v>847.8</v>
      </c>
    </row>
    <row r="868" spans="1:7" ht="15">
      <c r="A868" s="29" t="s">
        <v>295</v>
      </c>
      <c r="B868" s="34"/>
      <c r="C868" s="21" t="s">
        <v>121</v>
      </c>
      <c r="D868" s="21" t="s">
        <v>164</v>
      </c>
      <c r="E868" s="21" t="s">
        <v>296</v>
      </c>
      <c r="F868" s="21"/>
      <c r="G868" s="20">
        <f>SUM(G869)</f>
        <v>2059.8</v>
      </c>
    </row>
    <row r="869" spans="1:7" ht="28.5">
      <c r="A869" s="29" t="s">
        <v>179</v>
      </c>
      <c r="B869" s="27"/>
      <c r="C869" s="21" t="s">
        <v>121</v>
      </c>
      <c r="D869" s="21" t="s">
        <v>164</v>
      </c>
      <c r="E869" s="21" t="s">
        <v>296</v>
      </c>
      <c r="F869" s="21" t="s">
        <v>178</v>
      </c>
      <c r="G869" s="20">
        <v>2059.8</v>
      </c>
    </row>
    <row r="870" spans="1:7" ht="28.5">
      <c r="A870" s="29" t="s">
        <v>470</v>
      </c>
      <c r="B870" s="27"/>
      <c r="C870" s="21" t="s">
        <v>121</v>
      </c>
      <c r="D870" s="21" t="s">
        <v>164</v>
      </c>
      <c r="E870" s="21" t="s">
        <v>466</v>
      </c>
      <c r="F870" s="21"/>
      <c r="G870" s="20">
        <f>SUM(G871)</f>
        <v>217.7</v>
      </c>
    </row>
    <row r="871" spans="1:7" ht="28.5">
      <c r="A871" s="29" t="s">
        <v>471</v>
      </c>
      <c r="B871" s="27"/>
      <c r="C871" s="21" t="s">
        <v>121</v>
      </c>
      <c r="D871" s="21" t="s">
        <v>164</v>
      </c>
      <c r="E871" s="21" t="s">
        <v>464</v>
      </c>
      <c r="F871" s="21"/>
      <c r="G871" s="20">
        <f>SUM(G872)</f>
        <v>217.7</v>
      </c>
    </row>
    <row r="872" spans="1:7" ht="28.5">
      <c r="A872" s="29" t="s">
        <v>179</v>
      </c>
      <c r="B872" s="27"/>
      <c r="C872" s="21" t="s">
        <v>121</v>
      </c>
      <c r="D872" s="21" t="s">
        <v>164</v>
      </c>
      <c r="E872" s="21" t="s">
        <v>464</v>
      </c>
      <c r="F872" s="21" t="s">
        <v>178</v>
      </c>
      <c r="G872" s="20">
        <v>217.7</v>
      </c>
    </row>
    <row r="873" spans="1:7" ht="15">
      <c r="A873" s="29" t="s">
        <v>90</v>
      </c>
      <c r="B873" s="34"/>
      <c r="C873" s="21" t="s">
        <v>121</v>
      </c>
      <c r="D873" s="21" t="s">
        <v>39</v>
      </c>
      <c r="E873" s="21"/>
      <c r="F873" s="21"/>
      <c r="G873" s="20">
        <f>G874</f>
        <v>551.1</v>
      </c>
    </row>
    <row r="874" spans="1:7" ht="28.5">
      <c r="A874" s="29" t="s">
        <v>293</v>
      </c>
      <c r="B874" s="34"/>
      <c r="C874" s="21" t="s">
        <v>121</v>
      </c>
      <c r="D874" s="21" t="s">
        <v>39</v>
      </c>
      <c r="E874" s="21" t="s">
        <v>290</v>
      </c>
      <c r="F874" s="21"/>
      <c r="G874" s="20">
        <f>G875</f>
        <v>551.1</v>
      </c>
    </row>
    <row r="875" spans="1:7" ht="42.75">
      <c r="A875" s="29" t="s">
        <v>300</v>
      </c>
      <c r="B875" s="34"/>
      <c r="C875" s="21" t="s">
        <v>121</v>
      </c>
      <c r="D875" s="21" t="s">
        <v>39</v>
      </c>
      <c r="E875" s="21" t="s">
        <v>301</v>
      </c>
      <c r="F875" s="21"/>
      <c r="G875" s="20">
        <f>SUM(G876)</f>
        <v>551.1</v>
      </c>
    </row>
    <row r="876" spans="1:7" ht="28.5">
      <c r="A876" s="29" t="s">
        <v>122</v>
      </c>
      <c r="B876" s="27"/>
      <c r="C876" s="21" t="s">
        <v>121</v>
      </c>
      <c r="D876" s="21" t="s">
        <v>39</v>
      </c>
      <c r="E876" s="21" t="s">
        <v>294</v>
      </c>
      <c r="F876" s="21"/>
      <c r="G876" s="20">
        <f>G877</f>
        <v>551.1</v>
      </c>
    </row>
    <row r="877" spans="1:7" ht="15">
      <c r="A877" s="29" t="s">
        <v>297</v>
      </c>
      <c r="B877" s="34"/>
      <c r="C877" s="21" t="s">
        <v>121</v>
      </c>
      <c r="D877" s="21" t="s">
        <v>39</v>
      </c>
      <c r="E877" s="21" t="s">
        <v>298</v>
      </c>
      <c r="F877" s="21"/>
      <c r="G877" s="20">
        <f>SUM(G878)</f>
        <v>551.1</v>
      </c>
    </row>
    <row r="878" spans="1:7" ht="28.5">
      <c r="A878" s="29" t="s">
        <v>179</v>
      </c>
      <c r="B878" s="27"/>
      <c r="C878" s="21" t="s">
        <v>121</v>
      </c>
      <c r="D878" s="21" t="s">
        <v>39</v>
      </c>
      <c r="E878" s="21" t="s">
        <v>298</v>
      </c>
      <c r="F878" s="21" t="s">
        <v>178</v>
      </c>
      <c r="G878" s="20">
        <v>551.1</v>
      </c>
    </row>
    <row r="879" spans="1:7" ht="15">
      <c r="A879" s="24" t="s">
        <v>88</v>
      </c>
      <c r="B879" s="34"/>
      <c r="C879" s="21" t="s">
        <v>121</v>
      </c>
      <c r="D879" s="21" t="s">
        <v>121</v>
      </c>
      <c r="E879" s="21"/>
      <c r="F879" s="21"/>
      <c r="G879" s="20">
        <f>SUM(G880)+G886</f>
        <v>8009</v>
      </c>
    </row>
    <row r="880" spans="1:7" ht="28.5">
      <c r="A880" s="29" t="s">
        <v>293</v>
      </c>
      <c r="B880" s="34"/>
      <c r="C880" s="21" t="s">
        <v>121</v>
      </c>
      <c r="D880" s="21" t="s">
        <v>121</v>
      </c>
      <c r="E880" s="21" t="s">
        <v>290</v>
      </c>
      <c r="F880" s="21"/>
      <c r="G880" s="20">
        <f>G881</f>
        <v>6477.400000000001</v>
      </c>
    </row>
    <row r="881" spans="1:7" ht="42.75">
      <c r="A881" s="29" t="s">
        <v>300</v>
      </c>
      <c r="B881" s="34"/>
      <c r="C881" s="21" t="s">
        <v>121</v>
      </c>
      <c r="D881" s="21" t="s">
        <v>121</v>
      </c>
      <c r="E881" s="21" t="s">
        <v>301</v>
      </c>
      <c r="F881" s="21"/>
      <c r="G881" s="20">
        <f>SUM(G882)</f>
        <v>6477.400000000001</v>
      </c>
    </row>
    <row r="882" spans="1:7" ht="15">
      <c r="A882" s="63" t="s">
        <v>467</v>
      </c>
      <c r="B882" s="34"/>
      <c r="C882" s="21" t="s">
        <v>121</v>
      </c>
      <c r="D882" s="21" t="s">
        <v>121</v>
      </c>
      <c r="E882" s="21" t="s">
        <v>468</v>
      </c>
      <c r="F882" s="21"/>
      <c r="G882" s="20">
        <f>SUM(G883:G885)</f>
        <v>6477.400000000001</v>
      </c>
    </row>
    <row r="883" spans="1:7" ht="42.75">
      <c r="A883" s="22" t="s">
        <v>299</v>
      </c>
      <c r="B883" s="34"/>
      <c r="C883" s="21" t="s">
        <v>121</v>
      </c>
      <c r="D883" s="21" t="s">
        <v>121</v>
      </c>
      <c r="E883" s="21" t="s">
        <v>468</v>
      </c>
      <c r="F883" s="21" t="s">
        <v>169</v>
      </c>
      <c r="G883" s="20">
        <v>6121.6</v>
      </c>
    </row>
    <row r="884" spans="1:7" ht="28.5">
      <c r="A884" s="29" t="s">
        <v>267</v>
      </c>
      <c r="B884" s="34"/>
      <c r="C884" s="21" t="s">
        <v>121</v>
      </c>
      <c r="D884" s="21" t="s">
        <v>121</v>
      </c>
      <c r="E884" s="21" t="s">
        <v>468</v>
      </c>
      <c r="F884" s="21" t="s">
        <v>37</v>
      </c>
      <c r="G884" s="23">
        <v>335.7</v>
      </c>
    </row>
    <row r="885" spans="1:7" ht="15">
      <c r="A885" s="29" t="s">
        <v>172</v>
      </c>
      <c r="B885" s="34"/>
      <c r="C885" s="21" t="s">
        <v>121</v>
      </c>
      <c r="D885" s="21" t="s">
        <v>121</v>
      </c>
      <c r="E885" s="21" t="s">
        <v>468</v>
      </c>
      <c r="F885" s="21" t="s">
        <v>61</v>
      </c>
      <c r="G885" s="20">
        <v>20.1</v>
      </c>
    </row>
    <row r="886" spans="1:7" ht="15">
      <c r="A886" s="22" t="s">
        <v>189</v>
      </c>
      <c r="B886" s="75"/>
      <c r="C886" s="21" t="s">
        <v>121</v>
      </c>
      <c r="D886" s="21" t="s">
        <v>121</v>
      </c>
      <c r="E886" s="25" t="s">
        <v>235</v>
      </c>
      <c r="F886" s="25"/>
      <c r="G886" s="20">
        <f>SUM(G887)</f>
        <v>1531.6</v>
      </c>
    </row>
    <row r="887" spans="1:7" ht="28.5">
      <c r="A887" s="29" t="s">
        <v>434</v>
      </c>
      <c r="B887" s="34"/>
      <c r="C887" s="21" t="s">
        <v>121</v>
      </c>
      <c r="D887" s="21" t="s">
        <v>121</v>
      </c>
      <c r="E887" s="25" t="s">
        <v>469</v>
      </c>
      <c r="F887" s="21"/>
      <c r="G887" s="20">
        <f>SUM(G888)</f>
        <v>1531.6</v>
      </c>
    </row>
    <row r="888" spans="1:7" ht="28.5">
      <c r="A888" s="29" t="s">
        <v>179</v>
      </c>
      <c r="B888" s="34"/>
      <c r="C888" s="21" t="s">
        <v>121</v>
      </c>
      <c r="D888" s="21" t="s">
        <v>121</v>
      </c>
      <c r="E888" s="25" t="s">
        <v>469</v>
      </c>
      <c r="F888" s="21" t="s">
        <v>178</v>
      </c>
      <c r="G888" s="20">
        <v>1531.6</v>
      </c>
    </row>
    <row r="889" spans="1:7" ht="15">
      <c r="A889" s="29" t="s">
        <v>65</v>
      </c>
      <c r="B889" s="34"/>
      <c r="C889" s="21" t="s">
        <v>2</v>
      </c>
      <c r="D889" s="21" t="s">
        <v>66</v>
      </c>
      <c r="E889" s="25"/>
      <c r="F889" s="21"/>
      <c r="G889" s="23">
        <f>G890</f>
        <v>54.1</v>
      </c>
    </row>
    <row r="890" spans="1:7" ht="15">
      <c r="A890" s="9" t="s">
        <v>5</v>
      </c>
      <c r="B890" s="18"/>
      <c r="C890" s="19" t="s">
        <v>2</v>
      </c>
      <c r="D890" s="19" t="s">
        <v>26</v>
      </c>
      <c r="E890" s="19"/>
      <c r="F890" s="19"/>
      <c r="G890" s="23">
        <f>G891</f>
        <v>54.1</v>
      </c>
    </row>
    <row r="891" spans="1:7" ht="42.75">
      <c r="A891" s="22" t="s">
        <v>389</v>
      </c>
      <c r="B891" s="43"/>
      <c r="C891" s="44" t="s">
        <v>2</v>
      </c>
      <c r="D891" s="44" t="s">
        <v>26</v>
      </c>
      <c r="E891" s="44" t="s">
        <v>400</v>
      </c>
      <c r="F891" s="44"/>
      <c r="G891" s="23">
        <f>G892</f>
        <v>54.1</v>
      </c>
    </row>
    <row r="892" spans="1:7" ht="71.25">
      <c r="A892" s="22" t="s">
        <v>337</v>
      </c>
      <c r="B892" s="43"/>
      <c r="C892" s="44" t="s">
        <v>2</v>
      </c>
      <c r="D892" s="44" t="s">
        <v>26</v>
      </c>
      <c r="E892" s="44" t="s">
        <v>401</v>
      </c>
      <c r="F892" s="44"/>
      <c r="G892" s="23">
        <f>SUM(G893)</f>
        <v>54.1</v>
      </c>
    </row>
    <row r="893" spans="1:7" ht="41.25" customHeight="1">
      <c r="A893" s="22" t="s">
        <v>422</v>
      </c>
      <c r="B893" s="71"/>
      <c r="C893" s="44" t="s">
        <v>2</v>
      </c>
      <c r="D893" s="44" t="s">
        <v>26</v>
      </c>
      <c r="E893" s="44" t="s">
        <v>460</v>
      </c>
      <c r="F893" s="44"/>
      <c r="G893" s="23">
        <f>SUM(G894)</f>
        <v>54.1</v>
      </c>
    </row>
    <row r="894" spans="1:7" ht="28.5">
      <c r="A894" s="29" t="s">
        <v>179</v>
      </c>
      <c r="B894" s="34"/>
      <c r="C894" s="44" t="s">
        <v>2</v>
      </c>
      <c r="D894" s="44" t="s">
        <v>26</v>
      </c>
      <c r="E894" s="44" t="s">
        <v>460</v>
      </c>
      <c r="F894" s="21" t="s">
        <v>178</v>
      </c>
      <c r="G894" s="20">
        <v>54.1</v>
      </c>
    </row>
    <row r="895" spans="1:7" ht="15">
      <c r="A895" s="16" t="s">
        <v>59</v>
      </c>
      <c r="B895" s="17"/>
      <c r="C895" s="77"/>
      <c r="D895" s="77"/>
      <c r="E895" s="77"/>
      <c r="F895" s="77"/>
      <c r="G895" s="185">
        <f>SUM(G11+G31+G51+G318+G351+G524+G588+G775+G846)</f>
        <v>3898844.1999999997</v>
      </c>
    </row>
    <row r="896" ht="15">
      <c r="G896" s="89"/>
    </row>
    <row r="897" ht="15">
      <c r="G897" s="90"/>
    </row>
    <row r="899" ht="15">
      <c r="G899" s="90"/>
    </row>
    <row r="900" ht="15">
      <c r="G900" s="91"/>
    </row>
    <row r="901" ht="15">
      <c r="G901" s="91"/>
    </row>
    <row r="903" ht="51" customHeight="1"/>
    <row r="904" ht="84" customHeight="1"/>
    <row r="907" ht="25.5" customHeight="1"/>
    <row r="908" ht="12.75" customHeight="1"/>
    <row r="909" ht="15.75" customHeight="1" hidden="1"/>
    <row r="910" ht="15.75" customHeight="1" hidden="1"/>
    <row r="911" ht="15.75" customHeight="1" hidden="1"/>
    <row r="912" ht="15.75" customHeight="1" hidden="1"/>
  </sheetData>
  <sheetProtection/>
  <mergeCells count="2">
    <mergeCell ref="A9:A10"/>
    <mergeCell ref="E5:G5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5" r:id="rId1"/>
  <ignoredErrors>
    <ignoredError sqref="B11 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9.00390625" style="187" customWidth="1"/>
    <col min="2" max="2" width="24.25390625" style="190" customWidth="1"/>
    <col min="3" max="16384" width="9.125" style="190" customWidth="1"/>
  </cols>
  <sheetData>
    <row r="1" spans="2:3" ht="15.75">
      <c r="B1" s="188" t="s">
        <v>700</v>
      </c>
      <c r="C1" s="189"/>
    </row>
    <row r="2" spans="2:3" ht="15.75">
      <c r="B2" s="191" t="s">
        <v>701</v>
      </c>
      <c r="C2" s="189"/>
    </row>
    <row r="3" spans="2:3" ht="15.75">
      <c r="B3" s="191" t="s">
        <v>105</v>
      </c>
      <c r="C3" s="189"/>
    </row>
    <row r="4" spans="2:3" ht="15.75">
      <c r="B4" s="191" t="s">
        <v>106</v>
      </c>
      <c r="C4" s="189"/>
    </row>
    <row r="5" spans="2:3" ht="15.75">
      <c r="B5" s="192" t="s">
        <v>702</v>
      </c>
      <c r="C5" s="192"/>
    </row>
    <row r="6" spans="1:2" ht="39" customHeight="1">
      <c r="A6" s="221" t="s">
        <v>669</v>
      </c>
      <c r="B6" s="221"/>
    </row>
    <row r="7" spans="1:2" ht="15.75">
      <c r="A7" s="193"/>
      <c r="B7" s="194" t="s">
        <v>670</v>
      </c>
    </row>
    <row r="8" spans="1:2" ht="30">
      <c r="A8" s="195" t="s">
        <v>671</v>
      </c>
      <c r="B8" s="196" t="s">
        <v>672</v>
      </c>
    </row>
    <row r="9" spans="1:2" ht="64.5" customHeight="1">
      <c r="A9" s="197" t="s">
        <v>673</v>
      </c>
      <c r="B9" s="198">
        <f>SUM(B10:B12)</f>
        <v>7909</v>
      </c>
    </row>
    <row r="10" spans="1:2" ht="45">
      <c r="A10" s="199" t="s">
        <v>674</v>
      </c>
      <c r="B10" s="200">
        <v>2079</v>
      </c>
    </row>
    <row r="11" spans="1:2" ht="30">
      <c r="A11" s="199" t="s">
        <v>675</v>
      </c>
      <c r="B11" s="200">
        <v>1770</v>
      </c>
    </row>
    <row r="12" spans="1:2" ht="45">
      <c r="A12" s="199" t="s">
        <v>676</v>
      </c>
      <c r="B12" s="200">
        <v>4060</v>
      </c>
    </row>
    <row r="13" spans="1:2" ht="60">
      <c r="A13" s="197" t="s">
        <v>677</v>
      </c>
      <c r="B13" s="201">
        <f>SUM(B14:B16)</f>
        <v>9250.2</v>
      </c>
    </row>
    <row r="14" spans="1:2" ht="30">
      <c r="A14" s="202" t="s">
        <v>678</v>
      </c>
      <c r="B14" s="203">
        <v>1945</v>
      </c>
    </row>
    <row r="15" spans="1:2" ht="45">
      <c r="A15" s="204" t="s">
        <v>679</v>
      </c>
      <c r="B15" s="205">
        <v>4624.6</v>
      </c>
    </row>
    <row r="16" spans="1:2" ht="15.75">
      <c r="A16" s="204" t="s">
        <v>680</v>
      </c>
      <c r="B16" s="205">
        <v>2680.6</v>
      </c>
    </row>
    <row r="17" spans="1:2" ht="45">
      <c r="A17" s="206" t="s">
        <v>646</v>
      </c>
      <c r="B17" s="207">
        <f>SUM(B18)</f>
        <v>1553</v>
      </c>
    </row>
    <row r="18" spans="1:2" s="208" customFormat="1" ht="15.75">
      <c r="A18" s="202" t="s">
        <v>681</v>
      </c>
      <c r="B18" s="203">
        <v>1553</v>
      </c>
    </row>
    <row r="19" spans="1:2" ht="30">
      <c r="A19" s="209" t="s">
        <v>532</v>
      </c>
      <c r="B19" s="201">
        <f>SUM(B20:B23)</f>
        <v>21395</v>
      </c>
    </row>
    <row r="20" spans="1:2" s="208" customFormat="1" ht="15.75">
      <c r="A20" s="202" t="s">
        <v>682</v>
      </c>
      <c r="B20" s="203">
        <v>386</v>
      </c>
    </row>
    <row r="21" spans="1:2" s="208" customFormat="1" ht="15.75">
      <c r="A21" s="202" t="s">
        <v>693</v>
      </c>
      <c r="B21" s="203">
        <v>889.5</v>
      </c>
    </row>
    <row r="22" spans="1:2" s="208" customFormat="1" ht="30">
      <c r="A22" s="202" t="s">
        <v>683</v>
      </c>
      <c r="B22" s="203">
        <v>19909.1</v>
      </c>
    </row>
    <row r="23" spans="1:2" s="208" customFormat="1" ht="15.75">
      <c r="A23" s="202" t="s">
        <v>684</v>
      </c>
      <c r="B23" s="203">
        <v>210.4</v>
      </c>
    </row>
    <row r="24" spans="1:2" ht="30">
      <c r="A24" s="206" t="s">
        <v>586</v>
      </c>
      <c r="B24" s="207">
        <f>SUM(B25:B26)</f>
        <v>2671</v>
      </c>
    </row>
    <row r="25" spans="1:2" ht="30">
      <c r="A25" s="202" t="s">
        <v>694</v>
      </c>
      <c r="B25" s="203">
        <v>2491.5</v>
      </c>
    </row>
    <row r="26" spans="1:2" s="208" customFormat="1" ht="30">
      <c r="A26" s="202" t="s">
        <v>678</v>
      </c>
      <c r="B26" s="203">
        <v>179.5</v>
      </c>
    </row>
    <row r="27" spans="1:2" ht="60">
      <c r="A27" s="206" t="s">
        <v>685</v>
      </c>
      <c r="B27" s="207">
        <f>SUM(B28:B31)</f>
        <v>179.40000000000003</v>
      </c>
    </row>
    <row r="28" spans="1:2" s="208" customFormat="1" ht="45">
      <c r="A28" s="202" t="s">
        <v>686</v>
      </c>
      <c r="B28" s="203">
        <v>99.9</v>
      </c>
    </row>
    <row r="29" spans="1:2" s="208" customFormat="1" ht="45">
      <c r="A29" s="202" t="s">
        <v>687</v>
      </c>
      <c r="B29" s="203">
        <v>11.2</v>
      </c>
    </row>
    <row r="30" spans="1:2" s="208" customFormat="1" ht="45">
      <c r="A30" s="202" t="s">
        <v>688</v>
      </c>
      <c r="B30" s="203">
        <v>42</v>
      </c>
    </row>
    <row r="31" spans="1:2" s="208" customFormat="1" ht="45">
      <c r="A31" s="202" t="s">
        <v>689</v>
      </c>
      <c r="B31" s="203">
        <v>26.3</v>
      </c>
    </row>
    <row r="32" spans="1:2" ht="60">
      <c r="A32" s="206" t="s">
        <v>690</v>
      </c>
      <c r="B32" s="210">
        <f>SUM(B33:B35)</f>
        <v>1114.8</v>
      </c>
    </row>
    <row r="33" spans="1:2" s="208" customFormat="1" ht="30">
      <c r="A33" s="202" t="s">
        <v>691</v>
      </c>
      <c r="B33" s="203">
        <v>488.4</v>
      </c>
    </row>
    <row r="34" spans="1:2" s="208" customFormat="1" ht="45">
      <c r="A34" s="202" t="s">
        <v>676</v>
      </c>
      <c r="B34" s="203">
        <v>615.7</v>
      </c>
    </row>
    <row r="35" spans="1:2" s="208" customFormat="1" ht="45">
      <c r="A35" s="202" t="s">
        <v>674</v>
      </c>
      <c r="B35" s="203">
        <v>10.7</v>
      </c>
    </row>
    <row r="36" spans="1:2" ht="15.75">
      <c r="A36" s="211" t="s">
        <v>692</v>
      </c>
      <c r="B36" s="212">
        <f>SUM(B9+B13+B17+B19+B24+B27+B32)</f>
        <v>44072.4</v>
      </c>
    </row>
  </sheetData>
  <sheetProtection/>
  <mergeCells count="1">
    <mergeCell ref="A6:B6"/>
  </mergeCells>
  <printOptions/>
  <pageMargins left="1.1023622047244095" right="0.31496062992125984" top="0.5511811023622047" bottom="0.15748031496062992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2016-12-27T09:51:17Z</cp:lastPrinted>
  <dcterms:created xsi:type="dcterms:W3CDTF">2010-10-13T06:28:56Z</dcterms:created>
  <dcterms:modified xsi:type="dcterms:W3CDTF">2016-12-29T04:54:11Z</dcterms:modified>
  <cp:category/>
  <cp:version/>
  <cp:contentType/>
  <cp:contentStatus/>
</cp:coreProperties>
</file>