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5805" windowHeight="7470" activeTab="3"/>
  </bookViews>
  <sheets>
    <sheet name="Доходы" sheetId="1" r:id="rId1"/>
    <sheet name="функцион.2015" sheetId="2" r:id="rId2"/>
    <sheet name="ведомствен.2015" sheetId="3" r:id="rId3"/>
    <sheet name="Источники" sheetId="4" r:id="rId4"/>
  </sheets>
  <definedNames/>
  <calcPr fullCalcOnLoad="1"/>
</workbook>
</file>

<file path=xl/sharedStrings.xml><?xml version="1.0" encoding="utf-8"?>
<sst xmlns="http://schemas.openxmlformats.org/spreadsheetml/2006/main" count="8352" uniqueCount="1082">
  <si>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</si>
  <si>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</si>
  <si>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</si>
  <si>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</si>
  <si>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</si>
  <si>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</si>
  <si>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</si>
  <si>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</si>
  <si>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</si>
  <si>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</si>
  <si>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</si>
  <si>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</si>
  <si>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</si>
  <si>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</si>
  <si>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</si>
  <si>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</si>
  <si>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</si>
  <si>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</si>
  <si>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</si>
  <si>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</si>
  <si>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</si>
  <si>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</si>
  <si>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</si>
  <si>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</si>
  <si>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</si>
  <si>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</si>
  <si>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</si>
  <si>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</si>
  <si>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</si>
  <si>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</si>
  <si>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</si>
  <si>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</si>
  <si>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</si>
  <si>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</si>
  <si>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</si>
  <si>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</si>
  <si>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</si>
  <si>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</si>
  <si>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</si>
  <si>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</si>
  <si>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</si>
  <si>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</si>
  <si>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</si>
  <si>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</si>
  <si>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</si>
  <si>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</si>
  <si>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</si>
  <si>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</si>
  <si>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</si>
  <si>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</si>
  <si>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</si>
  <si>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</si>
  <si>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</si>
  <si>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</si>
  <si>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</si>
  <si>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</si>
  <si>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</si>
  <si>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</si>
  <si>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</si>
  <si>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</si>
  <si>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</si>
  <si>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</si>
  <si>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</si>
  <si>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</si>
  <si>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</si>
  <si>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</si>
  <si>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420 82 00</t>
  </si>
  <si>
    <t>420 82 10</t>
  </si>
  <si>
    <t>421 82 00</t>
  </si>
  <si>
    <t>421 82 10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</si>
  <si>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</si>
  <si>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</si>
  <si>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</si>
  <si>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</si>
  <si>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</si>
  <si>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</si>
  <si>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</si>
  <si>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</si>
  <si>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</si>
  <si>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</si>
  <si>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</si>
  <si>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</si>
  <si>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</si>
  <si>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</si>
  <si>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</si>
  <si>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</si>
  <si>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</si>
  <si>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</si>
  <si>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</si>
  <si>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</si>
  <si>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</si>
  <si>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</si>
  <si>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</si>
  <si>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</si>
  <si>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</si>
  <si>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</si>
  <si>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</si>
  <si>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</si>
  <si>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</si>
  <si>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</si>
  <si>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</si>
  <si>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</si>
  <si>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</si>
  <si>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</si>
  <si>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</si>
  <si>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</si>
  <si>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</si>
  <si>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</si>
  <si>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</si>
  <si>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</si>
  <si>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</si>
  <si>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</si>
  <si>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</si>
  <si>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Национальная безопасность и правоохранительная деятельность</t>
  </si>
  <si>
    <t>098 01 04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</si>
  <si>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</si>
  <si>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</si>
  <si>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</si>
  <si>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</si>
  <si>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</si>
  <si>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</si>
  <si>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</si>
  <si>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</si>
  <si>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</si>
  <si>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</si>
  <si>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</si>
  <si>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</si>
  <si>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</si>
  <si>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</si>
  <si>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</si>
  <si>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Выплаты приемной семье на содержание подопечных детей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</si>
  <si>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</si>
  <si>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</si>
  <si>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</si>
  <si>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</si>
  <si>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</si>
  <si>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</si>
  <si>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</si>
  <si>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700</t>
  </si>
  <si>
    <t>800</t>
  </si>
  <si>
    <t>Стационарная медицинская помощь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</si>
  <si>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</si>
  <si>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</si>
  <si>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</si>
  <si>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</si>
  <si>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</si>
  <si>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</si>
  <si>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</si>
  <si>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</si>
  <si>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</si>
  <si>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</si>
  <si>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</si>
  <si>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</si>
  <si>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</si>
  <si>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</si>
  <si>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</si>
  <si>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</si>
  <si>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</si>
  <si>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</si>
  <si>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</si>
  <si>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</si>
  <si>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</si>
  <si>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</si>
  <si>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</si>
  <si>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</si>
  <si>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</si>
  <si>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</si>
  <si>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</si>
  <si>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</si>
  <si>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</si>
  <si>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</si>
  <si>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</si>
  <si>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</si>
  <si>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</si>
  <si>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</si>
  <si>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</si>
  <si>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</si>
  <si>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</si>
  <si>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</si>
  <si>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</si>
  <si>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</si>
  <si>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</si>
  <si>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</si>
  <si>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</si>
  <si>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</si>
  <si>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</si>
  <si>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</si>
  <si>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</si>
  <si>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</si>
  <si>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</si>
  <si>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</si>
  <si>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</si>
  <si>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</si>
  <si>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</si>
  <si>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</si>
  <si>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</si>
  <si>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</si>
  <si>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</si>
  <si>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</si>
  <si>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</si>
  <si>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</si>
  <si>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</si>
  <si>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</si>
  <si>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</si>
  <si>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</si>
  <si>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</si>
  <si>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</si>
  <si>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</si>
  <si>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</si>
  <si>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</si>
  <si>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</si>
  <si>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</si>
  <si>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</si>
  <si>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</si>
  <si>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</si>
  <si>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</si>
  <si>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</si>
  <si>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</si>
  <si>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</si>
  <si>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</si>
  <si>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</si>
  <si>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</si>
  <si>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</si>
  <si>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</si>
  <si>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</si>
  <si>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</si>
  <si>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</si>
  <si>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</si>
  <si>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</si>
  <si>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</si>
  <si>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</si>
  <si>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</si>
  <si>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</si>
  <si>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</si>
  <si>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</si>
  <si>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</si>
  <si>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 xml:space="preserve">Поддержка коммунального хозяйства </t>
  </si>
  <si>
    <t>Социальные выплаты</t>
  </si>
  <si>
    <t>005</t>
  </si>
  <si>
    <t>795 00 27</t>
  </si>
  <si>
    <t>09</t>
  </si>
  <si>
    <t>Финансовое обеспечение государственного задания на оказание государственных услуг (выполнение работ)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</si>
  <si>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</si>
  <si>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</si>
  <si>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</si>
  <si>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</si>
  <si>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</si>
  <si>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</si>
  <si>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</si>
  <si>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Учреждения по внешкольной работе с детьми</t>
  </si>
  <si>
    <t xml:space="preserve">423 00 00 </t>
  </si>
  <si>
    <t>423 99 00</t>
  </si>
  <si>
    <t>424 99 00</t>
  </si>
  <si>
    <t>424 99 70</t>
  </si>
  <si>
    <t>Здравоохранение</t>
  </si>
  <si>
    <t>Культура, кинематография</t>
  </si>
  <si>
    <t xml:space="preserve">Специальные (коррекционные) учреждения </t>
  </si>
  <si>
    <t>433 00 00</t>
  </si>
  <si>
    <t>433 99 00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</si>
  <si>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</si>
  <si>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</si>
  <si>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</si>
  <si>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</si>
  <si>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</si>
  <si>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</si>
  <si>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</si>
  <si>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</si>
  <si>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</si>
  <si>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795 00 67</t>
  </si>
  <si>
    <t>795 00 42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</si>
  <si>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</si>
  <si>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</si>
  <si>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</si>
  <si>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</si>
  <si>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</si>
  <si>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</si>
  <si>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</si>
  <si>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</si>
  <si>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</si>
  <si>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</si>
  <si>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</si>
  <si>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</si>
  <si>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</si>
  <si>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</si>
  <si>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</si>
  <si>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</si>
  <si>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</si>
  <si>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</si>
  <si>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</si>
  <si>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</si>
  <si>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</si>
  <si>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</si>
  <si>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</si>
  <si>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</si>
  <si>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</si>
  <si>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</si>
  <si>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</si>
  <si>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</si>
  <si>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</si>
  <si>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</si>
  <si>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</si>
  <si>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</si>
  <si>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</si>
  <si>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</si>
  <si>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</si>
  <si>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</si>
  <si>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</si>
  <si>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</si>
  <si>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</si>
  <si>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</si>
  <si>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</si>
  <si>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</si>
  <si>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</si>
  <si>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</si>
  <si>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</si>
  <si>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</si>
  <si>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</si>
  <si>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</si>
  <si>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</si>
  <si>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</si>
  <si>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</si>
  <si>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</si>
  <si>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</si>
  <si>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</si>
  <si>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</si>
  <si>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</si>
  <si>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</si>
  <si>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</si>
  <si>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</si>
  <si>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</si>
  <si>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</si>
  <si>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</si>
  <si>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</si>
  <si>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</si>
  <si>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</si>
  <si>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</si>
  <si>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</si>
  <si>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</si>
  <si>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</si>
  <si>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</si>
  <si>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</si>
  <si>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</si>
  <si>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</si>
  <si>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</si>
  <si>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</si>
  <si>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</si>
  <si>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</si>
  <si>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</si>
  <si>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</si>
  <si>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</si>
  <si>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</si>
  <si>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</si>
  <si>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</si>
  <si>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</si>
  <si>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</si>
  <si>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</si>
  <si>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</si>
  <si>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</si>
  <si>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</si>
  <si>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</si>
  <si>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</si>
  <si>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</si>
  <si>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</si>
  <si>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</si>
  <si>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</si>
  <si>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</si>
  <si>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</si>
  <si>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</si>
  <si>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</si>
  <si>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</si>
  <si>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Вознаграждение, причитающееся приемному родителю</t>
  </si>
  <si>
    <t>Содержание ребенка в семье опекуна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</si>
  <si>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</si>
  <si>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</si>
  <si>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</si>
  <si>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</si>
  <si>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</si>
  <si>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</si>
  <si>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</si>
  <si>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</si>
  <si>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</si>
  <si>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</si>
  <si>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</si>
  <si>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</si>
  <si>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</si>
  <si>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</si>
  <si>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</si>
  <si>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</si>
  <si>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</si>
  <si>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</si>
  <si>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</si>
  <si>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</si>
  <si>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</si>
  <si>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</si>
  <si>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</si>
  <si>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Расходы на оплату задолженности по договорам 2013 года</t>
  </si>
  <si>
    <t>655 00 10</t>
  </si>
  <si>
    <t>600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</si>
  <si>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</si>
  <si>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</si>
  <si>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</si>
  <si>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</si>
  <si>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</si>
  <si>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</si>
  <si>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</si>
  <si>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</si>
  <si>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</si>
  <si>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</si>
  <si>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</si>
  <si>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</si>
  <si>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001 59 03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</si>
  <si>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</si>
  <si>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</si>
  <si>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</si>
  <si>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</si>
  <si>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</si>
  <si>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</si>
  <si>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</si>
  <si>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</si>
  <si>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</si>
  <si>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</si>
  <si>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</si>
  <si>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</si>
  <si>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</si>
  <si>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</si>
  <si>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</si>
  <si>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</si>
  <si>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</si>
  <si>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</si>
  <si>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</si>
  <si>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</si>
  <si>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</si>
  <si>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</si>
  <si>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</si>
  <si>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</si>
  <si>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</si>
  <si>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</si>
  <si>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</si>
  <si>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</si>
  <si>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</si>
  <si>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</si>
  <si>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</si>
  <si>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</si>
  <si>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</si>
  <si>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</si>
  <si>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</si>
  <si>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</si>
  <si>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</si>
  <si>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</si>
  <si>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</si>
  <si>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</si>
  <si>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</si>
  <si>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</si>
  <si>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</si>
  <si>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</si>
  <si>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</si>
  <si>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>505 75 00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</si>
  <si>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</si>
  <si>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</si>
  <si>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</si>
  <si>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</si>
  <si>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</si>
  <si>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</si>
  <si>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</si>
  <si>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</si>
  <si>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</si>
  <si>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</si>
  <si>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</si>
  <si>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</si>
  <si>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</si>
  <si>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</si>
  <si>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</si>
  <si>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</si>
  <si>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</si>
  <si>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</si>
  <si>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</si>
  <si>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</si>
  <si>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</si>
  <si>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Муниципальная программа "Поддержка и  развитие дошкольного образования в МГО на 2014-2015гг."</t>
  </si>
  <si>
    <t>Муниципальная программа "Молодежь Миасса на 2014-2016 годы"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</si>
  <si>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</si>
  <si>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</si>
  <si>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</si>
  <si>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</si>
  <si>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</si>
  <si>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Коды бюджетной  классификации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</si>
  <si>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</si>
  <si>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</si>
  <si>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Охрана объектов растительного и животного мира и среды их обитания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</si>
  <si>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</si>
  <si>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</si>
  <si>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</si>
  <si>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</si>
  <si>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003 00 00</t>
  </si>
  <si>
    <t>Муниципальная программа  "Развитие муниципальной службы в Миасском городском округе"</t>
  </si>
  <si>
    <t>795 00 10</t>
  </si>
  <si>
    <t>Муниципальная программа"Обеспечение безопасности жизнедеятельности населения Миасского городского округа на 2014-2016гг."</t>
  </si>
  <si>
    <t>795 00 83</t>
  </si>
  <si>
    <t>Муниципальная программа "Предоставление субсидий (социальных выплат) на улучшение жилищных условий муниципальных служащих Миасского городского округа"</t>
  </si>
  <si>
    <t>795 00 07</t>
  </si>
  <si>
    <t>795 19 00</t>
  </si>
  <si>
    <t>Подпрограмма "Оказание молодым семьям господдержки для улучшения жилищных условий"</t>
  </si>
  <si>
    <t>795 19 14</t>
  </si>
  <si>
    <t>Муниципальная программа "Доступное и комфортное жилье - гражданам России"  на территории Миасского городского округа на 2014-2020 г.г."</t>
  </si>
  <si>
    <t>Расходы на оплату задолженности по договорам 2014 года</t>
  </si>
  <si>
    <t>Государственная программа Челябинской области "Развитие здравоохранения Челябинской области" на 2015-2017 годы</t>
  </si>
  <si>
    <t>601 00 00</t>
  </si>
  <si>
    <t>601 82 00</t>
  </si>
  <si>
    <t>601 82 30</t>
  </si>
  <si>
    <t>601 99 00</t>
  </si>
  <si>
    <t>440 02 00</t>
  </si>
  <si>
    <t xml:space="preserve">Муниципальная программа "Безопасность учреждений культуры" на 2014 -2016 годы </t>
  </si>
  <si>
    <t>Муниципальная программа "Укрепление и модернизация материально-техничекой базы учреждений культуры на 2014-2016 годы"</t>
  </si>
  <si>
    <t>795 00 54</t>
  </si>
  <si>
    <t>Предоставление субсидий бюджетным и автономным учреждениям, оказывающим амбулатоно-поликлиническую помощь в городских больницах</t>
  </si>
  <si>
    <t xml:space="preserve">Предоставление субсидий бюджетным и автономным учреждениям, оказывающим амбулаторную помощь в поликлиниках </t>
  </si>
  <si>
    <t>Государственная программа Челябинской области "Дети Южного Урала" на 2014-2017 годы</t>
  </si>
  <si>
    <t>607 00 00</t>
  </si>
  <si>
    <t>607 99 00</t>
  </si>
  <si>
    <t>607 99 01</t>
  </si>
  <si>
    <t>607 50 82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</si>
  <si>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</si>
  <si>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505 51 37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</si>
  <si>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</si>
  <si>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505 52 20</t>
  </si>
  <si>
    <t>Государственная программа Челябинской области "Повышение качества жизни граждан пожилого возраста в Челябинской области" на 2014-2017 годы</t>
  </si>
  <si>
    <t>606 00 00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</si>
  <si>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"Повышение качества жизни пожилого возраста в Челябинской области" на 2014-2017 годы</t>
  </si>
  <si>
    <t>606 02 00</t>
  </si>
  <si>
    <t>606 02 22</t>
  </si>
  <si>
    <t>606 02 25</t>
  </si>
  <si>
    <t>606 02 32</t>
  </si>
  <si>
    <t>606 02 35</t>
  </si>
  <si>
    <t>606 02 42</t>
  </si>
  <si>
    <t>606 02 51</t>
  </si>
  <si>
    <t>606 02 53</t>
  </si>
  <si>
    <t>Государственная программа Челябинской области  "Дети Южного Урала" на 2014-2017 годы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</si>
  <si>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органами местного самоуправления в установленном порядке в рамках государственной программы Челябинской области "Дети Южного Урала" на 2014-2017 годы</t>
  </si>
  <si>
    <t>607 02 00</t>
  </si>
  <si>
    <t>607 02 08</t>
  </si>
  <si>
    <t>607 02 11</t>
  </si>
  <si>
    <t>607 02 70</t>
  </si>
  <si>
    <t>607 02 90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</si>
  <si>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лиувидацией организаций (прекращение деятельности, полномочий физическими лицами), в соотвествии с Федеральным законом от 19 мая 1995 года №81-ФЗ "О государственных пособиях гражданам имеющим детей"</t>
  </si>
  <si>
    <t>607 53 80</t>
  </si>
  <si>
    <t xml:space="preserve">Муниципальная программа "Доступная среда" на 2014-2015 годы </t>
  </si>
  <si>
    <t>607 02 10</t>
  </si>
  <si>
    <t>607 02 12</t>
  </si>
  <si>
    <t>607 02 76</t>
  </si>
  <si>
    <t>607 02 09</t>
  </si>
  <si>
    <t>420 82 20</t>
  </si>
  <si>
    <t>420 82 24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</si>
  <si>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</si>
  <si>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604 00 00</t>
  </si>
  <si>
    <t>604 99 00</t>
  </si>
  <si>
    <t>604 82 10</t>
  </si>
  <si>
    <t>604 82 23</t>
  </si>
  <si>
    <t>604 82 20</t>
  </si>
  <si>
    <t>Муниципальная программа "Безопасность образовательных организаций Миасского городского округа на 2014-2015 годы "</t>
  </si>
  <si>
    <t>795 00 43</t>
  </si>
  <si>
    <t>421 82 20</t>
  </si>
  <si>
    <t>421 82 24</t>
  </si>
  <si>
    <t>Государственная программа Челябинской области «Развитие образования в Челябинской области на 2014–2017 годы»</t>
  </si>
  <si>
    <t>603 00 00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</si>
  <si>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«Развитие образования в Челябинской области на 2014–2017 годы»</t>
  </si>
  <si>
    <t>603 02 00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</si>
  <si>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</si>
  <si>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603 02 82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</si>
  <si>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</si>
  <si>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603 02 73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</si>
  <si>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</si>
  <si>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603 99 00</t>
  </si>
  <si>
    <t>603 82 10</t>
  </si>
  <si>
    <t>603 82 23</t>
  </si>
  <si>
    <t>603 82 20</t>
  </si>
  <si>
    <t>603 82 00</t>
  </si>
  <si>
    <t>Муниципальная программа "Программа развития образования в Миасском городском округе на 2014-2015 годы"</t>
  </si>
  <si>
    <t>795 00 45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</si>
  <si>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2014-2015гг."</t>
  </si>
  <si>
    <t>795 00 41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</si>
  <si>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</si>
  <si>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603 02 03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</si>
  <si>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в рамках государственной программы Челябинской области «Поддержка и развитие дошкольного образования в Челябинской области» на 2015–2025 годы</t>
  </si>
  <si>
    <t>604 02 00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</si>
  <si>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</si>
  <si>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604 02 04</t>
  </si>
  <si>
    <t>604 82 00</t>
  </si>
  <si>
    <t>на 2015 год  (тыс. руб.)</t>
  </si>
  <si>
    <t>Мероприятия в области малого и среднего предпринимательства</t>
  </si>
  <si>
    <t>312 00 00</t>
  </si>
  <si>
    <t>312 82 00</t>
  </si>
  <si>
    <t>312 82 10</t>
  </si>
  <si>
    <t>601 8Г 00</t>
  </si>
  <si>
    <t>601 8Г 30</t>
  </si>
  <si>
    <t>601 8Д 00</t>
  </si>
  <si>
    <t>601 8Д 30</t>
  </si>
  <si>
    <t>Муниципальная программа "развитие здравоохранения Миасского городского округа на 2014 год и плановый период 2015 и 2016 годов"</t>
  </si>
  <si>
    <t>795 00 38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</si>
  <si>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</si>
  <si>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</si>
  <si>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098 95 00</t>
  </si>
  <si>
    <t>Обеспечение мероприятий по переселению граждан из аварийного жилищного фонда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</si>
  <si>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</si>
  <si>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</si>
  <si>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098 96 00</t>
  </si>
  <si>
    <t>098 96 02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</si>
  <si>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</si>
  <si>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607 02 04</t>
  </si>
  <si>
    <t>Муниципальная программа "Регулирование численности безнадзорных собак на территории Миасского городского округа на 2014-2016гг"</t>
  </si>
  <si>
    <t>795 00 81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</si>
  <si>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</si>
  <si>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520 51 44</t>
  </si>
  <si>
    <t>Обеспечение деятельности  (оказание услуг) подведомственных казенных учреждений в области физической культуры, спорта, туризма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</si>
  <si>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</si>
  <si>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</si>
  <si>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Муниципальная программа "Поддержки и развития малого и среднего предпринимательства в Миасском городском округе на 2014-2015 годы"</t>
  </si>
  <si>
    <t>795 00 03</t>
  </si>
  <si>
    <t>Государственная программа Челябинской области "Развитие дорожного хозяйства в Челябинской области на 2015-2017 годы"</t>
  </si>
  <si>
    <t>618 00 00</t>
  </si>
  <si>
    <t>Субсидии местным бюджетам для софинансирования расходных обязательств, возникших при выполнении полномочий органов местного самоуправления по вопросам местного значения, в рамках государственной программы Челябинской области  "Развитие дорожного хозяйства в Челябинской области на 2015-2017 годы"</t>
  </si>
  <si>
    <t>618 05 00</t>
  </si>
  <si>
    <t>Капитальный ремонт, ремонт и содержание автомобильных дорог общего пользования местного значения</t>
  </si>
  <si>
    <t>618 05 02</t>
  </si>
  <si>
    <t xml:space="preserve"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 </t>
  </si>
  <si>
    <t>Подпрограмма "Модернизация объектов коммунальной инфраструктуры"</t>
  </si>
  <si>
    <t>614 00 00</t>
  </si>
  <si>
    <t>614 20 00</t>
  </si>
  <si>
    <t>Государственная программа Челябинской области "Энергосбережениеи повышение энергетической эффективности" на 2014-2020 годы</t>
  </si>
  <si>
    <t>617 00 00</t>
  </si>
  <si>
    <t>Социальное обеспечение и ные выплаты населению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</si>
  <si>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"Развитие образования в Челябинской области" на 2014 - 2017 годы</t>
  </si>
  <si>
    <t>603 01 00</t>
  </si>
  <si>
    <t>Оборудование пунктов проведения государственной итоговой аттестации в форме основного государственного экзамена</t>
  </si>
  <si>
    <t>603 01 01</t>
  </si>
  <si>
    <t>Оборудование пунктов проведения государственной итоговой аттестации в форме единого государственного экзамена</t>
  </si>
  <si>
    <t>603 01 02</t>
  </si>
  <si>
    <t>Муниципальная программа "Организация и обеспечение отдыха, оздоровления и занятости детей Миасского городского округа на 2015 год"</t>
  </si>
  <si>
    <t>7950050</t>
  </si>
  <si>
    <t>МП "Капитальное строительство на территории Миасского городского округа на 2014-2016 годы"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</si>
  <si>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</si>
  <si>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Муниципальная  программа "Развитие физической культуры и спорта в Миасском городском округе на 2014-2016 годы"</t>
  </si>
  <si>
    <t>420 82 23</t>
  </si>
  <si>
    <t>Развитие базовых площадок в целях распространения моделей государственно-общественного управления образованием, обучения и повышения квалификации педагогических и управленческих работников системы образования по государственно-общественному управлению образованием</t>
  </si>
  <si>
    <t>603 01 03</t>
  </si>
  <si>
    <t>Проведение ремонтных работ в муниципальных образовательных организациях</t>
  </si>
  <si>
    <t>603 01 71</t>
  </si>
  <si>
    <t>Государственная программа Челябинской области "Развитие образованиев Челябинской области на 2014-2017 годы"</t>
  </si>
  <si>
    <t>Организация отдыха детей в каникулярное время</t>
  </si>
  <si>
    <t>603 01 80</t>
  </si>
  <si>
    <t>Муниципальная программа "молодеж Миасса" на 2014-2016 годы"</t>
  </si>
  <si>
    <t>601 82 20</t>
  </si>
  <si>
    <t>601 82 24</t>
  </si>
  <si>
    <t>Муниципальная программа Миасского городского округа "Молодежь Миасса" на  2014-2016 годы</t>
  </si>
  <si>
    <t>Физкультурно-оздоровительная работа и спортивные мероприятия</t>
  </si>
  <si>
    <t>512 00 00</t>
  </si>
  <si>
    <t>Реализация мероприятий по поэтапному внедрению Всероссийского физкультурно-спортивного комплекса "Готов к труду и обороне"(ГТО)</t>
  </si>
  <si>
    <t>512 51 27</t>
  </si>
  <si>
    <t>Государственная программа Челябинской области "Развитие физической культуры и спорта в Челябинской области" на 2015-2017 годы</t>
  </si>
  <si>
    <t>Подпрограмма "Развитие физической культуры, массового спорта и спорта высших достижений" на 2015-2017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</si>
  <si>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продпрограммы  "Развитие физической культуры, массового спорта и спорта высших достижений"</t>
  </si>
  <si>
    <t>620 00 00</t>
  </si>
  <si>
    <t>620 10 00</t>
  </si>
  <si>
    <t>620 11 00</t>
  </si>
  <si>
    <t>Подпрограмма "Развитие адаптивной физической культуры и спорта" на 2015-2017 годы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</si>
  <si>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продпрограммы  "Развитие адаптивной физической культуры и спорта" </t>
  </si>
  <si>
    <t>620 20 00</t>
  </si>
  <si>
    <t>620 21 00</t>
  </si>
  <si>
    <t>Подпрограмма "Развитие системы подготовки спортивного резерва" на 2015-2017 годы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</si>
  <si>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продпрограммы  "Развитие системы подготовки спортивного резерва"</t>
  </si>
  <si>
    <t>620 60 00</t>
  </si>
  <si>
    <t>620 61 00</t>
  </si>
  <si>
    <t>Спорт высших достижений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</si>
  <si>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</si>
  <si>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340 53 92</t>
  </si>
  <si>
    <t xml:space="preserve">Предоставление субсидий бюджетным,
автономным учреждениям и иным некоммерческим организациям
</t>
  </si>
  <si>
    <t>Муниципальная программа Миасского городского округа "Молодежь Миасса" на 2014-2016 годы</t>
  </si>
  <si>
    <t>Муниципальная программа "Развитие улично-дорожной сети Миасского городского округа на 2015-2017 годы"</t>
  </si>
  <si>
    <t>795 00 84</t>
  </si>
  <si>
    <t>подпрограмма "Модернизация объектов коммунальной инфраструктуры"</t>
  </si>
  <si>
    <t xml:space="preserve">Муниципальная программа по реализации НП "Доступное и комфортное жилье - гражданам России"  на территории МГО на 2014-2020 г.г., </t>
  </si>
  <si>
    <t>Муниципальная программа "Энергосбережение и повышение энергетической эффективности Миасского городского округа на 2015 год"</t>
  </si>
  <si>
    <t>795 00 50</t>
  </si>
  <si>
    <t>Мероприятия, реализуемые в рамках государственной программы Челябинской области "Создание систем оповещения и информирования населения о чрезвычайных ситуациях природного и техногенного характера на территории Челябинской области" на 2015-2017 годы</t>
  </si>
  <si>
    <t>636 01 00</t>
  </si>
  <si>
    <t>Муниципальная программа "Снос и обрезка сухих, аварийных, больных деревьев на территории Миасского городского округа на 2015 год"</t>
  </si>
  <si>
    <t>795 00 69</t>
  </si>
  <si>
    <t>Муниципальная программа "Развитие физической культуры, спорта и туризма в Миасском городском округе на 2014-2016 годы"</t>
  </si>
  <si>
    <t>Другие мероприятия по реализации муниципальных функций</t>
  </si>
  <si>
    <t>005 15 01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</si>
  <si>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</si>
  <si>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313 02 72</t>
  </si>
  <si>
    <t>312 82 20</t>
  </si>
  <si>
    <t>312 82 24</t>
  </si>
  <si>
    <t>Озеленение</t>
  </si>
  <si>
    <t>600 03 00</t>
  </si>
  <si>
    <t>Программа "Улучшение водоснабжения частного сектора Миасского городского округа на 2014-2016 годы"</t>
  </si>
  <si>
    <t>795 00 21</t>
  </si>
  <si>
    <t>Муниципальная программа "Доступное и комфортное жилье - гражданам России" на территории Миасского городского округа на 2014-2020 годы", подпрограмма "Подготовка земельных участков для освоения в целях жилищного строительства"</t>
  </si>
  <si>
    <t>795 19 12</t>
  </si>
  <si>
    <t>420 82 22</t>
  </si>
  <si>
    <t>Субсидии бюджетным и автономных учреждениям на капитальный ремонт зданий и сооружений</t>
  </si>
  <si>
    <t>Подключение 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</si>
  <si>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440 51 46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</si>
  <si>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</si>
  <si>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440 51 48</t>
  </si>
  <si>
    <t>Иные безвозмездные и безвозвратные перечисления</t>
  </si>
  <si>
    <t>520 00 00</t>
  </si>
  <si>
    <t>Муниципальная программа "Профилактика преступлений и иных правонарушений на территории Миасского городского округа на 2015-2016 годы"</t>
  </si>
  <si>
    <t>795 00 64</t>
  </si>
  <si>
    <t>Муниципальная программа "Создание комплексной системы экстренного оповещения населения МГО на 2015-2017гг"</t>
  </si>
  <si>
    <t>795 00 11</t>
  </si>
  <si>
    <t>Строительство и реконструкция автомобильных дорог общего пользования местного значения</t>
  </si>
  <si>
    <t>618 05 01</t>
  </si>
  <si>
    <t>Государственная поддержка малого и среднего предпринимательства, включая крестьянские (фермерские) хозяйства, в рамках государственной программы Челябинской области "Комплексная поддержка и развитие малого и среднего предпринимательства в Челябинской области на 2015-2017 годы"</t>
  </si>
  <si>
    <t>627 50 64</t>
  </si>
  <si>
    <t>Государственная программа Челябинской области «Комплексная поддержка и развитие малого и среднего предпринимательства в Челябинской области на 2015–2017 годы»</t>
  </si>
  <si>
    <t>627 00 00</t>
  </si>
  <si>
    <t>Муниципальная программа ""Организация мероприятий и создание условий для обеспечения жизнедеятельности Миасского городского округа в 2015 году"</t>
  </si>
  <si>
    <t>795 00 79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</si>
  <si>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2014-2020 годы</t>
  </si>
  <si>
    <t>Реализация мероприятий подпрограммы "Обеспечение жильем молодых семей" федеральной целевой программы "Жилище" на 2011-2015 годы</t>
  </si>
  <si>
    <t>614 50 20</t>
  </si>
  <si>
    <t>Подпрограмма "Оказание молодым семьям государственной поддержки для улучшения жилищных условий"</t>
  </si>
  <si>
    <t>614 60 00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</si>
  <si>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значения, в рамках государственной программы Челябинской области "Поддержка и развитие дошкольного образования в Челябинской области" на 2015 - 2025 годы</t>
  </si>
  <si>
    <t>604 01 00</t>
  </si>
  <si>
    <t>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</si>
  <si>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604 01 01</t>
  </si>
  <si>
    <t>421 82 23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</si>
  <si>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</si>
  <si>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603 01 04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</si>
  <si>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</t>
  </si>
  <si>
    <t>603 01 05</t>
  </si>
  <si>
    <t>Иные межбюджетные трансферты местным бюджетам в рамках государственной программы Челябинской области «Развитие образования в Челябинской области на 2014–2017 годы</t>
  </si>
  <si>
    <t>603 03 00</t>
  </si>
  <si>
    <t>603 03 01</t>
  </si>
  <si>
    <t>Проведение областного конкурса педагогических коллективов и учителей образовательных организаций, реализующих образовательные программы начального общего, основного общего и (или) среднего общего образования, "Современные образовательные технологии" и выплата его победителям денежного поощрения</t>
  </si>
  <si>
    <t>Реализация мероприятий государственной программы Российской Федерации "Доступная среда" на 2011-2015 годы</t>
  </si>
  <si>
    <t>603 50 27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</si>
  <si>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</si>
  <si>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603 50 97</t>
  </si>
  <si>
    <t>Председатель представительного органа муниципального образования</t>
  </si>
  <si>
    <t>002 11 00</t>
  </si>
  <si>
    <t>Компенсация расходов, связанных с оказанием в 2014 году медицинскими организациями, подведомственными органам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 и проведением профилактических прививок, включенных в календарь профилактических прививок по эпидемическим показаниям</t>
  </si>
  <si>
    <t>520 54 22</t>
  </si>
  <si>
    <t>601 82 21</t>
  </si>
  <si>
    <t>601 82 23</t>
  </si>
  <si>
    <t>Мероприятия в сфере культуры и кинематографии</t>
  </si>
  <si>
    <t>638 13 01</t>
  </si>
  <si>
    <t>601 82 22</t>
  </si>
  <si>
    <t>Целевой финансовый резерв для  ликвидации чрезвычайных ситуаций природного или техногенного характера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</si>
  <si>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</si>
  <si>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</si>
  <si>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депутатов Миасского </t>
  </si>
  <si>
    <t>городского округа</t>
  </si>
  <si>
    <t>Приложение 2</t>
  </si>
  <si>
    <t>Приложение 3</t>
  </si>
  <si>
    <t>за 2015 год                (тыс. руб.)</t>
  </si>
  <si>
    <t>ПО РАЗДЕЛАМ И ПОДРАЗДЕЛАМ</t>
  </si>
  <si>
    <t xml:space="preserve"> КЛАССИФИКАЦИИ РАСХОДОВ БЮДЖЕТОВ</t>
  </si>
  <si>
    <t>РАСПРЕДЕЛЕНИЕ РАСХОДОВ БЮДЖЕТА ОКРУГА ЗА  2015 ГОД</t>
  </si>
  <si>
    <t>ЗА  2015 ГОД</t>
  </si>
  <si>
    <t>Доходы бюджета Миасского городского округа за 2015 год 
по кодам классификации доходов бюджетов</t>
  </si>
  <si>
    <t>тыс.руб.</t>
  </si>
  <si>
    <t xml:space="preserve"> Наименование </t>
  </si>
  <si>
    <t>Код бюджетной классификации 
Российской Федерации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</si>
  <si>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</si>
  <si>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</si>
  <si>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</si>
  <si>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</si>
  <si>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</si>
  <si>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</si>
  <si>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</si>
  <si>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</si>
  <si>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</si>
  <si>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</si>
  <si>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</si>
  <si>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</si>
  <si>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</si>
  <si>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</si>
  <si>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</si>
  <si>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</si>
  <si>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Единый налог на вмененный доход для отдельных видов деятельности</t>
  </si>
  <si>
    <t>182 10502010020000 110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</si>
  <si>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</si>
  <si>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182 10502020020000 110</t>
  </si>
  <si>
    <t>Единый сельскохозяйственный налог</t>
  </si>
  <si>
    <t>182 10503010010000 110</t>
  </si>
  <si>
    <t>Единый сельскохозяйственный налог (за налоговые периоды, истекшие до 1 января 2011 года)</t>
  </si>
  <si>
    <t>182 10503020010000 110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</si>
  <si>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</si>
  <si>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</si>
  <si>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</si>
  <si>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</si>
  <si>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</si>
  <si>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</si>
  <si>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</si>
  <si>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</si>
  <si>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Налог на игорный бизнес</t>
  </si>
  <si>
    <t>182 10605000020000 110</t>
  </si>
  <si>
    <t>Земельный налог с организаций, обладающих земельным участком, расположенным в границах городских округов</t>
  </si>
  <si>
    <t>182 10606032040000 110</t>
  </si>
  <si>
    <t>Земельный налог с физических лиц, обладающих земельным участком, расположенным в границах городских округов</t>
  </si>
  <si>
    <t>182 10606042040000 110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</si>
  <si>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</si>
  <si>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182 10803010010000 110</t>
  </si>
  <si>
    <t>Государственная пошлина за выдачу разрешения на установку рекламной конструкции</t>
  </si>
  <si>
    <t>283 10807150010000 110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</si>
  <si>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</si>
  <si>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283 10807173010000 110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</si>
  <si>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</si>
  <si>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</si>
  <si>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</si>
  <si>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182 10907032040000 110</t>
  </si>
  <si>
    <t>Прочие местные налоги и сборы, мобилизуемые на территориях городских округов</t>
  </si>
  <si>
    <t>182 10907052040000 110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</si>
  <si>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</si>
  <si>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283 11105012040000 120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</si>
  <si>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</si>
  <si>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283 11105024040000 120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</si>
  <si>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</si>
  <si>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283 11105034040000 120</t>
  </si>
  <si>
    <t>Доходы от сдачи в аренду имущества, составляющего казну городских округов (за исключением земельных участков)</t>
  </si>
  <si>
    <t>283 11105074040000 120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</si>
  <si>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</si>
  <si>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283 11107014040000 120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</si>
  <si>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</si>
  <si>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283 11109044040000 120</t>
  </si>
  <si>
    <t>Плата за выбросы загрязняющих веществ в атмосферный воздух стационарными объектами</t>
  </si>
  <si>
    <t>048 11201010010000 120</t>
  </si>
  <si>
    <t>Плата за выбросы загрязняющих веществ в атмосферный воздух передвижными объектами</t>
  </si>
  <si>
    <t>048 11201020010000 120</t>
  </si>
  <si>
    <t>Плата за сбросы загрязняющих веществ в водные объекты</t>
  </si>
  <si>
    <t>048 11201030010000 120</t>
  </si>
  <si>
    <t>Плата за размещение отходов производства и потребления</t>
  </si>
  <si>
    <t>048 11201040010000 120</t>
  </si>
  <si>
    <t>Прочие доходы от оказания платных услуг (работ) получателями средств бюджетов городских округов</t>
  </si>
  <si>
    <t>283 11301994040000 130</t>
  </si>
  <si>
    <t>285 11301994040000 130</t>
  </si>
  <si>
    <t>288 11301994040000 130</t>
  </si>
  <si>
    <t>289 11301994040000 130</t>
  </si>
  <si>
    <t>Доходы, поступающие в порядке возмещения расходов, понесенных в связи с эксплуатацией имущества городских округов</t>
  </si>
  <si>
    <t>283 11302064040000 130</t>
  </si>
  <si>
    <t>288 11302064040000 130</t>
  </si>
  <si>
    <t>Прочие доходы от компенсации затрат бюджетов городских округов</t>
  </si>
  <si>
    <t>283 11302994040000 130</t>
  </si>
  <si>
    <t>284 11302994040000 130</t>
  </si>
  <si>
    <t>285 11302994040000 130</t>
  </si>
  <si>
    <t>287 11302994040000 130</t>
  </si>
  <si>
    <t>288 11302994040000 130</t>
  </si>
  <si>
    <t>289 11302994040000 130</t>
  </si>
  <si>
    <t>290 11302994040000 130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</si>
  <si>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</si>
  <si>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284 11402042040000 410</t>
  </si>
  <si>
    <t>285 11402042040000 410</t>
  </si>
  <si>
    <t>289 11402042040000 410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</si>
  <si>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</si>
  <si>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283 11402043040000 410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</si>
  <si>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</si>
  <si>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283 11402042040000 440</t>
  </si>
  <si>
    <t>285 11402042040000 440</t>
  </si>
  <si>
    <t>288 11402042040000 440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</si>
  <si>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</si>
  <si>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283 11402043040000 440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</si>
  <si>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</si>
  <si>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283 11406012040000 430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</si>
  <si>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</si>
  <si>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283 11406024040000 430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</si>
  <si>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</si>
  <si>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182 11603010010000 140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</si>
  <si>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</si>
  <si>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</si>
  <si>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</si>
  <si>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</si>
  <si>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</si>
  <si>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141 11608010010000 140</t>
  </si>
  <si>
    <t>188 11608010010000 140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</si>
  <si>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</si>
  <si>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141 11608020010000 140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</si>
  <si>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</si>
  <si>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188 11621040040000 140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</si>
  <si>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</si>
  <si>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285 11623041040000 140</t>
  </si>
  <si>
    <t>288 11623041040000 140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</si>
  <si>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</si>
  <si>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009 11625020010000 140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</si>
  <si>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</si>
  <si>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009 11625030010000 140</t>
  </si>
  <si>
    <t>Денежные взыскания (штрафы) за нарушение законодательства в области охраны окружающей среды</t>
  </si>
  <si>
    <t>009 11625050010000 140</t>
  </si>
  <si>
    <t>141 11625050010000 140</t>
  </si>
  <si>
    <t>188 11625050010000 140</t>
  </si>
  <si>
    <t>Денежные взыскания (штрафы) за нарушение земельного законодательства</t>
  </si>
  <si>
    <t>321 11625060010000 140</t>
  </si>
  <si>
    <t>Денежные взыскания (штрафы) за нарушение водного законодательства</t>
  </si>
  <si>
    <t>141 11625084040000 140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</si>
  <si>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</si>
  <si>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141 11628000010000 140</t>
  </si>
  <si>
    <t>388 11628000010000 140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</si>
  <si>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</si>
  <si>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188 11630013010000 140</t>
  </si>
  <si>
    <t>Прочие денежные взыскания (штрафы) за правонарушения в области дорожного движения</t>
  </si>
  <si>
    <t>188 11630030010000 140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</si>
  <si>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</si>
  <si>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283 11632000040000 140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</si>
  <si>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</si>
  <si>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034 11633040040000 140</t>
  </si>
  <si>
    <t>161 11633040040000 140</t>
  </si>
  <si>
    <t>283 11633040040000 140</t>
  </si>
  <si>
    <t>285 11633040040000 140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</si>
  <si>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</si>
  <si>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188 11643000010000 140</t>
  </si>
  <si>
    <t>192 11643000010000 140</t>
  </si>
  <si>
    <t>177 11643000010000 140</t>
  </si>
  <si>
    <t>Денежный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</si>
  <si>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283 11651020020000 140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</si>
  <si>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</si>
  <si>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008 11690040040000 140</t>
  </si>
  <si>
    <t>011 11690040040000 140</t>
  </si>
  <si>
    <t>016 11690040040000 140</t>
  </si>
  <si>
    <t>106 11690040040000 140</t>
  </si>
  <si>
    <t>141 11690040040000 140</t>
  </si>
  <si>
    <t>150 11690040040000 140</t>
  </si>
  <si>
    <t>177 11690040040000 140</t>
  </si>
  <si>
    <t>188 11690040040000 140</t>
  </si>
  <si>
    <t>192 11690040040000 140</t>
  </si>
  <si>
    <t>283 11690040040000 140</t>
  </si>
  <si>
    <t>288 11690040040000 140</t>
  </si>
  <si>
    <t>289 11690040040000 140</t>
  </si>
  <si>
    <t>318 11690040040000 140</t>
  </si>
  <si>
    <t>415 11690040040000 140</t>
  </si>
  <si>
    <t>Прочие неналоговые доходы бюджетов городских округов</t>
  </si>
  <si>
    <t>283 11705040040000 180</t>
  </si>
  <si>
    <t>Дотации бюджетам городских округов на выравнивание бюджетной обеспеченности</t>
  </si>
  <si>
    <t>284 20201001040000 151</t>
  </si>
  <si>
    <t>Дотации бюджетам городских округов на поддержку мер по обеспечению сбалансированности бюджетов</t>
  </si>
  <si>
    <t>284 20201003040000 151</t>
  </si>
  <si>
    <t>Субсидии бюджетам городских округов на обеспечение жильем молодых семей</t>
  </si>
  <si>
    <t>283 20202008040000 151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</si>
  <si>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</si>
  <si>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283 20202009040000 151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</si>
  <si>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</si>
  <si>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283 20202041040000 151</t>
  </si>
  <si>
    <t>Субсидии бюджетам городских округов на реализацию федеральных целевых программ</t>
  </si>
  <si>
    <t>283 20202051040000 151</t>
  </si>
  <si>
    <t>288 20202051040000 151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</si>
  <si>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</si>
  <si>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283 20202077040000 151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</si>
  <si>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</si>
  <si>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283 20202088040000 151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</si>
  <si>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</si>
  <si>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283 20202089040000 151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</si>
  <si>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</si>
  <si>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</si>
  <si>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модернизацию региональных систем общего образования</t>
  </si>
  <si>
    <t>288 20202145040000 151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</si>
  <si>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</si>
  <si>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288 20202215040000 151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</si>
  <si>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</t>
  </si>
  <si>
    <t>287 20202220040000 151</t>
  </si>
  <si>
    <t>Прочие субсидии бюджетам городских округов</t>
  </si>
  <si>
    <t>283 20202999040000 151</t>
  </si>
  <si>
    <t>285 20202999040000 151</t>
  </si>
  <si>
    <t>287 20202999040000 151</t>
  </si>
  <si>
    <t>288 20202999040000 151</t>
  </si>
  <si>
    <t>Субвенции бюджетам городских округов на оплату жилищно-коммунальных услуг отдельным категориям граждан</t>
  </si>
  <si>
    <t>285 20203001040000 151</t>
  </si>
  <si>
    <t>Субвенции бюджетам городских округов на государственную регистрацию актов гражданского состояния</t>
  </si>
  <si>
    <t>283 20203003040000 151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</si>
  <si>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</si>
  <si>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285 20203004040000 151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</si>
  <si>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</si>
  <si>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</si>
  <si>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285 20203012040000 151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</si>
  <si>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</si>
  <si>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285 20203013040000 151</t>
  </si>
  <si>
    <t>Субвенции бюджетам городских округов на ежемесячное денежное вознаграждение за классное руководство</t>
  </si>
  <si>
    <t>288 20203021040000 151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</si>
  <si>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</si>
  <si>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285 20203022040000 151</t>
  </si>
  <si>
    <t>Субвенции бюджетам городских округов на выполнение передаваемых полномочий субъектов Российской Федерации</t>
  </si>
  <si>
    <t>283 20203024040000 151</t>
  </si>
  <si>
    <t>285 20203024040000 151</t>
  </si>
  <si>
    <t>288 20203024040000 151</t>
  </si>
  <si>
    <t>290 20203024040000 151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</si>
  <si>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</si>
  <si>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285 20203027040000 151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</si>
  <si>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</si>
  <si>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288 20203029040000 151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</si>
  <si>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</si>
  <si>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283 20203119040000 151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</si>
  <si>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</si>
  <si>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285 20203122040000 151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</si>
  <si>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</si>
  <si>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285 20203123040000 151</t>
  </si>
  <si>
    <t>289 20204025040000 151</t>
  </si>
  <si>
    <t>289 20204041040000 151</t>
  </si>
  <si>
    <t>Межбюджетные трансферты, передаваемые бюджетам городских округов на государтсвенную поддержку лучших работников муниципальных учреждений культуры, находящихся на территориях сельских поселений</t>
  </si>
  <si>
    <t>289 20204053040000 151</t>
  </si>
  <si>
    <t>283 20204061040000 151</t>
  </si>
  <si>
    <t>Прочие межбюджетные трансферты, передаваемые бюджетам городских округов</t>
  </si>
  <si>
    <t>288 20204999040000 151</t>
  </si>
  <si>
    <t>289 20204999040000 151</t>
  </si>
  <si>
    <t>290 20204999040000 151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</si>
  <si>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</si>
  <si>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285 20404020040000 180</t>
  </si>
  <si>
    <t>288 20404020040000 180</t>
  </si>
  <si>
    <t>289 20404020040000 180</t>
  </si>
  <si>
    <t>Поступления от денежных пожертвований, предоставляемых физическими лицами получателями средств бюджетов городских округов</t>
  </si>
  <si>
    <t>288 20704020040000 180</t>
  </si>
  <si>
    <t>Прочие безвозмездные поступления в бюджеты городских округов</t>
  </si>
  <si>
    <t>283 20704050040000 180</t>
  </si>
  <si>
    <t>Доходы бюджетов городских округов от возврата бюджетными учреждениями остатков субсидий прошлых лет</t>
  </si>
  <si>
    <t>288 21804010040000 180</t>
  </si>
  <si>
    <t>290 21804010040000 180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</si>
  <si>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</si>
  <si>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283 21904000040000 151</t>
  </si>
  <si>
    <t>285 21904000040000 151</t>
  </si>
  <si>
    <t>288 21904000040000 151</t>
  </si>
  <si>
    <t>290 21904000040000 151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</si>
  <si>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</si>
  <si>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1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</si>
  <si>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</si>
  <si>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Межбюджетные трансферты, передаваемые бюджетам городских округов на подключение общедоступных библиотек Российской Федерации к сети Интернет и развитие системы бибилотечного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</si>
  <si>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</si>
  <si>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Источники
финансирования дефицита бюджета  Миасского городского округа за 2015 год 
по кодам классификации источников финансирования дефицитов бюджетов</t>
  </si>
  <si>
    <t xml:space="preserve">Наименование </t>
  </si>
  <si>
    <t>в том числе: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</si>
  <si>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</si>
  <si>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</si>
  <si>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</si>
  <si>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</si>
  <si>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</si>
  <si>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/>
  </si>
  <si>
    <t>000 01020000000000 710</t>
  </si>
  <si>
    <t>Источники внутреннего финансирования дефицитов бюджетов</t>
  </si>
  <si>
    <t>01000000000000 000</t>
  </si>
  <si>
    <t>000 01 00 00 00 00 0000 000</t>
  </si>
  <si>
    <t>Получение кредитов от кредитных организаций бюджетами городских округов в валюте Российской Федерации</t>
  </si>
  <si>
    <t>284 01 02 00 00 04 0000 710</t>
  </si>
  <si>
    <t>000 01020000000000 810</t>
  </si>
  <si>
    <t>Погашение бюджетами городских округов кредитов от кредитных организаций в валюте Российской Федерации</t>
  </si>
  <si>
    <t>284 01 02 00 00 04 0000 810</t>
  </si>
  <si>
    <t>Бюджетные кредиты от других бюджетов бюджетной системы Российской Федерации</t>
  </si>
  <si>
    <t>000 01030000000000 710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</si>
  <si>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</si>
  <si>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284 01 03 01 00 04 0000 710</t>
  </si>
  <si>
    <t>000 01030000000000 810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</si>
  <si>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</si>
  <si>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284 01 03 01 00 04 0000 810</t>
  </si>
  <si>
    <t>Иные источники внутреннего финансирования дефицитов бюджетов</t>
  </si>
  <si>
    <t>000 01060000000000 640</t>
  </si>
  <si>
    <t>-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</si>
  <si>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</si>
  <si>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000 01060501040000 640</t>
  </si>
  <si>
    <t>000 01060000000000 810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</si>
  <si>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</si>
  <si>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000 01060400040000 810</t>
  </si>
  <si>
    <t>Изменение остатков средств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</si>
  <si>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</si>
  <si>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</si>
  <si>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</si>
  <si>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</si>
  <si>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*** 01050000000000 510</t>
  </si>
  <si>
    <t>000 01050000000000 510</t>
  </si>
  <si>
    <t>Увеличение прочих остатков денежных средств бюджетов городских округов</t>
  </si>
  <si>
    <t>284 01 05 02 01 04 0000 510</t>
  </si>
  <si>
    <t>уменьшение остатков средств</t>
  </si>
  <si>
    <t>720</t>
  </si>
  <si>
    <t>*** 01050000000000 610</t>
  </si>
  <si>
    <t>000 01050000000000 610</t>
  </si>
  <si>
    <t>Уменьшение прочих остатков денежных средств бюджетов городских округов</t>
  </si>
  <si>
    <t>284 01 05 02 01 04 0000 610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</si>
  <si>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</si>
  <si>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</si>
  <si>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Приложение 4</t>
  </si>
  <si>
    <t>за 2015 год           (тыс. руб.)</t>
  </si>
  <si>
    <t>к Решению Собрания</t>
  </si>
  <si>
    <t>от   27.05.2016 г. №1</t>
  </si>
  <si>
    <t>от 27.05.2016 г. №1</t>
  </si>
  <si>
    <t>от 27.05.2016 г.</t>
  </si>
  <si>
    <t>№1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</si>
</sst>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  <numFmt numFmtId="190" formatCode="#,##0.000"/>
    <numFmt numFmtId="191" formatCode="[$-10419]#,##0.00"/>
    <numFmt numFmtId="192" formatCode="?"/>
    <numFmt numFmtId="193" formatCode="000000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sz val="12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1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i/>
      <sz val="11"/>
      <name val="Arial Cyr"/>
      <family val="0"/>
    </font>
    <font>
      <b/>
      <sz val="11"/>
      <name val="Arial"/>
      <family val="2"/>
    </font>
    <font>
      <sz val="11"/>
      <color indexed="8"/>
      <name val="Times New Roman"/>
      <family val="1"/>
    </font>
    <font>
      <sz val="12"/>
      <color indexed="10"/>
      <name val="Arial"/>
      <family val="2"/>
    </font>
    <font>
      <sz val="13"/>
      <color indexed="8"/>
      <name val="Times New Roman"/>
      <family val="1"/>
    </font>
    <font>
      <sz val="11"/>
      <color indexed="1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2"/>
      <color rgb="FFFF0000"/>
      <name val="Arial"/>
      <family val="2"/>
    </font>
    <font>
      <sz val="13"/>
      <color theme="1"/>
      <name val="Times New Roman"/>
      <family val="1"/>
    </font>
    <font>
      <sz val="11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1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164" fontId="2" fillId="0" borderId="0" xfId="0" applyNumberFormat="1" applyFont="1" applyAlignment="1">
      <alignment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1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0" applyFont="1" applyAlignment="1">
      <alignment/>
    </xf>
    <xf numFmtId="43" fontId="9" fillId="0" borderId="0" xfId="64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25" borderId="14" xfId="0" applyFont="1" applyFill="1" applyBorder="1" applyAlignment="1">
      <alignment horizontal="left" vertical="center" wrapText="1"/>
    </xf>
    <xf numFmtId="0" fontId="7" fillId="25" borderId="14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 wrapText="1"/>
    </xf>
    <xf numFmtId="43" fontId="7" fillId="0" borderId="0" xfId="0" applyNumberFormat="1" applyFont="1" applyAlignment="1">
      <alignment horizontal="center"/>
    </xf>
    <xf numFmtId="49" fontId="7" fillId="25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24" borderId="15" xfId="0" applyNumberFormat="1" applyFont="1" applyFill="1" applyBorder="1" applyAlignment="1">
      <alignment horizontal="left" vertical="center" wrapText="1"/>
    </xf>
    <xf numFmtId="49" fontId="7" fillId="25" borderId="15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164" fontId="33" fillId="0" borderId="17" xfId="64" applyNumberFormat="1" applyFont="1" applyFill="1" applyBorder="1" applyAlignment="1">
      <alignment horizontal="center"/>
    </xf>
    <xf numFmtId="164" fontId="33" fillId="25" borderId="17" xfId="64" applyNumberFormat="1" applyFont="1" applyFill="1" applyBorder="1" applyAlignment="1">
      <alignment horizontal="center"/>
    </xf>
    <xf numFmtId="164" fontId="33" fillId="25" borderId="17" xfId="0" applyNumberFormat="1" applyFont="1" applyFill="1" applyBorder="1" applyAlignment="1">
      <alignment horizontal="center" vertical="center" wrapText="1"/>
    </xf>
    <xf numFmtId="164" fontId="33" fillId="25" borderId="17" xfId="0" applyNumberFormat="1" applyFont="1" applyFill="1" applyBorder="1" applyAlignment="1">
      <alignment horizontal="center"/>
    </xf>
    <xf numFmtId="164" fontId="33" fillId="25" borderId="17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left" vertical="center" wrapText="1"/>
    </xf>
    <xf numFmtId="164" fontId="33" fillId="0" borderId="16" xfId="0" applyNumberFormat="1" applyFont="1" applyFill="1" applyBorder="1" applyAlignment="1">
      <alignment horizontal="center" vertical="center" wrapText="1"/>
    </xf>
    <xf numFmtId="164" fontId="33" fillId="0" borderId="16" xfId="0" applyNumberFormat="1" applyFont="1" applyFill="1" applyBorder="1" applyAlignment="1">
      <alignment horizontal="center" vertical="center"/>
    </xf>
    <xf numFmtId="164" fontId="33" fillId="25" borderId="16" xfId="0" applyNumberFormat="1" applyFont="1" applyFill="1" applyBorder="1" applyAlignment="1">
      <alignment horizontal="center" vertical="center" wrapText="1"/>
    </xf>
    <xf numFmtId="164" fontId="34" fillId="0" borderId="16" xfId="0" applyNumberFormat="1" applyFont="1" applyFill="1" applyBorder="1" applyAlignment="1">
      <alignment horizontal="center" vertical="center" wrapText="1"/>
    </xf>
    <xf numFmtId="164" fontId="33" fillId="25" borderId="16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 wrapText="1"/>
    </xf>
    <xf numFmtId="49" fontId="7" fillId="25" borderId="14" xfId="0" applyNumberFormat="1" applyFont="1" applyFill="1" applyBorder="1" applyAlignment="1">
      <alignment vertical="center" wrapText="1"/>
    </xf>
    <xf numFmtId="49" fontId="7" fillId="0" borderId="14" xfId="0" applyNumberFormat="1" applyFont="1" applyFill="1" applyBorder="1" applyAlignment="1">
      <alignment vertical="center" wrapText="1"/>
    </xf>
    <xf numFmtId="49" fontId="7" fillId="25" borderId="13" xfId="0" applyNumberFormat="1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49" fontId="32" fillId="0" borderId="12" xfId="0" applyNumberFormat="1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35" fillId="0" borderId="12" xfId="0" applyNumberFormat="1" applyFont="1" applyBorder="1" applyAlignment="1">
      <alignment vertical="center" wrapText="1"/>
    </xf>
    <xf numFmtId="49" fontId="32" fillId="25" borderId="12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9" fontId="7" fillId="25" borderId="12" xfId="0" applyNumberFormat="1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25" borderId="12" xfId="0" applyNumberFormat="1" applyFont="1" applyFill="1" applyBorder="1" applyAlignment="1">
      <alignment vertical="center"/>
    </xf>
    <xf numFmtId="49" fontId="7" fillId="25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4" fillId="25" borderId="13" xfId="0" applyNumberFormat="1" applyFont="1" applyFill="1" applyBorder="1" applyAlignment="1">
      <alignment vertical="center"/>
    </xf>
    <xf numFmtId="49" fontId="4" fillId="25" borderId="13" xfId="0" applyNumberFormat="1" applyFont="1" applyFill="1" applyBorder="1" applyAlignment="1">
      <alignment vertical="center"/>
    </xf>
    <xf numFmtId="49" fontId="32" fillId="25" borderId="12" xfId="0" applyNumberFormat="1" applyFont="1" applyFill="1" applyBorder="1" applyAlignment="1">
      <alignment vertical="center"/>
    </xf>
    <xf numFmtId="49" fontId="6" fillId="25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164" fontId="5" fillId="25" borderId="17" xfId="0" applyNumberFormat="1" applyFont="1" applyFill="1" applyBorder="1" applyAlignment="1">
      <alignment horizontal="center"/>
    </xf>
    <xf numFmtId="0" fontId="7" fillId="0" borderId="20" xfId="0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 wrapText="1"/>
    </xf>
    <xf numFmtId="49" fontId="7" fillId="0" borderId="15" xfId="0" applyNumberFormat="1" applyFont="1" applyFill="1" applyBorder="1" applyAlignment="1">
      <alignment vertical="center" wrapText="1"/>
    </xf>
    <xf numFmtId="49" fontId="7" fillId="24" borderId="15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49" fontId="7" fillId="25" borderId="15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25" borderId="12" xfId="0" applyNumberFormat="1" applyFont="1" applyFill="1" applyBorder="1" applyAlignment="1">
      <alignment vertical="center"/>
    </xf>
    <xf numFmtId="49" fontId="4" fillId="25" borderId="15" xfId="0" applyNumberFormat="1" applyFont="1" applyFill="1" applyBorder="1" applyAlignment="1">
      <alignment vertical="center"/>
    </xf>
    <xf numFmtId="49" fontId="7" fillId="25" borderId="15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25" borderId="14" xfId="0" applyFont="1" applyFill="1" applyBorder="1" applyAlignment="1">
      <alignment vertical="center" wrapText="1"/>
    </xf>
    <xf numFmtId="0" fontId="4" fillId="25" borderId="14" xfId="0" applyNumberFormat="1" applyFont="1" applyFill="1" applyBorder="1" applyAlignment="1">
      <alignment vertical="center" wrapText="1"/>
    </xf>
    <xf numFmtId="0" fontId="4" fillId="25" borderId="14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6" fillId="25" borderId="14" xfId="0" applyFont="1" applyFill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49" fontId="7" fillId="0" borderId="23" xfId="0" applyNumberFormat="1" applyFont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9" fontId="7" fillId="25" borderId="12" xfId="0" applyNumberFormat="1" applyFont="1" applyFill="1" applyBorder="1" applyAlignment="1">
      <alignment horizontal="left" vertical="center"/>
    </xf>
    <xf numFmtId="49" fontId="7" fillId="25" borderId="13" xfId="0" applyNumberFormat="1" applyFont="1" applyFill="1" applyBorder="1" applyAlignment="1">
      <alignment horizontal="left" vertical="center"/>
    </xf>
    <xf numFmtId="49" fontId="7" fillId="25" borderId="15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/>
    </xf>
    <xf numFmtId="186" fontId="7" fillId="0" borderId="15" xfId="64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 vertical="center" wrapText="1"/>
    </xf>
    <xf numFmtId="0" fontId="6" fillId="25" borderId="15" xfId="0" applyFont="1" applyFill="1" applyBorder="1" applyAlignment="1">
      <alignment horizontal="left" vertical="center"/>
    </xf>
    <xf numFmtId="0" fontId="42" fillId="0" borderId="27" xfId="0" applyFont="1" applyFill="1" applyBorder="1" applyAlignment="1">
      <alignment horizontal="left" vertical="center" wrapText="1"/>
    </xf>
    <xf numFmtId="49" fontId="4" fillId="25" borderId="13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9" fontId="4" fillId="25" borderId="13" xfId="0" applyNumberFormat="1" applyFont="1" applyFill="1" applyBorder="1" applyAlignment="1">
      <alignment horizontal="left" vertical="center"/>
    </xf>
    <xf numFmtId="49" fontId="4" fillId="25" borderId="15" xfId="0" applyNumberFormat="1" applyFont="1" applyFill="1" applyBorder="1" applyAlignment="1">
      <alignment horizontal="left" vertical="center"/>
    </xf>
    <xf numFmtId="164" fontId="33" fillId="0" borderId="16" xfId="64" applyNumberFormat="1" applyFont="1" applyFill="1" applyBorder="1" applyAlignment="1">
      <alignment horizontal="center" vertical="center"/>
    </xf>
    <xf numFmtId="164" fontId="33" fillId="25" borderId="16" xfId="64" applyNumberFormat="1" applyFont="1" applyFill="1" applyBorder="1" applyAlignment="1">
      <alignment horizontal="center" vertical="center"/>
    </xf>
    <xf numFmtId="164" fontId="33" fillId="0" borderId="16" xfId="0" applyNumberFormat="1" applyFont="1" applyBorder="1" applyAlignment="1">
      <alignment horizontal="center" vertical="center"/>
    </xf>
    <xf numFmtId="164" fontId="34" fillId="25" borderId="16" xfId="0" applyNumberFormat="1" applyFont="1" applyFill="1" applyBorder="1" applyAlignment="1">
      <alignment horizontal="center" vertical="center"/>
    </xf>
    <xf numFmtId="164" fontId="34" fillId="25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25" borderId="19" xfId="0" applyNumberFormat="1" applyFont="1" applyFill="1" applyBorder="1" applyAlignment="1">
      <alignment horizontal="left" vertical="center"/>
    </xf>
    <xf numFmtId="49" fontId="32" fillId="0" borderId="19" xfId="0" applyNumberFormat="1" applyFont="1" applyFill="1" applyBorder="1" applyAlignment="1">
      <alignment horizontal="left" vertical="center" wrapText="1"/>
    </xf>
    <xf numFmtId="49" fontId="7" fillId="25" borderId="19" xfId="0" applyNumberFormat="1" applyFont="1" applyFill="1" applyBorder="1" applyAlignment="1">
      <alignment horizontal="left" vertical="center" wrapText="1"/>
    </xf>
    <xf numFmtId="49" fontId="32" fillId="25" borderId="19" xfId="0" applyNumberFormat="1" applyFont="1" applyFill="1" applyBorder="1" applyAlignment="1">
      <alignment horizontal="left" vertical="center" wrapText="1"/>
    </xf>
    <xf numFmtId="49" fontId="6" fillId="25" borderId="19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4" fillId="25" borderId="19" xfId="0" applyNumberFormat="1" applyFont="1" applyFill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left" vertical="center" wrapText="1"/>
    </xf>
    <xf numFmtId="49" fontId="32" fillId="25" borderId="19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6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justify"/>
    </xf>
    <xf numFmtId="190" fontId="0" fillId="0" borderId="0" xfId="0" applyNumberFormat="1" applyAlignment="1">
      <alignment/>
    </xf>
    <xf numFmtId="0" fontId="7" fillId="0" borderId="29" xfId="0" applyFont="1" applyBorder="1" applyAlignment="1">
      <alignment vertical="center" wrapText="1"/>
    </xf>
    <xf numFmtId="49" fontId="7" fillId="0" borderId="30" xfId="0" applyNumberFormat="1" applyFont="1" applyBorder="1" applyAlignment="1">
      <alignment vertical="center" wrapText="1"/>
    </xf>
    <xf numFmtId="49" fontId="7" fillId="0" borderId="31" xfId="0" applyNumberFormat="1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0" fontId="44" fillId="0" borderId="0" xfId="0" applyFont="1" applyAlignment="1">
      <alignment vertical="center" wrapText="1"/>
    </xf>
    <xf numFmtId="49" fontId="7" fillId="25" borderId="14" xfId="0" applyNumberFormat="1" applyFont="1" applyFill="1" applyBorder="1" applyAlignment="1">
      <alignment horizontal="left" vertical="center" wrapText="1"/>
    </xf>
    <xf numFmtId="164" fontId="33" fillId="25" borderId="17" xfId="64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42" fillId="25" borderId="14" xfId="0" applyNumberFormat="1" applyFont="1" applyFill="1" applyBorder="1" applyAlignment="1">
      <alignment vertical="center" wrapText="1"/>
    </xf>
    <xf numFmtId="0" fontId="42" fillId="25" borderId="13" xfId="0" applyFont="1" applyFill="1" applyBorder="1" applyAlignment="1">
      <alignment vertical="center" wrapText="1"/>
    </xf>
    <xf numFmtId="0" fontId="42" fillId="25" borderId="15" xfId="0" applyFont="1" applyFill="1" applyBorder="1" applyAlignment="1">
      <alignment vertical="center" wrapText="1"/>
    </xf>
    <xf numFmtId="0" fontId="42" fillId="25" borderId="14" xfId="0" applyFont="1" applyFill="1" applyBorder="1" applyAlignment="1">
      <alignment vertical="center" wrapText="1"/>
    </xf>
    <xf numFmtId="49" fontId="4" fillId="25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9" fontId="4" fillId="25" borderId="13" xfId="0" applyNumberFormat="1" applyFont="1" applyFill="1" applyBorder="1" applyAlignment="1">
      <alignment horizontal="left"/>
    </xf>
    <xf numFmtId="0" fontId="4" fillId="25" borderId="13" xfId="0" applyFont="1" applyFill="1" applyBorder="1" applyAlignment="1">
      <alignment horizontal="left"/>
    </xf>
    <xf numFmtId="49" fontId="4" fillId="25" borderId="13" xfId="0" applyNumberFormat="1" applyFont="1" applyFill="1" applyBorder="1" applyAlignment="1">
      <alignment horizontal="left"/>
    </xf>
    <xf numFmtId="164" fontId="33" fillId="0" borderId="34" xfId="0" applyNumberFormat="1" applyFont="1" applyFill="1" applyBorder="1" applyAlignment="1">
      <alignment horizontal="center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164" fontId="34" fillId="0" borderId="17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left" vertical="center"/>
    </xf>
    <xf numFmtId="49" fontId="7" fillId="0" borderId="35" xfId="0" applyNumberFormat="1" applyFont="1" applyFill="1" applyBorder="1" applyAlignment="1">
      <alignment vertical="center"/>
    </xf>
    <xf numFmtId="49" fontId="44" fillId="0" borderId="0" xfId="0" applyNumberFormat="1" applyFont="1" applyAlignment="1">
      <alignment wrapText="1"/>
    </xf>
    <xf numFmtId="49" fontId="4" fillId="0" borderId="35" xfId="0" applyNumberFormat="1" applyFont="1" applyFill="1" applyBorder="1" applyAlignment="1">
      <alignment horizontal="left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164" fontId="34" fillId="0" borderId="16" xfId="0" applyNumberFormat="1" applyFont="1" applyFill="1" applyBorder="1" applyAlignment="1">
      <alignment horizontal="center" vertical="center"/>
    </xf>
    <xf numFmtId="164" fontId="34" fillId="0" borderId="34" xfId="0" applyNumberFormat="1" applyFont="1" applyFill="1" applyBorder="1" applyAlignment="1">
      <alignment horizontal="center" vertical="center"/>
    </xf>
    <xf numFmtId="164" fontId="33" fillId="0" borderId="17" xfId="0" applyNumberFormat="1" applyFont="1" applyFill="1" applyBorder="1" applyAlignment="1">
      <alignment horizontal="center" vertical="center"/>
    </xf>
    <xf numFmtId="164" fontId="33" fillId="0" borderId="17" xfId="64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186" fontId="7" fillId="0" borderId="15" xfId="64" applyNumberFormat="1" applyFont="1" applyFill="1" applyBorder="1" applyAlignment="1">
      <alignment vertical="center"/>
    </xf>
    <xf numFmtId="49" fontId="4" fillId="0" borderId="15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25" borderId="12" xfId="0" applyNumberFormat="1" applyFont="1" applyFill="1" applyBorder="1" applyAlignment="1">
      <alignment/>
    </xf>
    <xf numFmtId="49" fontId="4" fillId="25" borderId="12" xfId="0" applyNumberFormat="1" applyFont="1" applyFill="1" applyBorder="1" applyAlignment="1">
      <alignment/>
    </xf>
    <xf numFmtId="49" fontId="4" fillId="25" borderId="15" xfId="0" applyNumberFormat="1" applyFont="1" applyFill="1" applyBorder="1" applyAlignment="1">
      <alignment horizontal="left"/>
    </xf>
    <xf numFmtId="49" fontId="4" fillId="25" borderId="15" xfId="0" applyNumberFormat="1" applyFont="1" applyFill="1" applyBorder="1" applyAlignment="1">
      <alignment vertical="center"/>
    </xf>
    <xf numFmtId="0" fontId="42" fillId="0" borderId="15" xfId="0" applyFont="1" applyFill="1" applyBorder="1" applyAlignment="1">
      <alignment vertical="center" wrapText="1"/>
    </xf>
    <xf numFmtId="49" fontId="7" fillId="0" borderId="37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25" borderId="0" xfId="55" applyFont="1" applyFill="1" applyAlignment="1">
      <alignment horizontal="right" vertical="center"/>
      <protection/>
    </xf>
    <xf numFmtId="0" fontId="1" fillId="0" borderId="0" xfId="0" applyFont="1" applyFill="1" applyAlignment="1">
      <alignment horizontal="left"/>
    </xf>
    <xf numFmtId="49" fontId="7" fillId="0" borderId="38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49" fontId="7" fillId="0" borderId="19" xfId="0" applyNumberFormat="1" applyFont="1" applyFill="1" applyBorder="1" applyAlignment="1">
      <alignment vertical="center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42" fillId="0" borderId="14" xfId="0" applyFont="1" applyFill="1" applyBorder="1" applyAlignment="1">
      <alignment wrapText="1"/>
    </xf>
    <xf numFmtId="49" fontId="7" fillId="25" borderId="19" xfId="0" applyNumberFormat="1" applyFont="1" applyFill="1" applyBorder="1" applyAlignment="1">
      <alignment vertical="center"/>
    </xf>
    <xf numFmtId="49" fontId="4" fillId="25" borderId="19" xfId="0" applyNumberFormat="1" applyFont="1" applyFill="1" applyBorder="1" applyAlignment="1">
      <alignment/>
    </xf>
    <xf numFmtId="49" fontId="7" fillId="0" borderId="19" xfId="0" applyNumberFormat="1" applyFont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6" fillId="25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vertical="center"/>
    </xf>
    <xf numFmtId="49" fontId="7" fillId="25" borderId="19" xfId="0" applyNumberFormat="1" applyFont="1" applyFill="1" applyBorder="1" applyAlignment="1">
      <alignment vertical="center" wrapText="1"/>
    </xf>
    <xf numFmtId="49" fontId="32" fillId="25" borderId="19" xfId="0" applyNumberFormat="1" applyFont="1" applyFill="1" applyBorder="1" applyAlignment="1">
      <alignment vertical="center" wrapText="1"/>
    </xf>
    <xf numFmtId="49" fontId="4" fillId="25" borderId="19" xfId="0" applyNumberFormat="1" applyFont="1" applyFill="1" applyBorder="1" applyAlignment="1">
      <alignment vertical="center"/>
    </xf>
    <xf numFmtId="49" fontId="32" fillId="25" borderId="19" xfId="0" applyNumberFormat="1" applyFont="1" applyFill="1" applyBorder="1" applyAlignment="1">
      <alignment vertical="center"/>
    </xf>
    <xf numFmtId="0" fontId="42" fillId="25" borderId="16" xfId="0" applyNumberFormat="1" applyFont="1" applyFill="1" applyBorder="1" applyAlignment="1">
      <alignment horizontal="left" vertical="center" wrapText="1"/>
    </xf>
    <xf numFmtId="0" fontId="42" fillId="25" borderId="16" xfId="0" applyFont="1" applyFill="1" applyBorder="1" applyAlignment="1">
      <alignment horizontal="left" vertical="center" wrapText="1"/>
    </xf>
    <xf numFmtId="0" fontId="6" fillId="25" borderId="16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/>
    </xf>
    <xf numFmtId="0" fontId="4" fillId="25" borderId="15" xfId="0" applyFont="1" applyFill="1" applyBorder="1" applyAlignment="1">
      <alignment horizontal="left" vertical="center"/>
    </xf>
    <xf numFmtId="0" fontId="43" fillId="0" borderId="15" xfId="0" applyFont="1" applyFill="1" applyBorder="1" applyAlignment="1">
      <alignment horizontal="left" vertical="center" wrapText="1"/>
    </xf>
    <xf numFmtId="0" fontId="42" fillId="25" borderId="13" xfId="0" applyFont="1" applyFill="1" applyBorder="1" applyAlignment="1">
      <alignment horizontal="left" vertical="center" wrapText="1"/>
    </xf>
    <xf numFmtId="0" fontId="42" fillId="25" borderId="15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4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164" fontId="33" fillId="0" borderId="17" xfId="0" applyNumberFormat="1" applyFont="1" applyBorder="1" applyAlignment="1">
      <alignment horizontal="center"/>
    </xf>
    <xf numFmtId="164" fontId="5" fillId="25" borderId="17" xfId="0" applyNumberFormat="1" applyFont="1" applyFill="1" applyBorder="1" applyAlignment="1">
      <alignment horizontal="center"/>
    </xf>
    <xf numFmtId="164" fontId="33" fillId="0" borderId="42" xfId="0" applyNumberFormat="1" applyFont="1" applyFill="1" applyBorder="1" applyAlignment="1">
      <alignment horizontal="center" vertical="center" wrapText="1"/>
    </xf>
    <xf numFmtId="164" fontId="33" fillId="0" borderId="27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2" fillId="0" borderId="15" xfId="0" applyFont="1" applyFill="1" applyBorder="1" applyAlignment="1">
      <alignment horizontal="left" vertical="center" wrapText="1"/>
    </xf>
    <xf numFmtId="164" fontId="5" fillId="25" borderId="16" xfId="0" applyNumberFormat="1" applyFont="1" applyFill="1" applyBorder="1" applyAlignment="1">
      <alignment horizontal="center" vertical="center"/>
    </xf>
    <xf numFmtId="164" fontId="5" fillId="25" borderId="1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164" fontId="34" fillId="0" borderId="17" xfId="64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7" fillId="0" borderId="45" xfId="0" applyFont="1" applyBorder="1" applyAlignment="1">
      <alignment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25" borderId="12" xfId="0" applyNumberFormat="1" applyFont="1" applyFill="1" applyBorder="1" applyAlignment="1">
      <alignment horizontal="center" vertical="center"/>
    </xf>
    <xf numFmtId="49" fontId="7" fillId="25" borderId="13" xfId="0" applyNumberFormat="1" applyFont="1" applyFill="1" applyBorder="1" applyAlignment="1">
      <alignment horizontal="center" vertical="center"/>
    </xf>
    <xf numFmtId="49" fontId="7" fillId="25" borderId="12" xfId="0" applyNumberFormat="1" applyFont="1" applyFill="1" applyBorder="1" applyAlignment="1">
      <alignment horizontal="center" vertical="center" wrapText="1"/>
    </xf>
    <xf numFmtId="49" fontId="7" fillId="25" borderId="13" xfId="0" applyNumberFormat="1" applyFont="1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4" fillId="25" borderId="12" xfId="0" applyNumberFormat="1" applyFont="1" applyFill="1" applyBorder="1" applyAlignment="1">
      <alignment horizontal="center" vertical="center"/>
    </xf>
    <xf numFmtId="49" fontId="4" fillId="25" borderId="1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49" fontId="7" fillId="0" borderId="48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 wrapText="1"/>
    </xf>
    <xf numFmtId="164" fontId="33" fillId="0" borderId="47" xfId="0" applyNumberFormat="1" applyFont="1" applyFill="1" applyBorder="1" applyAlignment="1">
      <alignment horizontal="center" vertical="center"/>
    </xf>
    <xf numFmtId="164" fontId="34" fillId="0" borderId="49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39" xfId="0" applyNumberFormat="1" applyFont="1" applyFill="1" applyBorder="1" applyAlignment="1">
      <alignment horizontal="left" vertical="center" wrapText="1"/>
    </xf>
    <xf numFmtId="164" fontId="33" fillId="0" borderId="50" xfId="0" applyNumberFormat="1" applyFont="1" applyFill="1" applyBorder="1" applyAlignment="1">
      <alignment horizontal="center" vertical="center"/>
    </xf>
    <xf numFmtId="164" fontId="34" fillId="0" borderId="50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 wrapText="1"/>
    </xf>
    <xf numFmtId="49" fontId="7" fillId="0" borderId="21" xfId="0" applyNumberFormat="1" applyFont="1" applyBorder="1" applyAlignment="1">
      <alignment vertical="center" wrapText="1"/>
    </xf>
    <xf numFmtId="164" fontId="33" fillId="0" borderId="52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49" fontId="7" fillId="0" borderId="46" xfId="0" applyNumberFormat="1" applyFont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39" xfId="0" applyNumberFormat="1" applyFont="1" applyFill="1" applyBorder="1" applyAlignment="1">
      <alignment vertical="center" wrapText="1"/>
    </xf>
    <xf numFmtId="164" fontId="33" fillId="0" borderId="5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164" fontId="7" fillId="24" borderId="13" xfId="0" applyNumberFormat="1" applyFont="1" applyFill="1" applyBorder="1" applyAlignment="1">
      <alignment horizontal="center" vertical="center"/>
    </xf>
    <xf numFmtId="164" fontId="7" fillId="25" borderId="13" xfId="0" applyNumberFormat="1" applyFont="1" applyFill="1" applyBorder="1" applyAlignment="1">
      <alignment horizontal="center" vertical="center"/>
    </xf>
    <xf numFmtId="49" fontId="7" fillId="25" borderId="13" xfId="0" applyNumberFormat="1" applyFont="1" applyFill="1" applyBorder="1" applyAlignment="1">
      <alignment horizontal="center" vertical="center"/>
    </xf>
    <xf numFmtId="0" fontId="7" fillId="25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192" fontId="7" fillId="0" borderId="13" xfId="0" applyNumberFormat="1" applyFont="1" applyBorder="1" applyAlignment="1">
      <alignment horizontal="left" vertical="center" wrapText="1"/>
    </xf>
    <xf numFmtId="192" fontId="7" fillId="25" borderId="13" xfId="0" applyNumberFormat="1" applyFont="1" applyFill="1" applyBorder="1" applyAlignment="1">
      <alignment horizontal="left" vertical="center" wrapText="1"/>
    </xf>
    <xf numFmtId="0" fontId="7" fillId="25" borderId="13" xfId="0" applyNumberFormat="1" applyFont="1" applyFill="1" applyBorder="1" applyAlignment="1">
      <alignment horizontal="left" vertical="center" wrapText="1"/>
    </xf>
    <xf numFmtId="193" fontId="7" fillId="0" borderId="13" xfId="0" applyNumberFormat="1" applyFont="1" applyBorder="1" applyAlignment="1">
      <alignment horizontal="left" vertical="center" wrapText="1"/>
    </xf>
    <xf numFmtId="193" fontId="7" fillId="25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right" vertical="center"/>
    </xf>
    <xf numFmtId="0" fontId="7" fillId="25" borderId="0" xfId="0" applyFont="1" applyFill="1" applyAlignment="1">
      <alignment/>
    </xf>
    <xf numFmtId="49" fontId="7" fillId="0" borderId="55" xfId="0" applyNumberFormat="1" applyFont="1" applyBorder="1" applyAlignment="1">
      <alignment horizontal="left" wrapText="1"/>
    </xf>
    <xf numFmtId="49" fontId="7" fillId="0" borderId="56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" fontId="7" fillId="0" borderId="13" xfId="0" applyNumberFormat="1" applyFont="1" applyBorder="1" applyAlignment="1">
      <alignment horizontal="right"/>
    </xf>
    <xf numFmtId="0" fontId="7" fillId="0" borderId="41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7" fillId="25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7" fillId="0" borderId="57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49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9"/>
  <sheetViews>
    <sheetView zoomScalePageLayoutView="0" workbookViewId="0" topLeftCell="A1">
      <selection activeCell="A6" sqref="A6:D8"/>
    </sheetView>
  </sheetViews>
  <sheetFormatPr defaultColWidth="9.00390625" defaultRowHeight="12.75"/>
  <cols>
    <col min="1" max="1" width="79.00390625" style="358" customWidth="1"/>
    <col min="2" max="2" width="19.125" style="358" customWidth="1"/>
    <col min="3" max="3" width="16.75390625" style="358" customWidth="1"/>
    <col min="4" max="4" width="17.125" style="358" customWidth="1"/>
    <col min="5" max="16384" width="9.125" style="358" customWidth="1"/>
  </cols>
  <sheetData>
    <row r="1" spans="3:4" ht="14.25">
      <c r="C1" s="11" t="s">
        <v>1021</v>
      </c>
      <c r="D1" s="223"/>
    </row>
    <row r="2" spans="3:4" ht="14.25">
      <c r="C2" s="4" t="s">
        <v>1077</v>
      </c>
      <c r="D2" s="223"/>
    </row>
    <row r="3" spans="3:4" ht="14.25">
      <c r="C3" s="4" t="s">
        <v>753</v>
      </c>
      <c r="D3" s="223"/>
    </row>
    <row r="4" spans="3:4" ht="14.25">
      <c r="C4" s="4" t="s">
        <v>754</v>
      </c>
      <c r="D4" s="223"/>
    </row>
    <row r="5" spans="3:4" ht="14.25">
      <c r="C5" s="398" t="s">
        <v>1078</v>
      </c>
      <c r="D5" s="398"/>
    </row>
    <row r="6" spans="1:4" ht="14.25">
      <c r="A6" s="399" t="s">
        <v>762</v>
      </c>
      <c r="B6" s="400"/>
      <c r="C6" s="400"/>
      <c r="D6" s="400"/>
    </row>
    <row r="7" spans="1:4" ht="14.25">
      <c r="A7" s="400"/>
      <c r="B7" s="400"/>
      <c r="C7" s="400"/>
      <c r="D7" s="400"/>
    </row>
    <row r="8" spans="1:4" ht="14.25">
      <c r="A8" s="400"/>
      <c r="B8" s="400"/>
      <c r="C8" s="400"/>
      <c r="D8" s="400"/>
    </row>
    <row r="10" spans="1:4" ht="15">
      <c r="A10" s="401"/>
      <c r="B10" s="401"/>
      <c r="C10" s="401"/>
      <c r="D10" s="359" t="s">
        <v>763</v>
      </c>
    </row>
    <row r="11" spans="1:4" ht="14.25">
      <c r="A11" s="360" t="s">
        <v>764</v>
      </c>
      <c r="B11" s="402" t="s">
        <v>765</v>
      </c>
      <c r="C11" s="402"/>
      <c r="D11" s="312" t="s">
        <v>220</v>
      </c>
    </row>
    <row r="12" spans="1:4" ht="14.25">
      <c r="A12" s="403" t="s">
        <v>766</v>
      </c>
      <c r="B12" s="403"/>
      <c r="C12" s="403"/>
      <c r="D12" s="361">
        <f>SUM(D13:D168)</f>
        <v>3853946</v>
      </c>
    </row>
    <row r="13" spans="1:4" ht="57">
      <c r="A13" s="32" t="s">
        <v>767</v>
      </c>
      <c r="B13" s="395" t="s">
        <v>768</v>
      </c>
      <c r="C13" s="395"/>
      <c r="D13" s="362">
        <v>541689.7</v>
      </c>
    </row>
    <row r="14" spans="1:4" ht="85.5">
      <c r="A14" s="369" t="s">
        <v>769</v>
      </c>
      <c r="B14" s="395" t="s">
        <v>770</v>
      </c>
      <c r="C14" s="395"/>
      <c r="D14" s="362">
        <v>6580.2</v>
      </c>
    </row>
    <row r="15" spans="1:4" ht="42.75">
      <c r="A15" s="32" t="s">
        <v>771</v>
      </c>
      <c r="B15" s="395" t="s">
        <v>772</v>
      </c>
      <c r="C15" s="395"/>
      <c r="D15" s="362">
        <v>2874</v>
      </c>
    </row>
    <row r="16" spans="1:4" ht="71.25">
      <c r="A16" s="369" t="s">
        <v>773</v>
      </c>
      <c r="B16" s="395" t="s">
        <v>774</v>
      </c>
      <c r="C16" s="395"/>
      <c r="D16" s="362">
        <v>1550.9</v>
      </c>
    </row>
    <row r="17" spans="1:4" ht="57">
      <c r="A17" s="369" t="s">
        <v>775</v>
      </c>
      <c r="B17" s="395" t="s">
        <v>776</v>
      </c>
      <c r="C17" s="395"/>
      <c r="D17" s="362">
        <v>6709.8</v>
      </c>
    </row>
    <row r="18" spans="1:4" ht="71.25">
      <c r="A18" s="369" t="s">
        <v>777</v>
      </c>
      <c r="B18" s="395" t="s">
        <v>778</v>
      </c>
      <c r="C18" s="395"/>
      <c r="D18" s="362">
        <v>181.8</v>
      </c>
    </row>
    <row r="19" spans="1:4" ht="57">
      <c r="A19" s="369" t="s">
        <v>1020</v>
      </c>
      <c r="B19" s="395" t="s">
        <v>779</v>
      </c>
      <c r="C19" s="395"/>
      <c r="D19" s="362">
        <v>13219.1</v>
      </c>
    </row>
    <row r="20" spans="1:4" ht="57">
      <c r="A20" s="369" t="s">
        <v>780</v>
      </c>
      <c r="B20" s="395" t="s">
        <v>781</v>
      </c>
      <c r="C20" s="395"/>
      <c r="D20" s="362">
        <v>-863</v>
      </c>
    </row>
    <row r="21" spans="1:4" ht="14.25">
      <c r="A21" s="32" t="s">
        <v>782</v>
      </c>
      <c r="B21" s="395" t="s">
        <v>783</v>
      </c>
      <c r="C21" s="395"/>
      <c r="D21" s="363">
        <v>82807.3</v>
      </c>
    </row>
    <row r="22" spans="1:4" ht="28.5">
      <c r="A22" s="32" t="s">
        <v>784</v>
      </c>
      <c r="B22" s="395" t="s">
        <v>785</v>
      </c>
      <c r="C22" s="395"/>
      <c r="D22" s="363">
        <v>86.4</v>
      </c>
    </row>
    <row r="23" spans="1:4" ht="14.25">
      <c r="A23" s="32" t="s">
        <v>786</v>
      </c>
      <c r="B23" s="395" t="s">
        <v>787</v>
      </c>
      <c r="C23" s="395"/>
      <c r="D23" s="362">
        <v>101.6</v>
      </c>
    </row>
    <row r="24" spans="1:4" ht="28.5">
      <c r="A24" s="32" t="s">
        <v>788</v>
      </c>
      <c r="B24" s="395" t="s">
        <v>789</v>
      </c>
      <c r="C24" s="395"/>
      <c r="D24" s="362"/>
    </row>
    <row r="25" spans="1:4" ht="28.5">
      <c r="A25" s="61" t="s">
        <v>790</v>
      </c>
      <c r="B25" s="397" t="s">
        <v>791</v>
      </c>
      <c r="C25" s="397"/>
      <c r="D25" s="364">
        <v>5841.9</v>
      </c>
    </row>
    <row r="26" spans="1:4" ht="28.5">
      <c r="A26" s="32" t="s">
        <v>792</v>
      </c>
      <c r="B26" s="395" t="s">
        <v>793</v>
      </c>
      <c r="C26" s="395"/>
      <c r="D26" s="362">
        <v>19749</v>
      </c>
    </row>
    <row r="27" spans="1:4" ht="14.25">
      <c r="A27" s="32" t="s">
        <v>794</v>
      </c>
      <c r="B27" s="395" t="s">
        <v>795</v>
      </c>
      <c r="C27" s="395"/>
      <c r="D27" s="362"/>
    </row>
    <row r="28" spans="1:4" ht="14.25">
      <c r="A28" s="32" t="s">
        <v>796</v>
      </c>
      <c r="B28" s="395" t="s">
        <v>797</v>
      </c>
      <c r="C28" s="395"/>
      <c r="D28" s="362"/>
    </row>
    <row r="29" spans="1:4" ht="14.25">
      <c r="A29" s="32" t="s">
        <v>798</v>
      </c>
      <c r="B29" s="395" t="s">
        <v>799</v>
      </c>
      <c r="C29" s="395"/>
      <c r="D29" s="362"/>
    </row>
    <row r="30" spans="1:4" ht="28.5">
      <c r="A30" s="32" t="s">
        <v>800</v>
      </c>
      <c r="B30" s="395" t="s">
        <v>801</v>
      </c>
      <c r="C30" s="395"/>
      <c r="D30" s="362">
        <v>95553</v>
      </c>
    </row>
    <row r="31" spans="1:4" ht="28.5">
      <c r="A31" s="32" t="s">
        <v>802</v>
      </c>
      <c r="B31" s="395" t="s">
        <v>803</v>
      </c>
      <c r="C31" s="395"/>
      <c r="D31" s="362">
        <v>24730.7</v>
      </c>
    </row>
    <row r="32" spans="1:4" ht="42.75">
      <c r="A32" s="32" t="s">
        <v>804</v>
      </c>
      <c r="B32" s="395" t="s">
        <v>805</v>
      </c>
      <c r="C32" s="395"/>
      <c r="D32" s="362">
        <v>21745.5</v>
      </c>
    </row>
    <row r="33" spans="1:4" ht="28.5">
      <c r="A33" s="32" t="s">
        <v>806</v>
      </c>
      <c r="B33" s="395" t="s">
        <v>807</v>
      </c>
      <c r="C33" s="395"/>
      <c r="D33" s="362">
        <v>1320</v>
      </c>
    </row>
    <row r="34" spans="1:4" ht="71.25">
      <c r="A34" s="369" t="s">
        <v>808</v>
      </c>
      <c r="B34" s="395" t="s">
        <v>809</v>
      </c>
      <c r="C34" s="395"/>
      <c r="D34" s="362">
        <v>20.8</v>
      </c>
    </row>
    <row r="35" spans="1:4" ht="28.5">
      <c r="A35" s="32" t="s">
        <v>810</v>
      </c>
      <c r="B35" s="395" t="s">
        <v>811</v>
      </c>
      <c r="C35" s="395"/>
      <c r="D35" s="364">
        <v>26.1</v>
      </c>
    </row>
    <row r="36" spans="1:4" ht="57">
      <c r="A36" s="32" t="s">
        <v>812</v>
      </c>
      <c r="B36" s="395" t="s">
        <v>813</v>
      </c>
      <c r="C36" s="395"/>
      <c r="D36" s="362">
        <v>1.9</v>
      </c>
    </row>
    <row r="37" spans="1:4" ht="28.5">
      <c r="A37" s="32" t="s">
        <v>814</v>
      </c>
      <c r="B37" s="395" t="s">
        <v>815</v>
      </c>
      <c r="C37" s="395"/>
      <c r="D37" s="362">
        <v>0.9</v>
      </c>
    </row>
    <row r="38" spans="1:4" s="366" customFormat="1" ht="57">
      <c r="A38" s="370" t="s">
        <v>816</v>
      </c>
      <c r="B38" s="397" t="s">
        <v>817</v>
      </c>
      <c r="C38" s="397"/>
      <c r="D38" s="364">
        <v>46967.4</v>
      </c>
    </row>
    <row r="39" spans="1:4" ht="57">
      <c r="A39" s="32" t="s">
        <v>818</v>
      </c>
      <c r="B39" s="395" t="s">
        <v>819</v>
      </c>
      <c r="C39" s="395"/>
      <c r="D39" s="362">
        <v>8264.5</v>
      </c>
    </row>
    <row r="40" spans="1:4" ht="57">
      <c r="A40" s="32" t="s">
        <v>820</v>
      </c>
      <c r="B40" s="395" t="s">
        <v>821</v>
      </c>
      <c r="C40" s="395"/>
      <c r="D40" s="362">
        <v>181.4</v>
      </c>
    </row>
    <row r="41" spans="1:4" ht="28.5">
      <c r="A41" s="61" t="s">
        <v>822</v>
      </c>
      <c r="B41" s="397" t="s">
        <v>823</v>
      </c>
      <c r="C41" s="397"/>
      <c r="D41" s="364">
        <v>17616.5</v>
      </c>
    </row>
    <row r="42" spans="1:4" ht="42.75">
      <c r="A42" s="32" t="s">
        <v>824</v>
      </c>
      <c r="B42" s="395" t="s">
        <v>825</v>
      </c>
      <c r="C42" s="395"/>
      <c r="D42" s="362">
        <v>2085.1</v>
      </c>
    </row>
    <row r="43" spans="1:4" ht="57">
      <c r="A43" s="32" t="s">
        <v>826</v>
      </c>
      <c r="B43" s="395" t="s">
        <v>827</v>
      </c>
      <c r="C43" s="395"/>
      <c r="D43" s="362">
        <v>4726.7</v>
      </c>
    </row>
    <row r="44" spans="1:4" ht="28.5">
      <c r="A44" s="32" t="s">
        <v>828</v>
      </c>
      <c r="B44" s="395" t="s">
        <v>829</v>
      </c>
      <c r="C44" s="395"/>
      <c r="D44" s="362">
        <v>797</v>
      </c>
    </row>
    <row r="45" spans="1:4" ht="28.5">
      <c r="A45" s="32" t="s">
        <v>830</v>
      </c>
      <c r="B45" s="395" t="s">
        <v>831</v>
      </c>
      <c r="C45" s="395"/>
      <c r="D45" s="362">
        <v>180.8</v>
      </c>
    </row>
    <row r="46" spans="1:4" ht="14.25">
      <c r="A46" s="32" t="s">
        <v>832</v>
      </c>
      <c r="B46" s="395" t="s">
        <v>833</v>
      </c>
      <c r="C46" s="395"/>
      <c r="D46" s="362">
        <v>2795.3</v>
      </c>
    </row>
    <row r="47" spans="1:4" ht="14.25">
      <c r="A47" s="32" t="s">
        <v>834</v>
      </c>
      <c r="B47" s="395" t="s">
        <v>835</v>
      </c>
      <c r="C47" s="395"/>
      <c r="D47" s="362">
        <v>4669.4</v>
      </c>
    </row>
    <row r="48" spans="1:4" ht="28.5">
      <c r="A48" s="32" t="s">
        <v>836</v>
      </c>
      <c r="B48" s="395" t="s">
        <v>837</v>
      </c>
      <c r="C48" s="395"/>
      <c r="D48" s="362">
        <v>225.2</v>
      </c>
    </row>
    <row r="49" spans="1:4" ht="28.5">
      <c r="A49" s="32" t="s">
        <v>836</v>
      </c>
      <c r="B49" s="395" t="s">
        <v>838</v>
      </c>
      <c r="C49" s="395"/>
      <c r="D49" s="362">
        <v>1910.1</v>
      </c>
    </row>
    <row r="50" spans="1:4" ht="28.5">
      <c r="A50" s="61" t="s">
        <v>836</v>
      </c>
      <c r="B50" s="397" t="s">
        <v>839</v>
      </c>
      <c r="C50" s="397"/>
      <c r="D50" s="364">
        <v>12047.8</v>
      </c>
    </row>
    <row r="51" spans="1:4" ht="28.5">
      <c r="A51" s="32" t="s">
        <v>836</v>
      </c>
      <c r="B51" s="395" t="s">
        <v>840</v>
      </c>
      <c r="C51" s="395"/>
      <c r="D51" s="362">
        <v>551.4</v>
      </c>
    </row>
    <row r="52" spans="1:4" ht="28.5">
      <c r="A52" s="61" t="s">
        <v>841</v>
      </c>
      <c r="B52" s="397" t="s">
        <v>842</v>
      </c>
      <c r="C52" s="397"/>
      <c r="D52" s="364">
        <v>13.1</v>
      </c>
    </row>
    <row r="53" spans="1:4" ht="28.5">
      <c r="A53" s="32" t="s">
        <v>841</v>
      </c>
      <c r="B53" s="395" t="s">
        <v>843</v>
      </c>
      <c r="C53" s="395"/>
      <c r="D53" s="362">
        <v>83.7</v>
      </c>
    </row>
    <row r="54" spans="1:4" ht="14.25">
      <c r="A54" s="32" t="s">
        <v>844</v>
      </c>
      <c r="B54" s="395" t="s">
        <v>845</v>
      </c>
      <c r="C54" s="395"/>
      <c r="D54" s="362">
        <v>11.8</v>
      </c>
    </row>
    <row r="55" spans="1:4" ht="14.25">
      <c r="A55" s="32" t="s">
        <v>844</v>
      </c>
      <c r="B55" s="395" t="s">
        <v>846</v>
      </c>
      <c r="C55" s="395"/>
      <c r="D55" s="362">
        <v>0</v>
      </c>
    </row>
    <row r="56" spans="1:4" ht="14.25">
      <c r="A56" s="32" t="s">
        <v>844</v>
      </c>
      <c r="B56" s="395" t="s">
        <v>847</v>
      </c>
      <c r="C56" s="395"/>
      <c r="D56" s="362">
        <v>662.1</v>
      </c>
    </row>
    <row r="57" spans="1:4" ht="14.25">
      <c r="A57" s="32" t="s">
        <v>844</v>
      </c>
      <c r="B57" s="395" t="s">
        <v>848</v>
      </c>
      <c r="C57" s="395"/>
      <c r="D57" s="362">
        <v>0</v>
      </c>
    </row>
    <row r="58" spans="1:4" ht="13.5" customHeight="1">
      <c r="A58" s="32" t="s">
        <v>844</v>
      </c>
      <c r="B58" s="395" t="s">
        <v>849</v>
      </c>
      <c r="C58" s="395"/>
      <c r="D58" s="362">
        <v>151.3</v>
      </c>
    </row>
    <row r="59" spans="1:4" ht="14.25" hidden="1">
      <c r="A59" s="61" t="s">
        <v>844</v>
      </c>
      <c r="B59" s="397" t="s">
        <v>850</v>
      </c>
      <c r="C59" s="397"/>
      <c r="D59" s="364"/>
    </row>
    <row r="60" spans="1:4" ht="14.25">
      <c r="A60" s="32" t="s">
        <v>844</v>
      </c>
      <c r="B60" s="395" t="s">
        <v>851</v>
      </c>
      <c r="C60" s="395"/>
      <c r="D60" s="362">
        <v>7.9</v>
      </c>
    </row>
    <row r="61" spans="1:4" ht="71.25">
      <c r="A61" s="371" t="s">
        <v>852</v>
      </c>
      <c r="B61" s="397" t="s">
        <v>853</v>
      </c>
      <c r="C61" s="397"/>
      <c r="D61" s="362">
        <v>0.2</v>
      </c>
    </row>
    <row r="62" spans="1:4" ht="71.25">
      <c r="A62" s="371" t="s">
        <v>852</v>
      </c>
      <c r="B62" s="397" t="s">
        <v>854</v>
      </c>
      <c r="C62" s="397"/>
      <c r="D62" s="364">
        <v>0.6</v>
      </c>
    </row>
    <row r="63" spans="1:4" ht="71.25">
      <c r="A63" s="371" t="s">
        <v>852</v>
      </c>
      <c r="B63" s="397" t="s">
        <v>855</v>
      </c>
      <c r="C63" s="397"/>
      <c r="D63" s="364">
        <v>36.3</v>
      </c>
    </row>
    <row r="64" spans="1:4" ht="71.25">
      <c r="A64" s="369" t="s">
        <v>856</v>
      </c>
      <c r="B64" s="395" t="s">
        <v>857</v>
      </c>
      <c r="C64" s="395"/>
      <c r="D64" s="362">
        <v>28436.6</v>
      </c>
    </row>
    <row r="65" spans="1:4" ht="71.25">
      <c r="A65" s="369" t="s">
        <v>858</v>
      </c>
      <c r="B65" s="395" t="s">
        <v>859</v>
      </c>
      <c r="C65" s="395"/>
      <c r="D65" s="362">
        <v>0.5</v>
      </c>
    </row>
    <row r="66" spans="1:4" ht="71.25">
      <c r="A66" s="369" t="s">
        <v>858</v>
      </c>
      <c r="B66" s="395" t="s">
        <v>860</v>
      </c>
      <c r="C66" s="395"/>
      <c r="D66" s="362">
        <v>2.8</v>
      </c>
    </row>
    <row r="67" spans="1:4" ht="71.25">
      <c r="A67" s="369" t="s">
        <v>858</v>
      </c>
      <c r="B67" s="395" t="s">
        <v>861</v>
      </c>
      <c r="C67" s="395"/>
      <c r="D67" s="362">
        <v>3.8</v>
      </c>
    </row>
    <row r="68" spans="1:4" ht="71.25">
      <c r="A68" s="369" t="s">
        <v>862</v>
      </c>
      <c r="B68" s="395" t="s">
        <v>863</v>
      </c>
      <c r="C68" s="395"/>
      <c r="D68" s="364">
        <v>155.6</v>
      </c>
    </row>
    <row r="69" spans="1:4" ht="42.75">
      <c r="A69" s="32" t="s">
        <v>864</v>
      </c>
      <c r="B69" s="395" t="s">
        <v>865</v>
      </c>
      <c r="C69" s="395"/>
      <c r="D69" s="364">
        <v>26613.3</v>
      </c>
    </row>
    <row r="70" spans="1:4" ht="42.75">
      <c r="A70" s="32" t="s">
        <v>866</v>
      </c>
      <c r="B70" s="395" t="s">
        <v>867</v>
      </c>
      <c r="C70" s="395"/>
      <c r="D70" s="364">
        <v>4380.7</v>
      </c>
    </row>
    <row r="71" spans="1:4" ht="57">
      <c r="A71" s="369" t="s">
        <v>868</v>
      </c>
      <c r="B71" s="395" t="s">
        <v>869</v>
      </c>
      <c r="C71" s="395"/>
      <c r="D71" s="364">
        <v>527.4</v>
      </c>
    </row>
    <row r="72" spans="1:4" ht="42.75">
      <c r="A72" s="32" t="s">
        <v>870</v>
      </c>
      <c r="B72" s="395" t="s">
        <v>871</v>
      </c>
      <c r="C72" s="395"/>
      <c r="D72" s="364">
        <v>15.1</v>
      </c>
    </row>
    <row r="73" spans="1:4" ht="42.75">
      <c r="A73" s="32" t="s">
        <v>872</v>
      </c>
      <c r="B73" s="395" t="s">
        <v>873</v>
      </c>
      <c r="C73" s="395"/>
      <c r="D73" s="364">
        <v>282.9</v>
      </c>
    </row>
    <row r="74" spans="1:4" ht="42.75">
      <c r="A74" s="32" t="s">
        <v>874</v>
      </c>
      <c r="B74" s="395" t="s">
        <v>875</v>
      </c>
      <c r="C74" s="395"/>
      <c r="D74" s="364">
        <v>5</v>
      </c>
    </row>
    <row r="75" spans="1:4" ht="42.75">
      <c r="A75" s="32" t="s">
        <v>874</v>
      </c>
      <c r="B75" s="395" t="s">
        <v>876</v>
      </c>
      <c r="C75" s="395"/>
      <c r="D75" s="364">
        <v>269.8</v>
      </c>
    </row>
    <row r="76" spans="1:4" ht="42.75">
      <c r="A76" s="32" t="s">
        <v>877</v>
      </c>
      <c r="B76" s="395" t="s">
        <v>878</v>
      </c>
      <c r="C76" s="395"/>
      <c r="D76" s="364">
        <v>36</v>
      </c>
    </row>
    <row r="77" spans="1:4" ht="42.75">
      <c r="A77" s="32" t="s">
        <v>879</v>
      </c>
      <c r="B77" s="395" t="s">
        <v>880</v>
      </c>
      <c r="C77" s="395"/>
      <c r="D77" s="364">
        <v>324</v>
      </c>
    </row>
    <row r="78" spans="1:4" ht="57">
      <c r="A78" s="32" t="s">
        <v>881</v>
      </c>
      <c r="B78" s="395" t="s">
        <v>882</v>
      </c>
      <c r="C78" s="395"/>
      <c r="D78" s="364">
        <v>145.9</v>
      </c>
    </row>
    <row r="79" spans="1:4" ht="57">
      <c r="A79" s="61" t="s">
        <v>881</v>
      </c>
      <c r="B79" s="395" t="s">
        <v>883</v>
      </c>
      <c r="C79" s="395"/>
      <c r="D79" s="364">
        <v>8.8</v>
      </c>
    </row>
    <row r="80" spans="1:4" ht="28.5">
      <c r="A80" s="32" t="s">
        <v>884</v>
      </c>
      <c r="B80" s="395" t="s">
        <v>885</v>
      </c>
      <c r="C80" s="395"/>
      <c r="D80" s="364">
        <v>14.8</v>
      </c>
    </row>
    <row r="81" spans="1:4" ht="28.5">
      <c r="A81" s="32" t="s">
        <v>886</v>
      </c>
      <c r="B81" s="395" t="s">
        <v>887</v>
      </c>
      <c r="C81" s="395"/>
      <c r="D81" s="364">
        <v>3.5</v>
      </c>
    </row>
    <row r="82" spans="1:4" ht="28.5">
      <c r="A82" s="32" t="s">
        <v>888</v>
      </c>
      <c r="B82" s="395" t="s">
        <v>889</v>
      </c>
      <c r="C82" s="395"/>
      <c r="D82" s="364">
        <v>308.2</v>
      </c>
    </row>
    <row r="83" spans="1:4" ht="28.5">
      <c r="A83" s="61" t="s">
        <v>888</v>
      </c>
      <c r="B83" s="397" t="s">
        <v>890</v>
      </c>
      <c r="C83" s="397"/>
      <c r="D83" s="364">
        <v>100</v>
      </c>
    </row>
    <row r="84" spans="1:4" ht="28.5">
      <c r="A84" s="61" t="s">
        <v>888</v>
      </c>
      <c r="B84" s="397" t="s">
        <v>891</v>
      </c>
      <c r="C84" s="397"/>
      <c r="D84" s="364">
        <v>3</v>
      </c>
    </row>
    <row r="85" spans="1:4" ht="14.25">
      <c r="A85" s="32" t="s">
        <v>892</v>
      </c>
      <c r="B85" s="395" t="s">
        <v>893</v>
      </c>
      <c r="C85" s="395"/>
      <c r="D85" s="364">
        <v>275.7</v>
      </c>
    </row>
    <row r="86" spans="1:4" ht="14.25">
      <c r="A86" s="32" t="s">
        <v>894</v>
      </c>
      <c r="B86" s="397" t="s">
        <v>895</v>
      </c>
      <c r="C86" s="397"/>
      <c r="D86" s="364">
        <v>10</v>
      </c>
    </row>
    <row r="87" spans="1:4" ht="42.75">
      <c r="A87" s="32" t="s">
        <v>896</v>
      </c>
      <c r="B87" s="395" t="s">
        <v>897</v>
      </c>
      <c r="C87" s="395"/>
      <c r="D87" s="364">
        <v>520.6</v>
      </c>
    </row>
    <row r="88" spans="1:4" ht="42.75">
      <c r="A88" s="32" t="s">
        <v>896</v>
      </c>
      <c r="B88" s="395" t="s">
        <v>898</v>
      </c>
      <c r="C88" s="395"/>
      <c r="D88" s="364">
        <v>87</v>
      </c>
    </row>
    <row r="89" spans="1:4" ht="42.75">
      <c r="A89" s="32" t="s">
        <v>899</v>
      </c>
      <c r="B89" s="395" t="s">
        <v>900</v>
      </c>
      <c r="C89" s="395"/>
      <c r="D89" s="364">
        <v>156.5</v>
      </c>
    </row>
    <row r="90" spans="1:4" ht="28.5">
      <c r="A90" s="32" t="s">
        <v>901</v>
      </c>
      <c r="B90" s="395" t="s">
        <v>902</v>
      </c>
      <c r="C90" s="395"/>
      <c r="D90" s="364">
        <v>522</v>
      </c>
    </row>
    <row r="91" spans="1:4" ht="42.75">
      <c r="A91" s="32" t="s">
        <v>903</v>
      </c>
      <c r="B91" s="395" t="s">
        <v>904</v>
      </c>
      <c r="C91" s="395"/>
      <c r="D91" s="364">
        <v>99.6</v>
      </c>
    </row>
    <row r="92" spans="1:4" ht="42.75">
      <c r="A92" s="32" t="s">
        <v>905</v>
      </c>
      <c r="B92" s="395" t="s">
        <v>906</v>
      </c>
      <c r="C92" s="395"/>
      <c r="D92" s="364">
        <v>219</v>
      </c>
    </row>
    <row r="93" spans="1:4" ht="42.75">
      <c r="A93" s="32" t="s">
        <v>905</v>
      </c>
      <c r="B93" s="395" t="s">
        <v>907</v>
      </c>
      <c r="C93" s="395"/>
      <c r="D93" s="364">
        <v>57</v>
      </c>
    </row>
    <row r="94" spans="1:4" ht="42.75">
      <c r="A94" s="32" t="s">
        <v>905</v>
      </c>
      <c r="B94" s="395" t="s">
        <v>908</v>
      </c>
      <c r="C94" s="395"/>
      <c r="D94" s="364">
        <v>143.2</v>
      </c>
    </row>
    <row r="95" spans="1:4" ht="42.75">
      <c r="A95" s="32" t="s">
        <v>905</v>
      </c>
      <c r="B95" s="395" t="s">
        <v>909</v>
      </c>
      <c r="C95" s="395"/>
      <c r="D95" s="364">
        <v>2.5</v>
      </c>
    </row>
    <row r="96" spans="1:4" ht="57">
      <c r="A96" s="32" t="s">
        <v>910</v>
      </c>
      <c r="B96" s="395" t="s">
        <v>911</v>
      </c>
      <c r="C96" s="395"/>
      <c r="D96" s="364">
        <v>283.3</v>
      </c>
    </row>
    <row r="97" spans="1:4" ht="57">
      <c r="A97" s="32" t="s">
        <v>910</v>
      </c>
      <c r="B97" s="395" t="s">
        <v>912</v>
      </c>
      <c r="C97" s="395"/>
      <c r="D97" s="364">
        <v>0.7</v>
      </c>
    </row>
    <row r="98" spans="1:4" ht="57">
      <c r="A98" s="61" t="s">
        <v>910</v>
      </c>
      <c r="B98" s="397" t="s">
        <v>913</v>
      </c>
      <c r="C98" s="397"/>
      <c r="D98" s="364">
        <v>11</v>
      </c>
    </row>
    <row r="99" spans="1:4" ht="42.75">
      <c r="A99" s="61" t="s">
        <v>914</v>
      </c>
      <c r="B99" s="397" t="s">
        <v>915</v>
      </c>
      <c r="C99" s="397"/>
      <c r="D99" s="364">
        <v>72.5</v>
      </c>
    </row>
    <row r="100" spans="1:4" ht="28.5">
      <c r="A100" s="32" t="s">
        <v>916</v>
      </c>
      <c r="B100" s="395" t="s">
        <v>917</v>
      </c>
      <c r="C100" s="395"/>
      <c r="D100" s="364">
        <v>11.5</v>
      </c>
    </row>
    <row r="101" spans="1:4" ht="28.5">
      <c r="A101" s="32" t="s">
        <v>916</v>
      </c>
      <c r="B101" s="395" t="s">
        <v>918</v>
      </c>
      <c r="C101" s="395"/>
      <c r="D101" s="364">
        <v>1581.7</v>
      </c>
    </row>
    <row r="102" spans="1:4" ht="28.5">
      <c r="A102" s="32" t="s">
        <v>916</v>
      </c>
      <c r="B102" s="395" t="s">
        <v>919</v>
      </c>
      <c r="C102" s="395"/>
      <c r="D102" s="364">
        <v>200</v>
      </c>
    </row>
    <row r="103" spans="1:4" ht="28.5">
      <c r="A103" s="32" t="s">
        <v>916</v>
      </c>
      <c r="B103" s="395" t="s">
        <v>920</v>
      </c>
      <c r="C103" s="395"/>
      <c r="D103" s="364">
        <v>33</v>
      </c>
    </row>
    <row r="104" spans="1:4" ht="28.5">
      <c r="A104" s="61" t="s">
        <v>916</v>
      </c>
      <c r="B104" s="397" t="s">
        <v>921</v>
      </c>
      <c r="C104" s="397"/>
      <c r="D104" s="364">
        <v>289.7</v>
      </c>
    </row>
    <row r="105" spans="1:4" ht="28.5">
      <c r="A105" s="61" t="s">
        <v>916</v>
      </c>
      <c r="B105" s="397" t="s">
        <v>922</v>
      </c>
      <c r="C105" s="397"/>
      <c r="D105" s="364">
        <v>6.3</v>
      </c>
    </row>
    <row r="106" spans="1:4" ht="28.5">
      <c r="A106" s="32" t="s">
        <v>916</v>
      </c>
      <c r="B106" s="395" t="s">
        <v>923</v>
      </c>
      <c r="C106" s="395"/>
      <c r="D106" s="364">
        <v>23.7</v>
      </c>
    </row>
    <row r="107" spans="1:4" ht="28.5">
      <c r="A107" s="32" t="s">
        <v>916</v>
      </c>
      <c r="B107" s="395" t="s">
        <v>924</v>
      </c>
      <c r="C107" s="395"/>
      <c r="D107" s="364">
        <v>2045.3</v>
      </c>
    </row>
    <row r="108" spans="1:4" ht="28.5">
      <c r="A108" s="32" t="s">
        <v>916</v>
      </c>
      <c r="B108" s="395" t="s">
        <v>925</v>
      </c>
      <c r="C108" s="395"/>
      <c r="D108" s="364">
        <v>129.3</v>
      </c>
    </row>
    <row r="109" spans="1:4" ht="28.5">
      <c r="A109" s="32" t="s">
        <v>916</v>
      </c>
      <c r="B109" s="395" t="s">
        <v>926</v>
      </c>
      <c r="C109" s="395"/>
      <c r="D109" s="364">
        <v>451.1</v>
      </c>
    </row>
    <row r="110" spans="1:4" ht="28.5">
      <c r="A110" s="32" t="s">
        <v>916</v>
      </c>
      <c r="B110" s="395" t="s">
        <v>927</v>
      </c>
      <c r="C110" s="395"/>
      <c r="D110" s="364">
        <v>59</v>
      </c>
    </row>
    <row r="111" spans="1:4" ht="28.5">
      <c r="A111" s="32" t="s">
        <v>916</v>
      </c>
      <c r="B111" s="395" t="s">
        <v>928</v>
      </c>
      <c r="C111" s="395"/>
      <c r="D111" s="364">
        <v>28</v>
      </c>
    </row>
    <row r="112" spans="1:4" ht="28.5">
      <c r="A112" s="32" t="s">
        <v>916</v>
      </c>
      <c r="B112" s="395" t="s">
        <v>929</v>
      </c>
      <c r="C112" s="395"/>
      <c r="D112" s="364">
        <v>0.9</v>
      </c>
    </row>
    <row r="113" spans="1:4" ht="28.5">
      <c r="A113" s="32" t="s">
        <v>916</v>
      </c>
      <c r="B113" s="395" t="s">
        <v>930</v>
      </c>
      <c r="C113" s="395"/>
      <c r="D113" s="364">
        <v>71.5</v>
      </c>
    </row>
    <row r="114" spans="1:4" ht="14.25">
      <c r="A114" s="32" t="s">
        <v>931</v>
      </c>
      <c r="B114" s="395" t="s">
        <v>932</v>
      </c>
      <c r="C114" s="395"/>
      <c r="D114" s="362">
        <v>2557.1</v>
      </c>
    </row>
    <row r="115" spans="1:4" ht="28.5">
      <c r="A115" s="32" t="s">
        <v>933</v>
      </c>
      <c r="B115" s="395" t="s">
        <v>934</v>
      </c>
      <c r="C115" s="395"/>
      <c r="D115" s="362">
        <v>68918</v>
      </c>
    </row>
    <row r="116" spans="1:4" ht="28.5">
      <c r="A116" s="32" t="s">
        <v>935</v>
      </c>
      <c r="B116" s="395" t="s">
        <v>936</v>
      </c>
      <c r="C116" s="395"/>
      <c r="D116" s="362">
        <v>363719.4</v>
      </c>
    </row>
    <row r="117" spans="1:4" s="366" customFormat="1" ht="28.5">
      <c r="A117" s="61" t="s">
        <v>937</v>
      </c>
      <c r="B117" s="397" t="s">
        <v>938</v>
      </c>
      <c r="C117" s="397"/>
      <c r="D117" s="364">
        <v>586.8</v>
      </c>
    </row>
    <row r="118" spans="1:4" ht="42.75">
      <c r="A118" s="32" t="s">
        <v>939</v>
      </c>
      <c r="B118" s="395" t="s">
        <v>940</v>
      </c>
      <c r="C118" s="395"/>
      <c r="D118" s="362">
        <v>8290</v>
      </c>
    </row>
    <row r="119" spans="1:4" ht="57">
      <c r="A119" s="32" t="s">
        <v>941</v>
      </c>
      <c r="B119" s="395" t="s">
        <v>942</v>
      </c>
      <c r="C119" s="395"/>
      <c r="D119" s="362">
        <v>26912.5</v>
      </c>
    </row>
    <row r="120" spans="1:4" ht="28.5">
      <c r="A120" s="32" t="s">
        <v>943</v>
      </c>
      <c r="B120" s="395" t="s">
        <v>944</v>
      </c>
      <c r="C120" s="395"/>
      <c r="D120" s="362">
        <v>427.5</v>
      </c>
    </row>
    <row r="121" spans="1:4" ht="28.5">
      <c r="A121" s="32" t="s">
        <v>943</v>
      </c>
      <c r="B121" s="395" t="s">
        <v>945</v>
      </c>
      <c r="C121" s="395"/>
      <c r="D121" s="362">
        <v>2582.4</v>
      </c>
    </row>
    <row r="122" spans="1:4" ht="28.5">
      <c r="A122" s="32" t="s">
        <v>946</v>
      </c>
      <c r="B122" s="395" t="s">
        <v>947</v>
      </c>
      <c r="C122" s="395"/>
      <c r="D122" s="362">
        <v>44403.9</v>
      </c>
    </row>
    <row r="123" spans="1:4" ht="85.5">
      <c r="A123" s="372" t="s">
        <v>948</v>
      </c>
      <c r="B123" s="395" t="s">
        <v>949</v>
      </c>
      <c r="C123" s="395"/>
      <c r="D123" s="362">
        <v>34985.7</v>
      </c>
    </row>
    <row r="124" spans="1:4" ht="57">
      <c r="A124" s="372" t="s">
        <v>950</v>
      </c>
      <c r="B124" s="395" t="s">
        <v>951</v>
      </c>
      <c r="C124" s="395"/>
      <c r="D124" s="362">
        <v>74836.7</v>
      </c>
    </row>
    <row r="125" spans="1:4" ht="71.25">
      <c r="A125" s="370" t="s">
        <v>952</v>
      </c>
      <c r="B125" s="397" t="s">
        <v>949</v>
      </c>
      <c r="C125" s="397"/>
      <c r="D125" s="364"/>
    </row>
    <row r="126" spans="1:4" ht="42.75">
      <c r="A126" s="61" t="s">
        <v>953</v>
      </c>
      <c r="B126" s="397" t="s">
        <v>951</v>
      </c>
      <c r="C126" s="397"/>
      <c r="D126" s="364"/>
    </row>
    <row r="127" spans="1:4" ht="28.5">
      <c r="A127" s="32" t="s">
        <v>954</v>
      </c>
      <c r="B127" s="395" t="s">
        <v>955</v>
      </c>
      <c r="C127" s="395"/>
      <c r="D127" s="362"/>
    </row>
    <row r="128" spans="1:4" ht="42.75">
      <c r="A128" s="32" t="s">
        <v>956</v>
      </c>
      <c r="B128" s="395" t="s">
        <v>957</v>
      </c>
      <c r="C128" s="395"/>
      <c r="D128" s="362">
        <v>3626.4</v>
      </c>
    </row>
    <row r="129" spans="1:4" ht="42.75">
      <c r="A129" s="32" t="s">
        <v>958</v>
      </c>
      <c r="B129" s="395" t="s">
        <v>959</v>
      </c>
      <c r="C129" s="395"/>
      <c r="D129" s="362">
        <v>664.9</v>
      </c>
    </row>
    <row r="130" spans="1:4" ht="14.25">
      <c r="A130" s="32" t="s">
        <v>960</v>
      </c>
      <c r="B130" s="395" t="s">
        <v>961</v>
      </c>
      <c r="C130" s="395"/>
      <c r="D130" s="362">
        <v>12078.9</v>
      </c>
    </row>
    <row r="131" spans="1:4" ht="14.25">
      <c r="A131" s="32" t="s">
        <v>960</v>
      </c>
      <c r="B131" s="395" t="s">
        <v>962</v>
      </c>
      <c r="C131" s="395"/>
      <c r="D131" s="362">
        <v>21387.1</v>
      </c>
    </row>
    <row r="132" spans="1:4" ht="14.25">
      <c r="A132" s="32" t="s">
        <v>960</v>
      </c>
      <c r="B132" s="395" t="s">
        <v>963</v>
      </c>
      <c r="C132" s="395"/>
      <c r="D132" s="362">
        <v>4466.5</v>
      </c>
    </row>
    <row r="133" spans="1:4" ht="14.25">
      <c r="A133" s="32" t="s">
        <v>960</v>
      </c>
      <c r="B133" s="395" t="s">
        <v>964</v>
      </c>
      <c r="C133" s="395"/>
      <c r="D133" s="362">
        <v>56539.9</v>
      </c>
    </row>
    <row r="134" spans="1:4" ht="28.5">
      <c r="A134" s="32" t="s">
        <v>965</v>
      </c>
      <c r="B134" s="395" t="s">
        <v>966</v>
      </c>
      <c r="C134" s="395"/>
      <c r="D134" s="362">
        <v>83054.7</v>
      </c>
    </row>
    <row r="135" spans="1:4" ht="28.5">
      <c r="A135" s="32" t="s">
        <v>967</v>
      </c>
      <c r="B135" s="395" t="s">
        <v>968</v>
      </c>
      <c r="C135" s="395"/>
      <c r="D135" s="362">
        <v>4686.6</v>
      </c>
    </row>
    <row r="136" spans="1:4" ht="42.75">
      <c r="A136" s="32" t="s">
        <v>969</v>
      </c>
      <c r="B136" s="395" t="s">
        <v>970</v>
      </c>
      <c r="C136" s="395"/>
      <c r="D136" s="362"/>
    </row>
    <row r="137" spans="1:4" ht="42.75">
      <c r="A137" s="32" t="s">
        <v>971</v>
      </c>
      <c r="B137" s="395" t="s">
        <v>970</v>
      </c>
      <c r="C137" s="395"/>
      <c r="D137" s="362">
        <v>12384.2</v>
      </c>
    </row>
    <row r="138" spans="1:4" ht="42.75">
      <c r="A138" s="32" t="s">
        <v>972</v>
      </c>
      <c r="B138" s="395" t="s">
        <v>973</v>
      </c>
      <c r="C138" s="395"/>
      <c r="D138" s="362">
        <v>2.8</v>
      </c>
    </row>
    <row r="139" spans="1:4" ht="42.75">
      <c r="A139" s="32" t="s">
        <v>974</v>
      </c>
      <c r="B139" s="395" t="s">
        <v>975</v>
      </c>
      <c r="C139" s="395"/>
      <c r="D139" s="362">
        <v>9960.9</v>
      </c>
    </row>
    <row r="140" spans="1:4" ht="28.5">
      <c r="A140" s="32" t="s">
        <v>976</v>
      </c>
      <c r="B140" s="395" t="s">
        <v>977</v>
      </c>
      <c r="C140" s="395"/>
      <c r="D140" s="362"/>
    </row>
    <row r="141" spans="1:4" ht="28.5">
      <c r="A141" s="32" t="s">
        <v>978</v>
      </c>
      <c r="B141" s="395" t="s">
        <v>979</v>
      </c>
      <c r="C141" s="395"/>
      <c r="D141" s="362">
        <v>142075.9</v>
      </c>
    </row>
    <row r="142" spans="1:4" ht="28.5">
      <c r="A142" s="32" t="s">
        <v>980</v>
      </c>
      <c r="B142" s="395" t="s">
        <v>981</v>
      </c>
      <c r="C142" s="395"/>
      <c r="D142" s="362">
        <v>2737.6</v>
      </c>
    </row>
    <row r="143" spans="1:4" ht="28.5">
      <c r="A143" s="32" t="s">
        <v>980</v>
      </c>
      <c r="B143" s="395" t="s">
        <v>982</v>
      </c>
      <c r="C143" s="395"/>
      <c r="D143" s="362">
        <v>535344.1</v>
      </c>
    </row>
    <row r="144" spans="1:4" ht="28.5">
      <c r="A144" s="32" t="s">
        <v>980</v>
      </c>
      <c r="B144" s="395" t="s">
        <v>983</v>
      </c>
      <c r="C144" s="395"/>
      <c r="D144" s="362">
        <v>1107076</v>
      </c>
    </row>
    <row r="145" spans="1:4" ht="28.5">
      <c r="A145" s="32" t="s">
        <v>980</v>
      </c>
      <c r="B145" s="395" t="s">
        <v>984</v>
      </c>
      <c r="C145" s="395"/>
      <c r="D145" s="362">
        <v>166284.1</v>
      </c>
    </row>
    <row r="146" spans="1:4" ht="42.75">
      <c r="A146" s="32" t="s">
        <v>985</v>
      </c>
      <c r="B146" s="395" t="s">
        <v>986</v>
      </c>
      <c r="C146" s="395"/>
      <c r="D146" s="362">
        <v>24999.2</v>
      </c>
    </row>
    <row r="147" spans="1:4" ht="57">
      <c r="A147" s="32" t="s">
        <v>987</v>
      </c>
      <c r="B147" s="395" t="s">
        <v>988</v>
      </c>
      <c r="C147" s="395"/>
      <c r="D147" s="362">
        <v>30229.3</v>
      </c>
    </row>
    <row r="148" spans="1:4" ht="57">
      <c r="A148" s="61" t="s">
        <v>989</v>
      </c>
      <c r="B148" s="397" t="s">
        <v>990</v>
      </c>
      <c r="C148" s="397"/>
      <c r="D148" s="364">
        <v>30817.1</v>
      </c>
    </row>
    <row r="149" spans="1:4" ht="71.25">
      <c r="A149" s="373" t="s">
        <v>991</v>
      </c>
      <c r="B149" s="397" t="s">
        <v>992</v>
      </c>
      <c r="C149" s="397"/>
      <c r="D149" s="364">
        <v>79489.4</v>
      </c>
    </row>
    <row r="150" spans="1:4" ht="42.75">
      <c r="A150" s="373" t="s">
        <v>993</v>
      </c>
      <c r="B150" s="397" t="s">
        <v>994</v>
      </c>
      <c r="C150" s="397"/>
      <c r="D150" s="364">
        <v>2022.2</v>
      </c>
    </row>
    <row r="151" spans="1:4" ht="28.5">
      <c r="A151" s="373" t="s">
        <v>1022</v>
      </c>
      <c r="B151" s="397" t="s">
        <v>995</v>
      </c>
      <c r="C151" s="397"/>
      <c r="D151" s="364">
        <v>51.3</v>
      </c>
    </row>
    <row r="152" spans="1:4" ht="57">
      <c r="A152" s="373" t="s">
        <v>1023</v>
      </c>
      <c r="B152" s="397" t="s">
        <v>996</v>
      </c>
      <c r="C152" s="397"/>
      <c r="D152" s="364">
        <v>56</v>
      </c>
    </row>
    <row r="153" spans="1:4" ht="42.75">
      <c r="A153" s="373" t="s">
        <v>997</v>
      </c>
      <c r="B153" s="397" t="s">
        <v>998</v>
      </c>
      <c r="C153" s="397"/>
      <c r="D153" s="364">
        <v>50</v>
      </c>
    </row>
    <row r="154" spans="1:4" ht="42.75">
      <c r="A154" s="61" t="s">
        <v>1024</v>
      </c>
      <c r="B154" s="397" t="s">
        <v>999</v>
      </c>
      <c r="C154" s="397"/>
      <c r="D154" s="364">
        <v>12400</v>
      </c>
    </row>
    <row r="155" spans="1:4" ht="28.5">
      <c r="A155" s="61" t="s">
        <v>1000</v>
      </c>
      <c r="B155" s="397" t="s">
        <v>1001</v>
      </c>
      <c r="C155" s="397"/>
      <c r="D155" s="364">
        <v>600</v>
      </c>
    </row>
    <row r="156" spans="1:4" ht="28.5">
      <c r="A156" s="61" t="s">
        <v>1000</v>
      </c>
      <c r="B156" s="397" t="s">
        <v>1002</v>
      </c>
      <c r="C156" s="397"/>
      <c r="D156" s="364">
        <v>50</v>
      </c>
    </row>
    <row r="157" spans="1:4" ht="28.5">
      <c r="A157" s="61" t="s">
        <v>1000</v>
      </c>
      <c r="B157" s="397" t="s">
        <v>1003</v>
      </c>
      <c r="C157" s="397"/>
      <c r="D157" s="364">
        <v>527.7</v>
      </c>
    </row>
    <row r="158" spans="1:4" ht="42.75">
      <c r="A158" s="32" t="s">
        <v>1004</v>
      </c>
      <c r="B158" s="395" t="s">
        <v>1005</v>
      </c>
      <c r="C158" s="395"/>
      <c r="D158" s="362">
        <v>121.4</v>
      </c>
    </row>
    <row r="159" spans="1:4" ht="42.75">
      <c r="A159" s="32" t="s">
        <v>1004</v>
      </c>
      <c r="B159" s="395" t="s">
        <v>1006</v>
      </c>
      <c r="C159" s="395"/>
      <c r="D159" s="362">
        <v>330.7</v>
      </c>
    </row>
    <row r="160" spans="1:4" ht="42.75">
      <c r="A160" s="32" t="s">
        <v>1004</v>
      </c>
      <c r="B160" s="395" t="s">
        <v>1007</v>
      </c>
      <c r="C160" s="395"/>
      <c r="D160" s="362">
        <v>4</v>
      </c>
    </row>
    <row r="161" spans="1:4" ht="28.5">
      <c r="A161" s="32" t="s">
        <v>1008</v>
      </c>
      <c r="B161" s="395" t="s">
        <v>1009</v>
      </c>
      <c r="C161" s="395"/>
      <c r="D161" s="362">
        <v>169.3</v>
      </c>
    </row>
    <row r="162" spans="1:4" ht="14.25">
      <c r="A162" s="32" t="s">
        <v>1010</v>
      </c>
      <c r="B162" s="395" t="s">
        <v>1011</v>
      </c>
      <c r="C162" s="395"/>
      <c r="D162" s="362">
        <v>19</v>
      </c>
    </row>
    <row r="163" spans="1:4" ht="28.5">
      <c r="A163" s="61" t="s">
        <v>1012</v>
      </c>
      <c r="B163" s="397" t="s">
        <v>1013</v>
      </c>
      <c r="C163" s="397"/>
      <c r="D163" s="364">
        <v>23.4</v>
      </c>
    </row>
    <row r="164" spans="1:4" ht="28.5">
      <c r="A164" s="61" t="s">
        <v>1012</v>
      </c>
      <c r="B164" s="397" t="s">
        <v>1014</v>
      </c>
      <c r="C164" s="397"/>
      <c r="D164" s="364">
        <v>633.5</v>
      </c>
    </row>
    <row r="165" spans="1:4" ht="28.5">
      <c r="A165" s="32" t="s">
        <v>1015</v>
      </c>
      <c r="B165" s="395" t="s">
        <v>1016</v>
      </c>
      <c r="C165" s="395"/>
      <c r="D165" s="362">
        <v>-2475.5</v>
      </c>
    </row>
    <row r="166" spans="1:4" ht="28.5">
      <c r="A166" s="32" t="s">
        <v>1015</v>
      </c>
      <c r="B166" s="395" t="s">
        <v>1017</v>
      </c>
      <c r="C166" s="395"/>
      <c r="D166" s="362">
        <v>-111671.3</v>
      </c>
    </row>
    <row r="167" spans="1:4" ht="28.5">
      <c r="A167" s="32" t="s">
        <v>1015</v>
      </c>
      <c r="B167" s="395" t="s">
        <v>1018</v>
      </c>
      <c r="C167" s="395"/>
      <c r="D167" s="362">
        <v>-1162.3</v>
      </c>
    </row>
    <row r="168" spans="1:4" ht="28.5">
      <c r="A168" s="32" t="s">
        <v>1015</v>
      </c>
      <c r="B168" s="395" t="s">
        <v>1019</v>
      </c>
      <c r="C168" s="395"/>
      <c r="D168" s="362">
        <v>-871.5</v>
      </c>
    </row>
    <row r="169" spans="1:4" ht="14.25">
      <c r="A169" s="367"/>
      <c r="B169" s="396"/>
      <c r="C169" s="396"/>
      <c r="D169" s="368"/>
    </row>
  </sheetData>
  <sheetProtection/>
  <mergeCells count="162">
    <mergeCell ref="C5:D5"/>
    <mergeCell ref="A6:D8"/>
    <mergeCell ref="A10:C10"/>
    <mergeCell ref="B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64:C164"/>
    <mergeCell ref="B153:C153"/>
    <mergeCell ref="B154:C154"/>
    <mergeCell ref="B155:C155"/>
    <mergeCell ref="B156:C156"/>
    <mergeCell ref="B157:C157"/>
    <mergeCell ref="B158:C158"/>
    <mergeCell ref="B165:C165"/>
    <mergeCell ref="B166:C166"/>
    <mergeCell ref="B167:C167"/>
    <mergeCell ref="B168:C168"/>
    <mergeCell ref="B169:C169"/>
    <mergeCell ref="B159:C159"/>
    <mergeCell ref="B160:C160"/>
    <mergeCell ref="B161:C161"/>
    <mergeCell ref="B162:C162"/>
    <mergeCell ref="B163:C163"/>
  </mergeCells>
  <printOptions/>
  <pageMargins left="1.1023622047244095" right="0" top="0.5511811023622047" bottom="0" header="0" footer="0"/>
  <pageSetup fitToHeight="5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833"/>
  <sheetViews>
    <sheetView zoomScalePageLayoutView="0" workbookViewId="0" topLeftCell="A1">
      <selection activeCell="AA10" sqref="AA10"/>
    </sheetView>
  </sheetViews>
  <sheetFormatPr defaultColWidth="9.125" defaultRowHeight="12.75"/>
  <cols>
    <col min="1" max="1" width="69.00390625" style="25" customWidth="1"/>
    <col min="2" max="2" width="6.75390625" style="1" hidden="1" customWidth="1"/>
    <col min="3" max="3" width="12.125" style="0" customWidth="1"/>
    <col min="4" max="4" width="11.125" style="0" customWidth="1"/>
    <col min="5" max="5" width="12.25390625" style="0" hidden="1" customWidth="1"/>
    <col min="6" max="6" width="11.375" style="0" hidden="1" customWidth="1"/>
    <col min="7" max="7" width="14.875" style="3" hidden="1" customWidth="1"/>
    <col min="8" max="8" width="15.625" style="3" customWidth="1"/>
    <col min="9" max="9" width="13.375" style="3" hidden="1" customWidth="1"/>
    <col min="10" max="11" width="12.00390625" style="18" hidden="1" customWidth="1"/>
    <col min="12" max="12" width="11.625" style="0" hidden="1" customWidth="1"/>
    <col min="13" max="14" width="11.375" style="0" hidden="1" customWidth="1"/>
    <col min="15" max="15" width="5.25390625" style="0" hidden="1" customWidth="1"/>
    <col min="16" max="16" width="11.25390625" style="0" hidden="1" customWidth="1"/>
    <col min="17" max="18" width="9.125" style="0" hidden="1" customWidth="1"/>
    <col min="19" max="25" width="0" style="0" hidden="1" customWidth="1"/>
  </cols>
  <sheetData>
    <row r="1" spans="3:9" ht="12.75">
      <c r="C1" s="17"/>
      <c r="D1" s="17"/>
      <c r="E1" s="17"/>
      <c r="F1" s="258"/>
      <c r="H1" s="11" t="s">
        <v>756</v>
      </c>
      <c r="I1" s="223"/>
    </row>
    <row r="2" spans="3:9" ht="15.75" customHeight="1">
      <c r="C2" s="259"/>
      <c r="D2" s="17"/>
      <c r="E2" s="17"/>
      <c r="F2" s="4"/>
      <c r="G2" s="223"/>
      <c r="H2" s="4" t="s">
        <v>1077</v>
      </c>
      <c r="I2" s="223"/>
    </row>
    <row r="3" spans="3:9" ht="16.5" customHeight="1">
      <c r="C3" s="259"/>
      <c r="D3" s="17"/>
      <c r="E3" s="17"/>
      <c r="F3" s="4"/>
      <c r="G3" s="223"/>
      <c r="H3" s="4" t="s">
        <v>753</v>
      </c>
      <c r="I3" s="223"/>
    </row>
    <row r="4" spans="3:9" ht="17.25" customHeight="1">
      <c r="C4" s="259"/>
      <c r="D4" s="17"/>
      <c r="E4" s="17"/>
      <c r="F4" s="4"/>
      <c r="G4" s="223"/>
      <c r="H4" s="4" t="s">
        <v>754</v>
      </c>
      <c r="I4" s="223"/>
    </row>
    <row r="5" spans="6:26" ht="12.75" customHeight="1">
      <c r="F5" s="260"/>
      <c r="G5" s="260"/>
      <c r="H5" s="417" t="s">
        <v>1080</v>
      </c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17"/>
    </row>
    <row r="6" spans="6:9" ht="12.75">
      <c r="F6" s="262"/>
      <c r="G6" s="262"/>
      <c r="H6" s="5" t="s">
        <v>1081</v>
      </c>
      <c r="I6" s="5"/>
    </row>
    <row r="7" spans="1:8" ht="12.75">
      <c r="A7" s="408" t="s">
        <v>760</v>
      </c>
      <c r="B7" s="409"/>
      <c r="C7" s="409"/>
      <c r="D7" s="409"/>
      <c r="E7" s="409"/>
      <c r="F7" s="409"/>
      <c r="G7" s="409"/>
      <c r="H7" s="409"/>
    </row>
    <row r="8" spans="1:8" ht="12.75">
      <c r="A8" s="408" t="s">
        <v>758</v>
      </c>
      <c r="B8" s="409"/>
      <c r="C8" s="409"/>
      <c r="D8" s="409"/>
      <c r="E8" s="409"/>
      <c r="F8" s="409"/>
      <c r="G8" s="409"/>
      <c r="H8" s="409"/>
    </row>
    <row r="9" spans="1:8" ht="12.75">
      <c r="A9" s="408" t="s">
        <v>759</v>
      </c>
      <c r="B9" s="409"/>
      <c r="C9" s="409"/>
      <c r="D9" s="409"/>
      <c r="E9" s="409"/>
      <c r="F9" s="409"/>
      <c r="G9" s="409"/>
      <c r="H9" s="409"/>
    </row>
    <row r="10" spans="1:8" ht="12.75">
      <c r="A10" s="410" t="s">
        <v>217</v>
      </c>
      <c r="B10" s="409"/>
      <c r="C10" s="409"/>
      <c r="D10" s="409"/>
      <c r="E10" s="409"/>
      <c r="F10" s="409"/>
      <c r="G10" s="409"/>
      <c r="H10" s="409"/>
    </row>
    <row r="11" spans="2:9" ht="16.5" thickBot="1">
      <c r="B11" s="6"/>
      <c r="G11" s="5"/>
      <c r="H11" s="5"/>
      <c r="I11" s="5"/>
    </row>
    <row r="12" spans="1:16" ht="29.25" customHeight="1" thickBot="1">
      <c r="A12" s="404" t="s">
        <v>218</v>
      </c>
      <c r="B12" s="157"/>
      <c r="C12" s="406" t="s">
        <v>485</v>
      </c>
      <c r="D12" s="407"/>
      <c r="E12" s="150"/>
      <c r="F12" s="151"/>
      <c r="G12" s="329" t="s">
        <v>220</v>
      </c>
      <c r="H12" s="7" t="s">
        <v>221</v>
      </c>
      <c r="I12" s="7" t="s">
        <v>222</v>
      </c>
      <c r="P12" s="24"/>
    </row>
    <row r="13" spans="1:9" ht="33.75" customHeight="1" thickBot="1">
      <c r="A13" s="405"/>
      <c r="B13" s="206" t="s">
        <v>223</v>
      </c>
      <c r="C13" s="332" t="s">
        <v>224</v>
      </c>
      <c r="D13" s="333" t="s">
        <v>225</v>
      </c>
      <c r="E13" s="265" t="s">
        <v>226</v>
      </c>
      <c r="F13" s="264" t="s">
        <v>394</v>
      </c>
      <c r="G13" s="330" t="s">
        <v>587</v>
      </c>
      <c r="H13" s="331" t="s">
        <v>757</v>
      </c>
      <c r="I13" s="331" t="s">
        <v>349</v>
      </c>
    </row>
    <row r="14" spans="1:14" s="9" customFormat="1" ht="14.25">
      <c r="A14" s="334" t="s">
        <v>350</v>
      </c>
      <c r="B14" s="335"/>
      <c r="C14" s="336" t="s">
        <v>351</v>
      </c>
      <c r="D14" s="337"/>
      <c r="E14" s="338"/>
      <c r="F14" s="339"/>
      <c r="G14" s="340">
        <f>SUM(G15+G19+G26+G48+G63+G66)+G57</f>
        <v>186485.6</v>
      </c>
      <c r="H14" s="340">
        <f>SUM(H15+H19+H26+H48+H63+H66)+H57</f>
        <v>181418.5</v>
      </c>
      <c r="I14" s="341">
        <f>SUM(H14/G14*100)</f>
        <v>97.282846503966</v>
      </c>
      <c r="L14" s="26">
        <f>SUM(J15:J94)</f>
        <v>186485.59999999998</v>
      </c>
      <c r="M14" s="9">
        <f>SUM('ведомствен.2015'!G14+'ведомствен.2015'!G38+'ведомствен.2015'!G58+'ведомствен.2015'!G363)</f>
        <v>186485.59999999998</v>
      </c>
      <c r="N14" s="26">
        <f>SUM(M14-L14)</f>
        <v>0</v>
      </c>
    </row>
    <row r="15" spans="1:16" ht="28.5">
      <c r="A15" s="191" t="s">
        <v>352</v>
      </c>
      <c r="B15" s="177"/>
      <c r="C15" s="311" t="s">
        <v>351</v>
      </c>
      <c r="D15" s="312" t="s">
        <v>353</v>
      </c>
      <c r="E15" s="32"/>
      <c r="F15" s="64"/>
      <c r="G15" s="87">
        <f>SUM(G16)</f>
        <v>1796.4</v>
      </c>
      <c r="H15" s="87">
        <f>SUM(H16)</f>
        <v>1775.4</v>
      </c>
      <c r="I15" s="235">
        <f>SUM(H15/G15*100)</f>
        <v>98.8309953239813</v>
      </c>
      <c r="J15"/>
      <c r="K15"/>
      <c r="N15" s="148">
        <f>SUM(G14-L14)</f>
        <v>2.9103830456733704E-11</v>
      </c>
      <c r="P15" s="24" t="e">
        <f>SUM(G15+G19+G26+G48+#REF!)</f>
        <v>#REF!</v>
      </c>
    </row>
    <row r="16" spans="1:11" ht="42.75" hidden="1">
      <c r="A16" s="191" t="s">
        <v>76</v>
      </c>
      <c r="B16" s="177"/>
      <c r="C16" s="311" t="s">
        <v>351</v>
      </c>
      <c r="D16" s="312" t="s">
        <v>353</v>
      </c>
      <c r="E16" s="32" t="s">
        <v>77</v>
      </c>
      <c r="F16" s="64"/>
      <c r="G16" s="87">
        <f>SUM(G18)</f>
        <v>1796.4</v>
      </c>
      <c r="H16" s="87">
        <f>SUM(H18)</f>
        <v>1775.4</v>
      </c>
      <c r="I16" s="235">
        <f aca="true" t="shared" si="0" ref="I16:I80">SUM(H16/G16*100)</f>
        <v>98.8309953239813</v>
      </c>
      <c r="J16"/>
      <c r="K16"/>
    </row>
    <row r="17" spans="1:11" ht="14.25" hidden="1">
      <c r="A17" s="191" t="s">
        <v>78</v>
      </c>
      <c r="B17" s="177"/>
      <c r="C17" s="311" t="s">
        <v>351</v>
      </c>
      <c r="D17" s="312" t="s">
        <v>353</v>
      </c>
      <c r="E17" s="32" t="s">
        <v>79</v>
      </c>
      <c r="F17" s="64"/>
      <c r="G17" s="87">
        <f>SUM(G18)</f>
        <v>1796.4</v>
      </c>
      <c r="H17" s="87">
        <f>SUM(H18)</f>
        <v>1775.4</v>
      </c>
      <c r="I17" s="235">
        <f t="shared" si="0"/>
        <v>98.8309953239813</v>
      </c>
      <c r="J17"/>
      <c r="K17"/>
    </row>
    <row r="18" spans="1:11" ht="28.5" hidden="1">
      <c r="A18" s="191" t="s">
        <v>380</v>
      </c>
      <c r="B18" s="177"/>
      <c r="C18" s="311" t="s">
        <v>351</v>
      </c>
      <c r="D18" s="312" t="s">
        <v>353</v>
      </c>
      <c r="E18" s="32" t="s">
        <v>79</v>
      </c>
      <c r="F18" s="64" t="s">
        <v>381</v>
      </c>
      <c r="G18" s="87">
        <v>1796.4</v>
      </c>
      <c r="H18" s="87">
        <v>1775.4</v>
      </c>
      <c r="I18" s="235">
        <f t="shared" si="0"/>
        <v>98.8309953239813</v>
      </c>
      <c r="J18" s="18">
        <f>SUM('ведомствен.2015'!G18)+'ведомствен.2015'!G62</f>
        <v>1796.4</v>
      </c>
      <c r="K18" s="18">
        <f>SUM('ведомствен.2015'!H18)+'ведомствен.2015'!H62</f>
        <v>1775.4</v>
      </c>
    </row>
    <row r="19" spans="1:11" ht="42.75">
      <c r="A19" s="191" t="s">
        <v>82</v>
      </c>
      <c r="B19" s="177"/>
      <c r="C19" s="311" t="s">
        <v>351</v>
      </c>
      <c r="D19" s="312" t="s">
        <v>83</v>
      </c>
      <c r="E19" s="32"/>
      <c r="F19" s="64"/>
      <c r="G19" s="87">
        <f>SUM(G20)</f>
        <v>11939.5</v>
      </c>
      <c r="H19" s="87">
        <f>SUM(H20)</f>
        <v>11917.3</v>
      </c>
      <c r="I19" s="235">
        <f t="shared" si="0"/>
        <v>99.81406256543406</v>
      </c>
      <c r="J19"/>
      <c r="K19"/>
    </row>
    <row r="20" spans="1:11" ht="42.75" hidden="1">
      <c r="A20" s="191" t="s">
        <v>76</v>
      </c>
      <c r="B20" s="177"/>
      <c r="C20" s="311" t="s">
        <v>351</v>
      </c>
      <c r="D20" s="312" t="s">
        <v>83</v>
      </c>
      <c r="E20" s="32" t="s">
        <v>77</v>
      </c>
      <c r="F20" s="65"/>
      <c r="G20" s="87">
        <f>SUM(G21+G24)</f>
        <v>11939.5</v>
      </c>
      <c r="H20" s="87">
        <f>SUM(H21+H24)</f>
        <v>11917.3</v>
      </c>
      <c r="I20" s="235">
        <f t="shared" si="0"/>
        <v>99.81406256543406</v>
      </c>
      <c r="J20"/>
      <c r="K20"/>
    </row>
    <row r="21" spans="1:11" ht="14.25" hidden="1">
      <c r="A21" s="191" t="s">
        <v>84</v>
      </c>
      <c r="B21" s="177"/>
      <c r="C21" s="311" t="s">
        <v>85</v>
      </c>
      <c r="D21" s="312" t="s">
        <v>83</v>
      </c>
      <c r="E21" s="32" t="s">
        <v>86</v>
      </c>
      <c r="F21" s="65"/>
      <c r="G21" s="87">
        <f>SUM(G22)+G23</f>
        <v>11551.8</v>
      </c>
      <c r="H21" s="87">
        <f>SUM(H22)+H23</f>
        <v>11522.4</v>
      </c>
      <c r="I21" s="235">
        <f t="shared" si="0"/>
        <v>99.74549420869475</v>
      </c>
      <c r="J21"/>
      <c r="K21"/>
    </row>
    <row r="22" spans="1:11" ht="28.5" hidden="1">
      <c r="A22" s="191" t="s">
        <v>380</v>
      </c>
      <c r="B22" s="177"/>
      <c r="C22" s="311" t="s">
        <v>351</v>
      </c>
      <c r="D22" s="312" t="s">
        <v>83</v>
      </c>
      <c r="E22" s="32" t="s">
        <v>86</v>
      </c>
      <c r="F22" s="64" t="s">
        <v>381</v>
      </c>
      <c r="G22" s="87">
        <v>11551.8</v>
      </c>
      <c r="H22" s="87">
        <v>11522.4</v>
      </c>
      <c r="I22" s="235">
        <f t="shared" si="0"/>
        <v>99.74549420869475</v>
      </c>
      <c r="J22" s="18">
        <f>SUM('ведомствен.2015'!G22)</f>
        <v>11551.8</v>
      </c>
      <c r="K22" s="18">
        <f>SUM('ведомствен.2015'!H22)</f>
        <v>11522.4</v>
      </c>
    </row>
    <row r="23" spans="1:11" ht="28.5" hidden="1">
      <c r="A23" s="191" t="s">
        <v>613</v>
      </c>
      <c r="B23" s="177"/>
      <c r="C23" s="311" t="s">
        <v>351</v>
      </c>
      <c r="D23" s="312" t="s">
        <v>83</v>
      </c>
      <c r="E23" s="32" t="s">
        <v>86</v>
      </c>
      <c r="F23" s="64" t="s">
        <v>95</v>
      </c>
      <c r="G23" s="88"/>
      <c r="H23" s="88"/>
      <c r="I23" s="235" t="e">
        <f t="shared" si="0"/>
        <v>#DIV/0!</v>
      </c>
      <c r="J23" s="18">
        <f>SUM('ведомствен.2015'!G23)</f>
        <v>0</v>
      </c>
      <c r="K23" s="18">
        <f>SUM('ведомствен.2015'!H23)</f>
        <v>0</v>
      </c>
    </row>
    <row r="24" spans="1:11" ht="28.5" hidden="1">
      <c r="A24" s="191" t="s">
        <v>741</v>
      </c>
      <c r="B24" s="269"/>
      <c r="C24" s="311" t="s">
        <v>85</v>
      </c>
      <c r="D24" s="312" t="s">
        <v>83</v>
      </c>
      <c r="E24" s="32" t="s">
        <v>742</v>
      </c>
      <c r="F24" s="64"/>
      <c r="G24" s="87">
        <f>SUM(G25)</f>
        <v>387.7</v>
      </c>
      <c r="H24" s="87">
        <f>SUM(H25)</f>
        <v>394.9</v>
      </c>
      <c r="I24" s="235">
        <f t="shared" si="0"/>
        <v>101.85710600980138</v>
      </c>
      <c r="J24"/>
      <c r="K24"/>
    </row>
    <row r="25" spans="1:11" ht="28.5" hidden="1">
      <c r="A25" s="191" t="s">
        <v>380</v>
      </c>
      <c r="B25" s="269"/>
      <c r="C25" s="311" t="s">
        <v>85</v>
      </c>
      <c r="D25" s="312" t="s">
        <v>83</v>
      </c>
      <c r="E25" s="32" t="s">
        <v>742</v>
      </c>
      <c r="F25" s="64" t="s">
        <v>381</v>
      </c>
      <c r="G25" s="87">
        <v>387.7</v>
      </c>
      <c r="H25" s="87">
        <v>394.9</v>
      </c>
      <c r="I25" s="235">
        <f t="shared" si="0"/>
        <v>101.85710600980138</v>
      </c>
      <c r="J25" s="18">
        <f>SUM('ведомствен.2015'!G25)</f>
        <v>387.7</v>
      </c>
      <c r="K25" s="18">
        <f>SUM('ведомствен.2015'!H25)</f>
        <v>394.9</v>
      </c>
    </row>
    <row r="26" spans="1:11" ht="42.75">
      <c r="A26" s="191" t="s">
        <v>204</v>
      </c>
      <c r="B26" s="177"/>
      <c r="C26" s="311" t="s">
        <v>351</v>
      </c>
      <c r="D26" s="312" t="s">
        <v>97</v>
      </c>
      <c r="E26" s="32"/>
      <c r="F26" s="64"/>
      <c r="G26" s="87">
        <f>SUM(G27)</f>
        <v>98219.09999999999</v>
      </c>
      <c r="H26" s="87">
        <f>SUM(H27)</f>
        <v>96391</v>
      </c>
      <c r="I26" s="235">
        <f t="shared" si="0"/>
        <v>98.13875305312307</v>
      </c>
      <c r="J26"/>
      <c r="K26"/>
    </row>
    <row r="27" spans="1:11" ht="42.75" hidden="1">
      <c r="A27" s="191" t="s">
        <v>76</v>
      </c>
      <c r="B27" s="177"/>
      <c r="C27" s="311" t="s">
        <v>351</v>
      </c>
      <c r="D27" s="312" t="s">
        <v>97</v>
      </c>
      <c r="E27" s="32" t="s">
        <v>77</v>
      </c>
      <c r="F27" s="65"/>
      <c r="G27" s="87">
        <f>SUM(G28+G43+G31+G34+G37+G40)</f>
        <v>98219.09999999999</v>
      </c>
      <c r="H27" s="87">
        <f>SUM(H28+H43+H31+H34+H37+H40)</f>
        <v>96391</v>
      </c>
      <c r="I27" s="235">
        <f t="shared" si="0"/>
        <v>98.13875305312307</v>
      </c>
      <c r="J27"/>
      <c r="K27"/>
    </row>
    <row r="28" spans="1:11" ht="14.25" hidden="1">
      <c r="A28" s="191" t="s">
        <v>84</v>
      </c>
      <c r="B28" s="177"/>
      <c r="C28" s="311" t="s">
        <v>351</v>
      </c>
      <c r="D28" s="312" t="s">
        <v>97</v>
      </c>
      <c r="E28" s="32" t="s">
        <v>86</v>
      </c>
      <c r="F28" s="65"/>
      <c r="G28" s="87">
        <f>SUM(G29+G30)</f>
        <v>95355.09999999999</v>
      </c>
      <c r="H28" s="87">
        <f>SUM(H29+H30)</f>
        <v>93527</v>
      </c>
      <c r="I28" s="235">
        <f t="shared" si="0"/>
        <v>98.08285031424644</v>
      </c>
      <c r="J28"/>
      <c r="K28"/>
    </row>
    <row r="29" spans="1:11" ht="28.5" hidden="1">
      <c r="A29" s="191" t="s">
        <v>380</v>
      </c>
      <c r="B29" s="177"/>
      <c r="C29" s="311" t="s">
        <v>351</v>
      </c>
      <c r="D29" s="312" t="s">
        <v>97</v>
      </c>
      <c r="E29" s="32" t="s">
        <v>86</v>
      </c>
      <c r="F29" s="64" t="s">
        <v>381</v>
      </c>
      <c r="G29" s="87">
        <v>95325.2</v>
      </c>
      <c r="H29" s="87">
        <v>93497.1</v>
      </c>
      <c r="I29" s="235">
        <f t="shared" si="0"/>
        <v>98.0822489750874</v>
      </c>
      <c r="J29" s="18">
        <f>SUM('ведомствен.2015'!G66)</f>
        <v>95325.2</v>
      </c>
      <c r="K29" s="18">
        <f>SUM('ведомствен.2015'!H66)</f>
        <v>93497.1</v>
      </c>
    </row>
    <row r="30" spans="1:11" ht="28.5" hidden="1">
      <c r="A30" s="191" t="s">
        <v>613</v>
      </c>
      <c r="B30" s="177"/>
      <c r="C30" s="311" t="s">
        <v>351</v>
      </c>
      <c r="D30" s="312" t="s">
        <v>97</v>
      </c>
      <c r="E30" s="32" t="s">
        <v>86</v>
      </c>
      <c r="F30" s="64" t="s">
        <v>95</v>
      </c>
      <c r="G30" s="88">
        <v>29.9</v>
      </c>
      <c r="H30" s="88">
        <v>29.9</v>
      </c>
      <c r="I30" s="235">
        <f t="shared" si="0"/>
        <v>100</v>
      </c>
      <c r="J30" s="18">
        <f>SUM('ведомствен.2015'!G67)</f>
        <v>29.900000000000006</v>
      </c>
      <c r="K30" s="18">
        <f>SUM('ведомствен.2015'!H67)</f>
        <v>29.900000000000006</v>
      </c>
    </row>
    <row r="31" spans="1:9" ht="42.75" hidden="1">
      <c r="A31" s="191" t="s">
        <v>101</v>
      </c>
      <c r="B31" s="177"/>
      <c r="C31" s="311" t="s">
        <v>351</v>
      </c>
      <c r="D31" s="312" t="s">
        <v>97</v>
      </c>
      <c r="E31" s="32" t="s">
        <v>102</v>
      </c>
      <c r="F31" s="64"/>
      <c r="G31" s="87">
        <f>SUM(G32:G33)</f>
        <v>1358.3</v>
      </c>
      <c r="H31" s="87">
        <f>SUM(H32:H33)</f>
        <v>1358.3</v>
      </c>
      <c r="I31" s="235">
        <f t="shared" si="0"/>
        <v>100</v>
      </c>
    </row>
    <row r="32" spans="1:11" ht="28.5" hidden="1">
      <c r="A32" s="191" t="s">
        <v>380</v>
      </c>
      <c r="B32" s="177"/>
      <c r="C32" s="311" t="s">
        <v>351</v>
      </c>
      <c r="D32" s="312" t="s">
        <v>97</v>
      </c>
      <c r="E32" s="32" t="s">
        <v>102</v>
      </c>
      <c r="F32" s="64" t="s">
        <v>381</v>
      </c>
      <c r="G32" s="87">
        <v>1334.7</v>
      </c>
      <c r="H32" s="87">
        <v>1334.7</v>
      </c>
      <c r="I32" s="235">
        <f t="shared" si="0"/>
        <v>100</v>
      </c>
      <c r="J32" s="18">
        <f>SUM('ведомствен.2015'!G69)</f>
        <v>1334.7</v>
      </c>
      <c r="K32" s="18">
        <f>SUM('ведомствен.2015'!H69)</f>
        <v>1334.7</v>
      </c>
    </row>
    <row r="33" spans="1:11" ht="28.5" hidden="1">
      <c r="A33" s="191" t="s">
        <v>613</v>
      </c>
      <c r="B33" s="177"/>
      <c r="C33" s="311" t="s">
        <v>351</v>
      </c>
      <c r="D33" s="312" t="s">
        <v>97</v>
      </c>
      <c r="E33" s="32" t="s">
        <v>102</v>
      </c>
      <c r="F33" s="64" t="s">
        <v>95</v>
      </c>
      <c r="G33" s="88">
        <v>23.6</v>
      </c>
      <c r="H33" s="88">
        <v>23.6</v>
      </c>
      <c r="I33" s="235">
        <f t="shared" si="0"/>
        <v>100</v>
      </c>
      <c r="J33" s="18">
        <f>SUM('ведомствен.2015'!G70)</f>
        <v>23.6</v>
      </c>
      <c r="K33" s="18">
        <f>SUM('ведомствен.2015'!H70)</f>
        <v>23.6</v>
      </c>
    </row>
    <row r="34" spans="1:9" ht="42.75" hidden="1">
      <c r="A34" s="191" t="s">
        <v>281</v>
      </c>
      <c r="B34" s="177"/>
      <c r="C34" s="311" t="s">
        <v>351</v>
      </c>
      <c r="D34" s="312" t="s">
        <v>97</v>
      </c>
      <c r="E34" s="32" t="s">
        <v>282</v>
      </c>
      <c r="F34" s="64"/>
      <c r="G34" s="87">
        <f>SUM(G35:G36)</f>
        <v>93.8</v>
      </c>
      <c r="H34" s="87">
        <f>SUM(H35:H36)</f>
        <v>93.8</v>
      </c>
      <c r="I34" s="235">
        <f t="shared" si="0"/>
        <v>100</v>
      </c>
    </row>
    <row r="35" spans="1:11" ht="28.5" hidden="1">
      <c r="A35" s="191" t="s">
        <v>380</v>
      </c>
      <c r="B35" s="177"/>
      <c r="C35" s="311" t="s">
        <v>351</v>
      </c>
      <c r="D35" s="312" t="s">
        <v>97</v>
      </c>
      <c r="E35" s="32" t="s">
        <v>282</v>
      </c>
      <c r="F35" s="64" t="s">
        <v>381</v>
      </c>
      <c r="G35" s="87">
        <v>72.3</v>
      </c>
      <c r="H35" s="87">
        <v>72.3</v>
      </c>
      <c r="I35" s="235">
        <f t="shared" si="0"/>
        <v>100</v>
      </c>
      <c r="J35" s="18">
        <f>SUM('ведомствен.2015'!G72)</f>
        <v>72.3</v>
      </c>
      <c r="K35" s="18">
        <f>SUM('ведомствен.2015'!H72)</f>
        <v>72.3</v>
      </c>
    </row>
    <row r="36" spans="1:11" ht="31.5" customHeight="1" hidden="1">
      <c r="A36" s="191" t="s">
        <v>613</v>
      </c>
      <c r="B36" s="177"/>
      <c r="C36" s="311" t="s">
        <v>351</v>
      </c>
      <c r="D36" s="312" t="s">
        <v>97</v>
      </c>
      <c r="E36" s="32" t="s">
        <v>282</v>
      </c>
      <c r="F36" s="64" t="s">
        <v>95</v>
      </c>
      <c r="G36" s="88">
        <v>21.5</v>
      </c>
      <c r="H36" s="88">
        <v>21.5</v>
      </c>
      <c r="I36" s="235">
        <f t="shared" si="0"/>
        <v>100</v>
      </c>
      <c r="J36" s="18">
        <f>SUM('ведомствен.2015'!G73)</f>
        <v>21.5</v>
      </c>
      <c r="K36" s="18">
        <f>SUM('ведомствен.2015'!H73)</f>
        <v>21.5</v>
      </c>
    </row>
    <row r="37" spans="1:9" ht="28.5" hidden="1">
      <c r="A37" s="74" t="s">
        <v>43</v>
      </c>
      <c r="B37" s="86"/>
      <c r="C37" s="313" t="s">
        <v>351</v>
      </c>
      <c r="D37" s="314" t="s">
        <v>97</v>
      </c>
      <c r="E37" s="62" t="s">
        <v>44</v>
      </c>
      <c r="F37" s="65"/>
      <c r="G37" s="87">
        <f>SUM(G38:G39)</f>
        <v>0</v>
      </c>
      <c r="H37" s="87">
        <f>SUM(H38:H39)</f>
        <v>0</v>
      </c>
      <c r="I37" s="235" t="e">
        <f t="shared" si="0"/>
        <v>#DIV/0!</v>
      </c>
    </row>
    <row r="38" spans="1:11" ht="28.5" hidden="1">
      <c r="A38" s="191" t="s">
        <v>380</v>
      </c>
      <c r="B38" s="177"/>
      <c r="C38" s="311" t="s">
        <v>351</v>
      </c>
      <c r="D38" s="312" t="s">
        <v>97</v>
      </c>
      <c r="E38" s="62" t="s">
        <v>44</v>
      </c>
      <c r="F38" s="64" t="s">
        <v>381</v>
      </c>
      <c r="G38" s="87"/>
      <c r="H38" s="87"/>
      <c r="I38" s="235" t="e">
        <f t="shared" si="0"/>
        <v>#DIV/0!</v>
      </c>
      <c r="J38" s="18">
        <f>SUM('ведомствен.2015'!G75)</f>
        <v>0</v>
      </c>
      <c r="K38" s="18">
        <f>SUM('ведомствен.2015'!H75)</f>
        <v>0</v>
      </c>
    </row>
    <row r="39" spans="1:11" ht="14.25" hidden="1">
      <c r="A39" s="191" t="s">
        <v>385</v>
      </c>
      <c r="B39" s="177"/>
      <c r="C39" s="311" t="s">
        <v>351</v>
      </c>
      <c r="D39" s="312" t="s">
        <v>97</v>
      </c>
      <c r="E39" s="62" t="s">
        <v>44</v>
      </c>
      <c r="F39" s="64" t="s">
        <v>95</v>
      </c>
      <c r="G39" s="88"/>
      <c r="H39" s="88"/>
      <c r="I39" s="235" t="e">
        <f t="shared" si="0"/>
        <v>#DIV/0!</v>
      </c>
      <c r="J39" s="18">
        <f>SUM('ведомствен.2015'!G76)</f>
        <v>0</v>
      </c>
      <c r="K39" s="18">
        <f>SUM('ведомствен.2015'!H76)</f>
        <v>0</v>
      </c>
    </row>
    <row r="40" spans="1:11" ht="28.5" hidden="1">
      <c r="A40" s="74" t="s">
        <v>119</v>
      </c>
      <c r="B40" s="86"/>
      <c r="C40" s="313" t="s">
        <v>351</v>
      </c>
      <c r="D40" s="314" t="s">
        <v>97</v>
      </c>
      <c r="E40" s="62" t="s">
        <v>120</v>
      </c>
      <c r="F40" s="65"/>
      <c r="G40" s="87">
        <f>SUM(G41:G42)</f>
        <v>357.70000000000005</v>
      </c>
      <c r="H40" s="87">
        <f>SUM(H41:H42)</f>
        <v>357.70000000000005</v>
      </c>
      <c r="I40" s="235">
        <f t="shared" si="0"/>
        <v>100</v>
      </c>
      <c r="J40"/>
      <c r="K40"/>
    </row>
    <row r="41" spans="1:11" ht="28.5" hidden="1">
      <c r="A41" s="191" t="s">
        <v>380</v>
      </c>
      <c r="B41" s="177"/>
      <c r="C41" s="311" t="s">
        <v>351</v>
      </c>
      <c r="D41" s="312" t="s">
        <v>97</v>
      </c>
      <c r="E41" s="62" t="s">
        <v>120</v>
      </c>
      <c r="F41" s="64" t="s">
        <v>381</v>
      </c>
      <c r="G41" s="87">
        <v>288.8</v>
      </c>
      <c r="H41" s="87">
        <v>288.8</v>
      </c>
      <c r="I41" s="235">
        <f t="shared" si="0"/>
        <v>100</v>
      </c>
      <c r="J41" s="18">
        <f>SUM('ведомствен.2015'!G78)</f>
        <v>288.8</v>
      </c>
      <c r="K41" s="18">
        <f>SUM('ведомствен.2015'!H78)</f>
        <v>288.8</v>
      </c>
    </row>
    <row r="42" spans="1:11" ht="28.5" hidden="1">
      <c r="A42" s="191" t="s">
        <v>613</v>
      </c>
      <c r="B42" s="177"/>
      <c r="C42" s="311" t="s">
        <v>351</v>
      </c>
      <c r="D42" s="312" t="s">
        <v>97</v>
      </c>
      <c r="E42" s="62" t="s">
        <v>120</v>
      </c>
      <c r="F42" s="64" t="s">
        <v>95</v>
      </c>
      <c r="G42" s="88">
        <v>68.9</v>
      </c>
      <c r="H42" s="88">
        <v>68.9</v>
      </c>
      <c r="I42" s="235">
        <f t="shared" si="0"/>
        <v>100</v>
      </c>
      <c r="J42" s="18">
        <f>SUM('ведомствен.2015'!G79)</f>
        <v>68.9</v>
      </c>
      <c r="K42" s="18">
        <f>SUM('ведомствен.2015'!H79)</f>
        <v>68.9</v>
      </c>
    </row>
    <row r="43" spans="1:11" ht="28.5" hidden="1">
      <c r="A43" s="191" t="s">
        <v>283</v>
      </c>
      <c r="B43" s="177"/>
      <c r="C43" s="311" t="s">
        <v>85</v>
      </c>
      <c r="D43" s="312" t="s">
        <v>97</v>
      </c>
      <c r="E43" s="32" t="s">
        <v>284</v>
      </c>
      <c r="F43" s="65"/>
      <c r="G43" s="87">
        <f>SUM(G44)</f>
        <v>1054.2</v>
      </c>
      <c r="H43" s="87">
        <f>SUM(H44)</f>
        <v>1054.2</v>
      </c>
      <c r="I43" s="235">
        <f t="shared" si="0"/>
        <v>100</v>
      </c>
      <c r="J43"/>
      <c r="K43"/>
    </row>
    <row r="44" spans="1:11" ht="42" customHeight="1" hidden="1">
      <c r="A44" s="191" t="s">
        <v>380</v>
      </c>
      <c r="B44" s="177"/>
      <c r="C44" s="311" t="s">
        <v>351</v>
      </c>
      <c r="D44" s="312" t="s">
        <v>97</v>
      </c>
      <c r="E44" s="32" t="s">
        <v>284</v>
      </c>
      <c r="F44" s="64" t="s">
        <v>381</v>
      </c>
      <c r="G44" s="87">
        <v>1054.2</v>
      </c>
      <c r="H44" s="87">
        <v>1054.2</v>
      </c>
      <c r="I44" s="235">
        <f t="shared" si="0"/>
        <v>100</v>
      </c>
      <c r="J44" s="18">
        <f>SUM('ведомствен.2015'!G81)</f>
        <v>1054.2</v>
      </c>
      <c r="K44" s="18">
        <f>SUM('ведомствен.2015'!H81)</f>
        <v>1054.2</v>
      </c>
    </row>
    <row r="45" spans="1:11" ht="14.25" hidden="1">
      <c r="A45" s="191" t="s">
        <v>105</v>
      </c>
      <c r="B45" s="177"/>
      <c r="C45" s="311" t="s">
        <v>351</v>
      </c>
      <c r="D45" s="312" t="s">
        <v>106</v>
      </c>
      <c r="E45" s="32"/>
      <c r="F45" s="65"/>
      <c r="G45" s="88">
        <f>SUM(G46)</f>
        <v>0</v>
      </c>
      <c r="H45" s="88">
        <f>SUM(H46)</f>
        <v>0</v>
      </c>
      <c r="I45" s="235" t="e">
        <f t="shared" si="0"/>
        <v>#DIV/0!</v>
      </c>
      <c r="J45"/>
      <c r="K45"/>
    </row>
    <row r="46" spans="1:11" ht="42.75" hidden="1">
      <c r="A46" s="192" t="s">
        <v>199</v>
      </c>
      <c r="B46" s="177"/>
      <c r="C46" s="311" t="s">
        <v>351</v>
      </c>
      <c r="D46" s="312" t="s">
        <v>106</v>
      </c>
      <c r="E46" s="32" t="s">
        <v>287</v>
      </c>
      <c r="F46" s="65"/>
      <c r="G46" s="88">
        <f>SUM(G47)</f>
        <v>0</v>
      </c>
      <c r="H46" s="88">
        <f>SUM(H47)</f>
        <v>0</v>
      </c>
      <c r="I46" s="235" t="e">
        <f t="shared" si="0"/>
        <v>#DIV/0!</v>
      </c>
      <c r="J46"/>
      <c r="K46"/>
    </row>
    <row r="47" spans="1:11" ht="14.25" hidden="1">
      <c r="A47" s="191" t="s">
        <v>80</v>
      </c>
      <c r="B47" s="177"/>
      <c r="C47" s="311" t="s">
        <v>351</v>
      </c>
      <c r="D47" s="312" t="s">
        <v>106</v>
      </c>
      <c r="E47" s="32" t="s">
        <v>287</v>
      </c>
      <c r="F47" s="64" t="s">
        <v>81</v>
      </c>
      <c r="G47" s="88"/>
      <c r="H47" s="88"/>
      <c r="I47" s="235" t="e">
        <f t="shared" si="0"/>
        <v>#DIV/0!</v>
      </c>
      <c r="J47" s="18">
        <f>SUM('ведомствен.2015'!G84)</f>
        <v>0</v>
      </c>
      <c r="K47" s="18">
        <f>SUM('ведомствен.2015'!H84)</f>
        <v>0</v>
      </c>
    </row>
    <row r="48" spans="1:9" s="10" customFormat="1" ht="28.5">
      <c r="A48" s="191" t="s">
        <v>288</v>
      </c>
      <c r="B48" s="177"/>
      <c r="C48" s="311" t="s">
        <v>351</v>
      </c>
      <c r="D48" s="312" t="s">
        <v>289</v>
      </c>
      <c r="E48" s="32"/>
      <c r="F48" s="64"/>
      <c r="G48" s="87">
        <f>SUM(G49)</f>
        <v>24696</v>
      </c>
      <c r="H48" s="87">
        <f>SUM(H49)</f>
        <v>24674.1</v>
      </c>
      <c r="I48" s="235">
        <f t="shared" si="0"/>
        <v>99.91132167152574</v>
      </c>
    </row>
    <row r="49" spans="1:9" s="10" customFormat="1" ht="42.75" hidden="1">
      <c r="A49" s="191" t="s">
        <v>76</v>
      </c>
      <c r="B49" s="177"/>
      <c r="C49" s="311" t="s">
        <v>351</v>
      </c>
      <c r="D49" s="312" t="s">
        <v>289</v>
      </c>
      <c r="E49" s="32" t="s">
        <v>77</v>
      </c>
      <c r="F49" s="64"/>
      <c r="G49" s="87">
        <f>SUM(G50)+G53+G55</f>
        <v>24696</v>
      </c>
      <c r="H49" s="87">
        <f>SUM(H50)+H53+H55</f>
        <v>24674.1</v>
      </c>
      <c r="I49" s="235">
        <f t="shared" si="0"/>
        <v>99.91132167152574</v>
      </c>
    </row>
    <row r="50" spans="1:9" s="10" customFormat="1" ht="14.25" hidden="1">
      <c r="A50" s="191" t="s">
        <v>84</v>
      </c>
      <c r="B50" s="177"/>
      <c r="C50" s="311" t="s">
        <v>351</v>
      </c>
      <c r="D50" s="312" t="s">
        <v>289</v>
      </c>
      <c r="E50" s="32" t="s">
        <v>86</v>
      </c>
      <c r="F50" s="64"/>
      <c r="G50" s="87">
        <f>SUM(G51+G52)</f>
        <v>23256.6</v>
      </c>
      <c r="H50" s="87">
        <f>SUM(H51+H52)</f>
        <v>23241.6</v>
      </c>
      <c r="I50" s="235">
        <f t="shared" si="0"/>
        <v>99.93550218002632</v>
      </c>
    </row>
    <row r="51" spans="1:11" s="10" customFormat="1" ht="28.5" hidden="1">
      <c r="A51" s="191" t="s">
        <v>380</v>
      </c>
      <c r="B51" s="177"/>
      <c r="C51" s="311" t="s">
        <v>85</v>
      </c>
      <c r="D51" s="312" t="s">
        <v>289</v>
      </c>
      <c r="E51" s="32" t="s">
        <v>86</v>
      </c>
      <c r="F51" s="66" t="s">
        <v>381</v>
      </c>
      <c r="G51" s="87">
        <v>23243.5</v>
      </c>
      <c r="H51" s="87">
        <v>23231.8</v>
      </c>
      <c r="I51" s="235">
        <f t="shared" si="0"/>
        <v>99.9496633467421</v>
      </c>
      <c r="J51" s="19">
        <f>SUM('ведомствен.2015'!G42+'ведомствен.2015'!G367)</f>
        <v>23243.5</v>
      </c>
      <c r="K51" s="19">
        <f>SUM('ведомствен.2015'!H42+'ведомствен.2015'!H367)</f>
        <v>23231.8</v>
      </c>
    </row>
    <row r="52" spans="1:11" s="10" customFormat="1" ht="30" customHeight="1" hidden="1">
      <c r="A52" s="191" t="s">
        <v>613</v>
      </c>
      <c r="B52" s="177"/>
      <c r="C52" s="311" t="s">
        <v>351</v>
      </c>
      <c r="D52" s="312" t="s">
        <v>289</v>
      </c>
      <c r="E52" s="32" t="s">
        <v>86</v>
      </c>
      <c r="F52" s="64" t="s">
        <v>95</v>
      </c>
      <c r="G52" s="88">
        <v>13.1</v>
      </c>
      <c r="H52" s="88">
        <v>9.8</v>
      </c>
      <c r="I52" s="235">
        <f t="shared" si="0"/>
        <v>74.80916030534351</v>
      </c>
      <c r="J52" s="19">
        <f>SUM('ведомствен.2015'!G43+'ведомствен.2015'!G368)</f>
        <v>13.1</v>
      </c>
      <c r="K52" s="19">
        <f>SUM('ведомствен.2015'!H43+'ведомствен.2015'!H368)</f>
        <v>9.8</v>
      </c>
    </row>
    <row r="53" spans="1:11" ht="28.5" hidden="1">
      <c r="A53" s="191" t="s">
        <v>290</v>
      </c>
      <c r="B53" s="177"/>
      <c r="C53" s="311" t="s">
        <v>85</v>
      </c>
      <c r="D53" s="312" t="s">
        <v>289</v>
      </c>
      <c r="E53" s="32" t="s">
        <v>291</v>
      </c>
      <c r="F53" s="64"/>
      <c r="G53" s="87">
        <f>SUM(G54)</f>
        <v>0</v>
      </c>
      <c r="H53" s="87">
        <f>SUM(H54)</f>
        <v>0</v>
      </c>
      <c r="I53" s="235" t="e">
        <f t="shared" si="0"/>
        <v>#DIV/0!</v>
      </c>
      <c r="J53"/>
      <c r="K53"/>
    </row>
    <row r="54" spans="1:11" s="11" customFormat="1" ht="28.5" hidden="1">
      <c r="A54" s="191" t="s">
        <v>380</v>
      </c>
      <c r="B54" s="177"/>
      <c r="C54" s="311" t="s">
        <v>85</v>
      </c>
      <c r="D54" s="312" t="s">
        <v>289</v>
      </c>
      <c r="E54" s="32" t="s">
        <v>291</v>
      </c>
      <c r="F54" s="66" t="s">
        <v>381</v>
      </c>
      <c r="G54" s="87"/>
      <c r="H54" s="87"/>
      <c r="I54" s="235" t="e">
        <f t="shared" si="0"/>
        <v>#DIV/0!</v>
      </c>
      <c r="J54" s="19">
        <f>SUM('ведомствен.2015'!G370)</f>
        <v>0</v>
      </c>
      <c r="K54" s="19">
        <f>SUM('ведомствен.2015'!H370)</f>
        <v>0</v>
      </c>
    </row>
    <row r="55" spans="1:11" ht="28.5" hidden="1">
      <c r="A55" s="191" t="s">
        <v>292</v>
      </c>
      <c r="B55" s="177"/>
      <c r="C55" s="311" t="s">
        <v>85</v>
      </c>
      <c r="D55" s="312" t="s">
        <v>289</v>
      </c>
      <c r="E55" s="32" t="s">
        <v>293</v>
      </c>
      <c r="F55" s="66"/>
      <c r="G55" s="87">
        <f>SUM(G56)</f>
        <v>1439.4</v>
      </c>
      <c r="H55" s="87">
        <f>SUM(H56)</f>
        <v>1432.5</v>
      </c>
      <c r="I55" s="235">
        <f t="shared" si="0"/>
        <v>99.52063359733222</v>
      </c>
      <c r="J55"/>
      <c r="K55"/>
    </row>
    <row r="56" spans="1:11" ht="28.5" hidden="1">
      <c r="A56" s="191" t="s">
        <v>380</v>
      </c>
      <c r="B56" s="177"/>
      <c r="C56" s="311" t="s">
        <v>85</v>
      </c>
      <c r="D56" s="312" t="s">
        <v>289</v>
      </c>
      <c r="E56" s="32" t="s">
        <v>293</v>
      </c>
      <c r="F56" s="64" t="s">
        <v>381</v>
      </c>
      <c r="G56" s="87">
        <v>1439.4</v>
      </c>
      <c r="H56" s="87">
        <v>1432.5</v>
      </c>
      <c r="I56" s="235">
        <f t="shared" si="0"/>
        <v>99.52063359733222</v>
      </c>
      <c r="J56" s="18">
        <f>SUM('ведомствен.2015'!G45)</f>
        <v>1439.4</v>
      </c>
      <c r="K56" s="18">
        <f>SUM('ведомствен.2015'!H45)</f>
        <v>1432.5</v>
      </c>
    </row>
    <row r="57" spans="1:11" ht="14.25">
      <c r="A57" s="74" t="s">
        <v>294</v>
      </c>
      <c r="B57" s="86"/>
      <c r="C57" s="313" t="s">
        <v>351</v>
      </c>
      <c r="D57" s="314" t="s">
        <v>92</v>
      </c>
      <c r="E57" s="62"/>
      <c r="F57" s="65"/>
      <c r="G57" s="88">
        <f>SUM(G58)</f>
        <v>2331.6</v>
      </c>
      <c r="H57" s="88">
        <f>SUM(H58)</f>
        <v>2331.6</v>
      </c>
      <c r="I57" s="235">
        <f t="shared" si="0"/>
        <v>100</v>
      </c>
      <c r="J57"/>
      <c r="K57"/>
    </row>
    <row r="58" spans="1:11" ht="28.5" hidden="1">
      <c r="A58" s="191" t="s">
        <v>295</v>
      </c>
      <c r="B58" s="177"/>
      <c r="C58" s="311" t="s">
        <v>351</v>
      </c>
      <c r="D58" s="312" t="s">
        <v>92</v>
      </c>
      <c r="E58" s="32" t="s">
        <v>493</v>
      </c>
      <c r="F58" s="64"/>
      <c r="G58" s="87">
        <f>SUM(G59:G60)</f>
        <v>2331.6</v>
      </c>
      <c r="H58" s="87">
        <f>SUM(H59:H60)</f>
        <v>2331.6</v>
      </c>
      <c r="I58" s="235">
        <f t="shared" si="0"/>
        <v>100</v>
      </c>
      <c r="J58"/>
      <c r="K58"/>
    </row>
    <row r="59" spans="1:11" ht="28.5" hidden="1">
      <c r="A59" s="191" t="s">
        <v>613</v>
      </c>
      <c r="B59" s="177"/>
      <c r="C59" s="311" t="s">
        <v>351</v>
      </c>
      <c r="D59" s="312" t="s">
        <v>92</v>
      </c>
      <c r="E59" s="32" t="s">
        <v>493</v>
      </c>
      <c r="F59" s="64" t="s">
        <v>95</v>
      </c>
      <c r="G59" s="87">
        <v>42.2</v>
      </c>
      <c r="H59" s="87">
        <v>42.2</v>
      </c>
      <c r="I59" s="235"/>
      <c r="J59">
        <f>SUM('ведомствен.2015'!G87)</f>
        <v>42.2</v>
      </c>
      <c r="K59">
        <f>SUM('ведомствен.2015'!H87)</f>
        <v>42.2</v>
      </c>
    </row>
    <row r="60" spans="1:11" ht="14.25" hidden="1">
      <c r="A60" s="74" t="s">
        <v>386</v>
      </c>
      <c r="B60" s="177"/>
      <c r="C60" s="311" t="s">
        <v>351</v>
      </c>
      <c r="D60" s="312" t="s">
        <v>92</v>
      </c>
      <c r="E60" s="32" t="s">
        <v>493</v>
      </c>
      <c r="F60" s="64" t="s">
        <v>139</v>
      </c>
      <c r="G60" s="87">
        <v>2289.4</v>
      </c>
      <c r="H60" s="87">
        <v>2289.4</v>
      </c>
      <c r="I60" s="235">
        <f t="shared" si="0"/>
        <v>100</v>
      </c>
      <c r="J60">
        <f>SUM('ведомствен.2015'!G88)</f>
        <v>2289.4</v>
      </c>
      <c r="K60">
        <f>SUM('ведомствен.2015'!H88)</f>
        <v>2289.4</v>
      </c>
    </row>
    <row r="61" spans="1:11" ht="14.25" hidden="1">
      <c r="A61" s="191" t="s">
        <v>296</v>
      </c>
      <c r="B61" s="86"/>
      <c r="C61" s="313" t="s">
        <v>351</v>
      </c>
      <c r="D61" s="314" t="s">
        <v>92</v>
      </c>
      <c r="E61" s="62" t="s">
        <v>297</v>
      </c>
      <c r="F61" s="65"/>
      <c r="G61" s="88">
        <f>SUM(G62)</f>
        <v>0</v>
      </c>
      <c r="H61" s="88">
        <f>SUM(H62)</f>
        <v>0</v>
      </c>
      <c r="I61" s="235" t="e">
        <f t="shared" si="0"/>
        <v>#DIV/0!</v>
      </c>
      <c r="J61"/>
      <c r="K61"/>
    </row>
    <row r="62" spans="1:11" ht="14.25" hidden="1">
      <c r="A62" s="191" t="s">
        <v>80</v>
      </c>
      <c r="B62" s="86"/>
      <c r="C62" s="313" t="s">
        <v>351</v>
      </c>
      <c r="D62" s="314" t="s">
        <v>92</v>
      </c>
      <c r="E62" s="62" t="s">
        <v>297</v>
      </c>
      <c r="F62" s="65" t="s">
        <v>81</v>
      </c>
      <c r="G62" s="88"/>
      <c r="H62" s="88"/>
      <c r="I62" s="235" t="e">
        <f t="shared" si="0"/>
        <v>#DIV/0!</v>
      </c>
      <c r="J62"/>
      <c r="K62"/>
    </row>
    <row r="63" spans="1:9" s="10" customFormat="1" ht="14.25" hidden="1">
      <c r="A63" s="191" t="s">
        <v>303</v>
      </c>
      <c r="B63" s="177"/>
      <c r="C63" s="311" t="s">
        <v>351</v>
      </c>
      <c r="D63" s="312" t="s">
        <v>315</v>
      </c>
      <c r="E63" s="32"/>
      <c r="F63" s="64"/>
      <c r="G63" s="87">
        <f>SUM(G64)</f>
        <v>146</v>
      </c>
      <c r="H63" s="87">
        <f>SUM(H64)</f>
        <v>0</v>
      </c>
      <c r="I63" s="235">
        <f t="shared" si="0"/>
        <v>0</v>
      </c>
    </row>
    <row r="64" spans="1:9" s="10" customFormat="1" ht="14.25" hidden="1">
      <c r="A64" s="191" t="s">
        <v>285</v>
      </c>
      <c r="B64" s="177"/>
      <c r="C64" s="311" t="s">
        <v>351</v>
      </c>
      <c r="D64" s="312" t="s">
        <v>315</v>
      </c>
      <c r="E64" s="32" t="s">
        <v>392</v>
      </c>
      <c r="F64" s="64"/>
      <c r="G64" s="87">
        <f>SUM(G65)</f>
        <v>146</v>
      </c>
      <c r="H64" s="87">
        <f>SUM(H65)</f>
        <v>0</v>
      </c>
      <c r="I64" s="235">
        <f t="shared" si="0"/>
        <v>0</v>
      </c>
    </row>
    <row r="65" spans="1:11" s="10" customFormat="1" ht="14.25" hidden="1">
      <c r="A65" s="191" t="s">
        <v>386</v>
      </c>
      <c r="B65" s="177"/>
      <c r="C65" s="311" t="s">
        <v>351</v>
      </c>
      <c r="D65" s="312" t="s">
        <v>315</v>
      </c>
      <c r="E65" s="32" t="s">
        <v>392</v>
      </c>
      <c r="F65" s="64" t="s">
        <v>139</v>
      </c>
      <c r="G65" s="87">
        <v>146</v>
      </c>
      <c r="H65" s="87"/>
      <c r="I65" s="235">
        <f t="shared" si="0"/>
        <v>0</v>
      </c>
      <c r="J65" s="10">
        <f>SUM('ведомствен.2015'!G373)</f>
        <v>146</v>
      </c>
      <c r="K65" s="10">
        <f>SUM('ведомствен.2015'!H373)</f>
        <v>0</v>
      </c>
    </row>
    <row r="66" spans="1:11" ht="14.25">
      <c r="A66" s="191" t="s">
        <v>87</v>
      </c>
      <c r="B66" s="177"/>
      <c r="C66" s="311" t="s">
        <v>351</v>
      </c>
      <c r="D66" s="312" t="s">
        <v>187</v>
      </c>
      <c r="E66" s="32"/>
      <c r="F66" s="65"/>
      <c r="G66" s="87">
        <f>SUM(G67+G81)+G90</f>
        <v>47357</v>
      </c>
      <c r="H66" s="87">
        <f>SUM(H67+H81)+H90</f>
        <v>44329.1</v>
      </c>
      <c r="I66" s="235">
        <f t="shared" si="0"/>
        <v>93.60622505648584</v>
      </c>
      <c r="J66"/>
      <c r="K66"/>
    </row>
    <row r="67" spans="1:11" ht="28.5" hidden="1">
      <c r="A67" s="74" t="s">
        <v>382</v>
      </c>
      <c r="B67" s="178"/>
      <c r="C67" s="315" t="s">
        <v>351</v>
      </c>
      <c r="D67" s="316" t="s">
        <v>187</v>
      </c>
      <c r="E67" s="159" t="s">
        <v>383</v>
      </c>
      <c r="F67" s="160"/>
      <c r="G67" s="172">
        <f>G68+G71+G73+G76</f>
        <v>44495.7</v>
      </c>
      <c r="H67" s="172">
        <f>H68+H71+H73+H76</f>
        <v>41467.899999999994</v>
      </c>
      <c r="I67" s="235">
        <f t="shared" si="0"/>
        <v>93.19529752313144</v>
      </c>
      <c r="J67"/>
      <c r="K67"/>
    </row>
    <row r="68" spans="1:11" ht="14.25" hidden="1">
      <c r="A68" s="74" t="s">
        <v>373</v>
      </c>
      <c r="B68" s="179"/>
      <c r="C68" s="315" t="s">
        <v>351</v>
      </c>
      <c r="D68" s="316" t="s">
        <v>187</v>
      </c>
      <c r="E68" s="159" t="s">
        <v>384</v>
      </c>
      <c r="F68" s="161"/>
      <c r="G68" s="172">
        <f>G69+G70</f>
        <v>4044</v>
      </c>
      <c r="H68" s="172">
        <f>H69+H70</f>
        <v>3787.1000000000004</v>
      </c>
      <c r="I68" s="235">
        <f t="shared" si="0"/>
        <v>93.64737883283878</v>
      </c>
      <c r="J68"/>
      <c r="K68"/>
    </row>
    <row r="69" spans="1:11" ht="28.5" hidden="1">
      <c r="A69" s="191" t="s">
        <v>613</v>
      </c>
      <c r="B69" s="179"/>
      <c r="C69" s="315" t="s">
        <v>351</v>
      </c>
      <c r="D69" s="316" t="s">
        <v>187</v>
      </c>
      <c r="E69" s="159" t="s">
        <v>384</v>
      </c>
      <c r="F69" s="161" t="s">
        <v>95</v>
      </c>
      <c r="G69" s="172">
        <v>3925.1</v>
      </c>
      <c r="H69" s="172">
        <v>3668.3</v>
      </c>
      <c r="I69" s="235">
        <f t="shared" si="0"/>
        <v>93.45749152887825</v>
      </c>
      <c r="J69" s="18">
        <f>SUM('ведомствен.2015'!G29+'ведомствен.2015'!G49+'ведомствен.2015'!G92+'ведомствен.2015'!G377)</f>
        <v>3925.1000000000004</v>
      </c>
      <c r="K69" s="18">
        <f>SUM('ведомствен.2015'!H29+'ведомствен.2015'!H49+'ведомствен.2015'!H92+'ведомствен.2015'!H377)</f>
        <v>3668.3</v>
      </c>
    </row>
    <row r="70" spans="1:11" ht="14.25" hidden="1">
      <c r="A70" s="74" t="s">
        <v>386</v>
      </c>
      <c r="B70" s="179"/>
      <c r="C70" s="315" t="s">
        <v>351</v>
      </c>
      <c r="D70" s="316" t="s">
        <v>187</v>
      </c>
      <c r="E70" s="159" t="s">
        <v>384</v>
      </c>
      <c r="F70" s="161" t="s">
        <v>139</v>
      </c>
      <c r="G70" s="172">
        <v>118.9</v>
      </c>
      <c r="H70" s="172">
        <v>118.8</v>
      </c>
      <c r="I70" s="235">
        <f t="shared" si="0"/>
        <v>99.91589571068124</v>
      </c>
      <c r="J70" s="18">
        <f>SUM('ведомствен.2015'!G30+'ведомствен.2015'!G50+'ведомствен.2015'!G93+'ведомствен.2015'!G378)</f>
        <v>118.89999999999998</v>
      </c>
      <c r="K70" s="18">
        <f>SUM('ведомствен.2015'!H30+'ведомствен.2015'!H50+'ведомствен.2015'!H93+'ведомствен.2015'!H378)</f>
        <v>118.79999999999998</v>
      </c>
    </row>
    <row r="71" spans="1:9" ht="28.5" hidden="1">
      <c r="A71" s="74" t="s">
        <v>374</v>
      </c>
      <c r="B71" s="179"/>
      <c r="C71" s="315" t="s">
        <v>351</v>
      </c>
      <c r="D71" s="316" t="s">
        <v>187</v>
      </c>
      <c r="E71" s="159" t="s">
        <v>387</v>
      </c>
      <c r="F71" s="161"/>
      <c r="G71" s="172">
        <f>SUM(G72)</f>
        <v>11070.6</v>
      </c>
      <c r="H71" s="172">
        <f>SUM(H72)</f>
        <v>10600.3</v>
      </c>
      <c r="I71" s="235">
        <f t="shared" si="0"/>
        <v>95.75181110328256</v>
      </c>
    </row>
    <row r="72" spans="1:11" ht="28.5" hidden="1">
      <c r="A72" s="191" t="s">
        <v>613</v>
      </c>
      <c r="B72" s="179"/>
      <c r="C72" s="315" t="s">
        <v>351</v>
      </c>
      <c r="D72" s="316" t="s">
        <v>187</v>
      </c>
      <c r="E72" s="159" t="s">
        <v>387</v>
      </c>
      <c r="F72" s="161" t="s">
        <v>95</v>
      </c>
      <c r="G72" s="172">
        <v>11070.6</v>
      </c>
      <c r="H72" s="172">
        <v>10600.3</v>
      </c>
      <c r="I72" s="235">
        <f t="shared" si="0"/>
        <v>95.75181110328256</v>
      </c>
      <c r="J72" s="18">
        <f>SUM('ведомствен.2015'!G32+'ведомствен.2015'!G52+'ведомствен.2015'!G95+'ведомствен.2015'!G380)</f>
        <v>11070.6</v>
      </c>
      <c r="K72" s="18">
        <f>SUM('ведомствен.2015'!H32+'ведомствен.2015'!H52+'ведомствен.2015'!H95+'ведомствен.2015'!H380)</f>
        <v>10600.3</v>
      </c>
    </row>
    <row r="73" spans="1:11" ht="28.5" hidden="1">
      <c r="A73" s="74" t="s">
        <v>404</v>
      </c>
      <c r="B73" s="179"/>
      <c r="C73" s="315" t="s">
        <v>351</v>
      </c>
      <c r="D73" s="316" t="s">
        <v>187</v>
      </c>
      <c r="E73" s="159" t="s">
        <v>405</v>
      </c>
      <c r="F73" s="161"/>
      <c r="G73" s="172">
        <f>SUM(G74:G75)</f>
        <v>6657.2</v>
      </c>
      <c r="H73" s="172">
        <f>SUM(H74:H75)</f>
        <v>5854.7</v>
      </c>
      <c r="I73" s="235">
        <f t="shared" si="0"/>
        <v>87.94538244306915</v>
      </c>
      <c r="J73"/>
      <c r="K73"/>
    </row>
    <row r="74" spans="1:11" ht="28.5" hidden="1">
      <c r="A74" s="191" t="s">
        <v>613</v>
      </c>
      <c r="B74" s="179"/>
      <c r="C74" s="315" t="s">
        <v>351</v>
      </c>
      <c r="D74" s="316" t="s">
        <v>187</v>
      </c>
      <c r="E74" s="159" t="s">
        <v>405</v>
      </c>
      <c r="F74" s="161" t="s">
        <v>95</v>
      </c>
      <c r="G74" s="172">
        <v>6538.9</v>
      </c>
      <c r="H74" s="172">
        <v>5736.4</v>
      </c>
      <c r="I74" s="235">
        <f t="shared" si="0"/>
        <v>87.72729358148923</v>
      </c>
      <c r="J74">
        <f>SUM('ведомствен.2015'!G97)</f>
        <v>6538.9</v>
      </c>
      <c r="K74">
        <f>SUM('ведомствен.2015'!H97)</f>
        <v>5736.4</v>
      </c>
    </row>
    <row r="75" spans="1:11" ht="14.25" hidden="1">
      <c r="A75" s="74" t="s">
        <v>386</v>
      </c>
      <c r="B75" s="179"/>
      <c r="C75" s="315" t="s">
        <v>351</v>
      </c>
      <c r="D75" s="316" t="s">
        <v>187</v>
      </c>
      <c r="E75" s="159" t="s">
        <v>405</v>
      </c>
      <c r="F75" s="161" t="s">
        <v>139</v>
      </c>
      <c r="G75" s="172">
        <v>118.3</v>
      </c>
      <c r="H75" s="172">
        <v>118.3</v>
      </c>
      <c r="I75" s="235">
        <f t="shared" si="0"/>
        <v>100</v>
      </c>
      <c r="J75">
        <f>SUM('ведомствен.2015'!G98)</f>
        <v>118.3</v>
      </c>
      <c r="K75">
        <f>SUM('ведомствен.2015'!H98)</f>
        <v>118.3</v>
      </c>
    </row>
    <row r="76" spans="1:11" ht="28.5" hidden="1">
      <c r="A76" s="74" t="s">
        <v>388</v>
      </c>
      <c r="B76" s="179"/>
      <c r="C76" s="315" t="s">
        <v>351</v>
      </c>
      <c r="D76" s="316" t="s">
        <v>187</v>
      </c>
      <c r="E76" s="159" t="s">
        <v>389</v>
      </c>
      <c r="F76" s="161"/>
      <c r="G76" s="172">
        <f>SUM(G77:G80)</f>
        <v>22723.899999999998</v>
      </c>
      <c r="H76" s="172">
        <f>SUM(H77:H80)</f>
        <v>21225.8</v>
      </c>
      <c r="I76" s="235">
        <f t="shared" si="0"/>
        <v>93.40738165543767</v>
      </c>
      <c r="J76"/>
      <c r="K76"/>
    </row>
    <row r="77" spans="1:11" ht="28.5" hidden="1">
      <c r="A77" s="191" t="s">
        <v>380</v>
      </c>
      <c r="B77" s="179"/>
      <c r="C77" s="315" t="s">
        <v>351</v>
      </c>
      <c r="D77" s="316" t="s">
        <v>187</v>
      </c>
      <c r="E77" s="159" t="s">
        <v>389</v>
      </c>
      <c r="F77" s="161" t="s">
        <v>381</v>
      </c>
      <c r="G77" s="172">
        <v>10</v>
      </c>
      <c r="H77" s="172">
        <v>8.3</v>
      </c>
      <c r="I77" s="235"/>
      <c r="J77">
        <f>SUM('ведомствен.2015'!G54)</f>
        <v>10</v>
      </c>
      <c r="K77">
        <f>SUM('ведомствен.2015'!H54)</f>
        <v>8.3</v>
      </c>
    </row>
    <row r="78" spans="1:11" ht="28.5" hidden="1">
      <c r="A78" s="191" t="s">
        <v>613</v>
      </c>
      <c r="B78" s="179"/>
      <c r="C78" s="315" t="s">
        <v>351</v>
      </c>
      <c r="D78" s="316" t="s">
        <v>187</v>
      </c>
      <c r="E78" s="159" t="s">
        <v>389</v>
      </c>
      <c r="F78" s="161" t="s">
        <v>95</v>
      </c>
      <c r="G78" s="172">
        <v>18668.1</v>
      </c>
      <c r="H78" s="172">
        <v>17157.1</v>
      </c>
      <c r="I78" s="235">
        <f t="shared" si="0"/>
        <v>91.9059786480681</v>
      </c>
      <c r="J78">
        <f>SUM('ведомствен.2015'!G34+'ведомствен.2015'!G55+'ведомствен.2015'!G100+'ведомствен.2015'!G382)</f>
        <v>18668.1</v>
      </c>
      <c r="K78">
        <f>SUM('ведомствен.2015'!H34+'ведомствен.2015'!H55+'ведомствен.2015'!H100+'ведомствен.2015'!H382)</f>
        <v>17157.100000000002</v>
      </c>
    </row>
    <row r="79" spans="1:13" ht="14.25" hidden="1">
      <c r="A79" s="191" t="s">
        <v>390</v>
      </c>
      <c r="B79" s="177"/>
      <c r="C79" s="311" t="s">
        <v>351</v>
      </c>
      <c r="D79" s="312" t="s">
        <v>187</v>
      </c>
      <c r="E79" s="32" t="s">
        <v>389</v>
      </c>
      <c r="F79" s="66" t="s">
        <v>391</v>
      </c>
      <c r="G79" s="87">
        <v>530.3</v>
      </c>
      <c r="H79" s="87">
        <v>530.4</v>
      </c>
      <c r="I79" s="235">
        <f t="shared" si="0"/>
        <v>100.01885725061285</v>
      </c>
      <c r="J79">
        <f>SUM('ведомствен.2015'!G35)+'ведомствен.2015'!G101</f>
        <v>530.3</v>
      </c>
      <c r="K79">
        <f>SUM('ведомствен.2015'!H35)+'ведомствен.2015'!H101</f>
        <v>530.4</v>
      </c>
      <c r="M79" s="207">
        <f>SUM(G79+G616+G638+G641+G644+G647+G650+G653+G657+G664+G672+G677+G680+G683+G686+G689+G692+G695+G700+G703+G706+G709+G712+G720+G725+G729+G732+G742+G745+G748)/G831</f>
        <v>0.2018430180158745</v>
      </c>
    </row>
    <row r="80" spans="1:11" ht="14.25" hidden="1">
      <c r="A80" s="74" t="s">
        <v>386</v>
      </c>
      <c r="B80" s="179"/>
      <c r="C80" s="315" t="s">
        <v>351</v>
      </c>
      <c r="D80" s="316" t="s">
        <v>187</v>
      </c>
      <c r="E80" s="159" t="s">
        <v>389</v>
      </c>
      <c r="F80" s="161" t="s">
        <v>139</v>
      </c>
      <c r="G80" s="172">
        <v>3515.5</v>
      </c>
      <c r="H80" s="172">
        <v>3530</v>
      </c>
      <c r="I80" s="235">
        <f t="shared" si="0"/>
        <v>100.41245910965723</v>
      </c>
      <c r="J80">
        <f>SUM('ведомствен.2015'!G36+'ведомствен.2015'!G56+'ведомствен.2015'!G102+'ведомствен.2015'!G383)</f>
        <v>3515.5</v>
      </c>
      <c r="K80">
        <f>SUM('ведомствен.2015'!H36+'ведомствен.2015'!H56+'ведомствен.2015'!H102+'ведомствен.2015'!H383)</f>
        <v>3530</v>
      </c>
    </row>
    <row r="81" spans="1:11" ht="28.5" hidden="1">
      <c r="A81" s="74" t="s">
        <v>470</v>
      </c>
      <c r="B81" s="179"/>
      <c r="C81" s="315" t="s">
        <v>351</v>
      </c>
      <c r="D81" s="316" t="s">
        <v>187</v>
      </c>
      <c r="E81" s="159" t="s">
        <v>111</v>
      </c>
      <c r="F81" s="161"/>
      <c r="G81" s="172">
        <f>G82</f>
        <v>2761.3</v>
      </c>
      <c r="H81" s="172">
        <f>H82</f>
        <v>2761.3</v>
      </c>
      <c r="I81" s="235">
        <f aca="true" t="shared" si="1" ref="I81:I148">SUM(H81/G81*100)</f>
        <v>100</v>
      </c>
      <c r="J81"/>
      <c r="K81"/>
    </row>
    <row r="82" spans="1:11" ht="28.5" hidden="1">
      <c r="A82" s="74" t="s">
        <v>9</v>
      </c>
      <c r="B82" s="179"/>
      <c r="C82" s="315" t="s">
        <v>351</v>
      </c>
      <c r="D82" s="316" t="s">
        <v>187</v>
      </c>
      <c r="E82" s="159" t="s">
        <v>160</v>
      </c>
      <c r="F82" s="161"/>
      <c r="G82" s="172">
        <f>G83+G85</f>
        <v>2761.3</v>
      </c>
      <c r="H82" s="172">
        <f>H83+H85</f>
        <v>2761.3</v>
      </c>
      <c r="I82" s="235">
        <f t="shared" si="1"/>
        <v>100</v>
      </c>
      <c r="J82"/>
      <c r="K82"/>
    </row>
    <row r="83" spans="1:11" ht="28.5" hidden="1">
      <c r="A83" s="74" t="s">
        <v>486</v>
      </c>
      <c r="B83" s="179"/>
      <c r="C83" s="315" t="s">
        <v>351</v>
      </c>
      <c r="D83" s="316" t="s">
        <v>187</v>
      </c>
      <c r="E83" s="159" t="s">
        <v>162</v>
      </c>
      <c r="F83" s="161"/>
      <c r="G83" s="172">
        <f>SUM(G84)</f>
        <v>2380.3</v>
      </c>
      <c r="H83" s="172">
        <f>SUM(H84)</f>
        <v>2380.3</v>
      </c>
      <c r="I83" s="235">
        <f t="shared" si="1"/>
        <v>100</v>
      </c>
      <c r="J83"/>
      <c r="K83"/>
    </row>
    <row r="84" spans="1:11" ht="28.5" hidden="1">
      <c r="A84" s="74" t="s">
        <v>406</v>
      </c>
      <c r="B84" s="179"/>
      <c r="C84" s="315" t="s">
        <v>351</v>
      </c>
      <c r="D84" s="316" t="s">
        <v>187</v>
      </c>
      <c r="E84" s="159" t="s">
        <v>162</v>
      </c>
      <c r="F84" s="161" t="s">
        <v>397</v>
      </c>
      <c r="G84" s="172">
        <v>2380.3</v>
      </c>
      <c r="H84" s="172">
        <v>2380.3</v>
      </c>
      <c r="I84" s="235">
        <f t="shared" si="1"/>
        <v>100</v>
      </c>
      <c r="J84">
        <f>SUM('ведомствен.2015'!G106)</f>
        <v>2380.3</v>
      </c>
      <c r="K84">
        <f>SUM('ведомствен.2015'!H106)</f>
        <v>2380.3</v>
      </c>
    </row>
    <row r="85" spans="1:11" ht="14.25" hidden="1">
      <c r="A85" s="191" t="s">
        <v>128</v>
      </c>
      <c r="B85" s="179"/>
      <c r="C85" s="315" t="s">
        <v>351</v>
      </c>
      <c r="D85" s="316" t="s">
        <v>187</v>
      </c>
      <c r="E85" s="159" t="s">
        <v>311</v>
      </c>
      <c r="F85" s="161"/>
      <c r="G85" s="172">
        <f>SUM(G86)+G88</f>
        <v>381</v>
      </c>
      <c r="H85" s="172">
        <f>SUM(H86)+H88</f>
        <v>381</v>
      </c>
      <c r="I85" s="235">
        <f t="shared" si="1"/>
        <v>100</v>
      </c>
      <c r="J85"/>
      <c r="K85"/>
    </row>
    <row r="86" spans="1:11" ht="28.5" hidden="1">
      <c r="A86" s="74" t="s">
        <v>116</v>
      </c>
      <c r="B86" s="179"/>
      <c r="C86" s="315" t="s">
        <v>351</v>
      </c>
      <c r="D86" s="316" t="s">
        <v>187</v>
      </c>
      <c r="E86" s="159" t="s">
        <v>312</v>
      </c>
      <c r="F86" s="161"/>
      <c r="G86" s="172">
        <f>SUM(G87)</f>
        <v>341.2</v>
      </c>
      <c r="H86" s="172">
        <f>SUM(H87)</f>
        <v>341.2</v>
      </c>
      <c r="I86" s="235">
        <f t="shared" si="1"/>
        <v>100</v>
      </c>
      <c r="J86"/>
      <c r="K86"/>
    </row>
    <row r="87" spans="1:11" ht="28.5" hidden="1">
      <c r="A87" s="74" t="s">
        <v>406</v>
      </c>
      <c r="B87" s="179"/>
      <c r="C87" s="315" t="s">
        <v>351</v>
      </c>
      <c r="D87" s="316" t="s">
        <v>187</v>
      </c>
      <c r="E87" s="159" t="s">
        <v>312</v>
      </c>
      <c r="F87" s="161" t="s">
        <v>397</v>
      </c>
      <c r="G87" s="172">
        <v>341.2</v>
      </c>
      <c r="H87" s="172">
        <v>341.2</v>
      </c>
      <c r="I87" s="235">
        <f t="shared" si="1"/>
        <v>100</v>
      </c>
      <c r="J87">
        <f>SUM('ведомствен.2015'!G109)</f>
        <v>341.2</v>
      </c>
      <c r="K87">
        <f>SUM('ведомствен.2015'!H109)</f>
        <v>341.2</v>
      </c>
    </row>
    <row r="88" spans="1:9" ht="28.5" hidden="1">
      <c r="A88" s="73" t="s">
        <v>125</v>
      </c>
      <c r="B88" s="263"/>
      <c r="C88" s="315" t="s">
        <v>351</v>
      </c>
      <c r="D88" s="316" t="s">
        <v>187</v>
      </c>
      <c r="E88" s="159" t="s">
        <v>170</v>
      </c>
      <c r="F88" s="161"/>
      <c r="G88" s="172">
        <f>SUM(G89)</f>
        <v>39.8</v>
      </c>
      <c r="H88" s="172">
        <f>SUM(H89)</f>
        <v>39.8</v>
      </c>
      <c r="I88" s="235">
        <f t="shared" si="1"/>
        <v>100</v>
      </c>
    </row>
    <row r="89" spans="1:11" ht="28.5" hidden="1">
      <c r="A89" s="74" t="s">
        <v>406</v>
      </c>
      <c r="B89" s="263"/>
      <c r="C89" s="315" t="s">
        <v>351</v>
      </c>
      <c r="D89" s="316" t="s">
        <v>187</v>
      </c>
      <c r="E89" s="159" t="s">
        <v>170</v>
      </c>
      <c r="F89" s="161" t="s">
        <v>397</v>
      </c>
      <c r="G89" s="172">
        <v>39.8</v>
      </c>
      <c r="H89" s="172">
        <v>39.8</v>
      </c>
      <c r="I89" s="235">
        <f t="shared" si="1"/>
        <v>100</v>
      </c>
      <c r="J89">
        <f>SUM('ведомствен.2015'!G111)</f>
        <v>39.8</v>
      </c>
      <c r="K89">
        <f>SUM('ведомствен.2015'!H111)</f>
        <v>39.8</v>
      </c>
    </row>
    <row r="90" spans="1:9" ht="14.25" hidden="1">
      <c r="A90" s="193" t="s">
        <v>433</v>
      </c>
      <c r="B90" s="179"/>
      <c r="C90" s="315" t="s">
        <v>351</v>
      </c>
      <c r="D90" s="316" t="s">
        <v>187</v>
      </c>
      <c r="E90" s="159" t="s">
        <v>104</v>
      </c>
      <c r="F90" s="161"/>
      <c r="G90" s="172">
        <f>SUM(G91)+G93</f>
        <v>100</v>
      </c>
      <c r="H90" s="172">
        <f>SUM(H91)+H93</f>
        <v>99.9</v>
      </c>
      <c r="I90" s="235">
        <f t="shared" si="1"/>
        <v>99.9</v>
      </c>
    </row>
    <row r="91" spans="1:9" ht="28.5" hidden="1">
      <c r="A91" s="74" t="s">
        <v>494</v>
      </c>
      <c r="B91" s="179"/>
      <c r="C91" s="315" t="s">
        <v>351</v>
      </c>
      <c r="D91" s="316" t="s">
        <v>187</v>
      </c>
      <c r="E91" s="159" t="s">
        <v>495</v>
      </c>
      <c r="F91" s="161"/>
      <c r="G91" s="172">
        <f>SUM(G92)</f>
        <v>100</v>
      </c>
      <c r="H91" s="172">
        <f>SUM(H92)</f>
        <v>99.9</v>
      </c>
      <c r="I91" s="235">
        <f t="shared" si="1"/>
        <v>99.9</v>
      </c>
    </row>
    <row r="92" spans="1:11" ht="28.5" hidden="1">
      <c r="A92" s="191" t="s">
        <v>613</v>
      </c>
      <c r="B92" s="179"/>
      <c r="C92" s="315" t="s">
        <v>351</v>
      </c>
      <c r="D92" s="316" t="s">
        <v>187</v>
      </c>
      <c r="E92" s="159" t="s">
        <v>495</v>
      </c>
      <c r="F92" s="161" t="s">
        <v>95</v>
      </c>
      <c r="G92" s="172">
        <v>100</v>
      </c>
      <c r="H92" s="172">
        <v>99.9</v>
      </c>
      <c r="I92" s="235">
        <f t="shared" si="1"/>
        <v>99.9</v>
      </c>
      <c r="J92" s="18">
        <f>SUM('ведомствен.2015'!G114)</f>
        <v>100</v>
      </c>
      <c r="K92" s="18">
        <f>SUM('ведомствен.2015'!H114)</f>
        <v>99.9</v>
      </c>
    </row>
    <row r="93" spans="1:9" ht="42.75" hidden="1">
      <c r="A93" s="191" t="s">
        <v>707</v>
      </c>
      <c r="B93" s="263"/>
      <c r="C93" s="315" t="s">
        <v>351</v>
      </c>
      <c r="D93" s="316" t="s">
        <v>187</v>
      </c>
      <c r="E93" s="159" t="s">
        <v>708</v>
      </c>
      <c r="F93" s="161"/>
      <c r="G93" s="172">
        <f>SUM(G94)</f>
        <v>0</v>
      </c>
      <c r="H93" s="172">
        <f>SUM(H94)</f>
        <v>0</v>
      </c>
      <c r="I93" s="235"/>
    </row>
    <row r="94" spans="1:11" ht="14.25" hidden="1">
      <c r="A94" s="192" t="s">
        <v>390</v>
      </c>
      <c r="B94" s="263"/>
      <c r="C94" s="315" t="s">
        <v>351</v>
      </c>
      <c r="D94" s="316" t="s">
        <v>187</v>
      </c>
      <c r="E94" s="159" t="s">
        <v>708</v>
      </c>
      <c r="F94" s="161" t="s">
        <v>391</v>
      </c>
      <c r="G94" s="172"/>
      <c r="H94" s="172"/>
      <c r="I94" s="235"/>
      <c r="J94" s="18">
        <f>SUM('ведомствен.2015'!G116)</f>
        <v>0</v>
      </c>
      <c r="K94" s="18">
        <f>SUM('ведомствен.2015'!H116)</f>
        <v>0</v>
      </c>
    </row>
    <row r="95" spans="1:13" s="9" customFormat="1" ht="14.25">
      <c r="A95" s="191" t="s">
        <v>113</v>
      </c>
      <c r="B95" s="177"/>
      <c r="C95" s="313" t="s">
        <v>83</v>
      </c>
      <c r="D95" s="314"/>
      <c r="E95" s="62"/>
      <c r="F95" s="65"/>
      <c r="G95" s="88">
        <f>SUM(G96+G102)</f>
        <v>24760.4</v>
      </c>
      <c r="H95" s="88">
        <f>SUM(H96+H102)</f>
        <v>21046.9</v>
      </c>
      <c r="I95" s="235">
        <f t="shared" si="1"/>
        <v>85.00226167590185</v>
      </c>
      <c r="L95" s="9">
        <f>SUM(J96:J129)</f>
        <v>24760.4</v>
      </c>
      <c r="M95" s="9">
        <f>SUM('ведомствен.2015'!G117)</f>
        <v>24760.4</v>
      </c>
    </row>
    <row r="96" spans="1:9" s="11" customFormat="1" ht="14.25">
      <c r="A96" s="194" t="s">
        <v>42</v>
      </c>
      <c r="B96" s="179"/>
      <c r="C96" s="315" t="s">
        <v>83</v>
      </c>
      <c r="D96" s="316" t="s">
        <v>97</v>
      </c>
      <c r="E96" s="159"/>
      <c r="F96" s="161"/>
      <c r="G96" s="172">
        <f>SUM(G98)</f>
        <v>4686.6</v>
      </c>
      <c r="H96" s="172">
        <f>SUM(H98)</f>
        <v>4686.6</v>
      </c>
      <c r="I96" s="235">
        <f t="shared" si="1"/>
        <v>100</v>
      </c>
    </row>
    <row r="97" spans="1:9" s="11" customFormat="1" ht="16.5" customHeight="1" hidden="1">
      <c r="A97" s="74" t="s">
        <v>306</v>
      </c>
      <c r="B97" s="179"/>
      <c r="C97" s="315" t="s">
        <v>83</v>
      </c>
      <c r="D97" s="316" t="s">
        <v>97</v>
      </c>
      <c r="E97" s="159" t="s">
        <v>307</v>
      </c>
      <c r="F97" s="161"/>
      <c r="G97" s="172">
        <f>SUM(G98)</f>
        <v>4686.6</v>
      </c>
      <c r="H97" s="172">
        <f>SUM(H98)</f>
        <v>4686.6</v>
      </c>
      <c r="I97" s="235">
        <f t="shared" si="1"/>
        <v>100</v>
      </c>
    </row>
    <row r="98" spans="1:9" s="11" customFormat="1" ht="28.5" hidden="1">
      <c r="A98" s="74" t="s">
        <v>480</v>
      </c>
      <c r="B98" s="179"/>
      <c r="C98" s="315" t="s">
        <v>83</v>
      </c>
      <c r="D98" s="316" t="s">
        <v>97</v>
      </c>
      <c r="E98" s="159" t="s">
        <v>410</v>
      </c>
      <c r="F98" s="161"/>
      <c r="G98" s="172">
        <f>G99+G100+G101</f>
        <v>4686.6</v>
      </c>
      <c r="H98" s="172">
        <f>H99+H100+H101</f>
        <v>4686.6</v>
      </c>
      <c r="I98" s="235">
        <f t="shared" si="1"/>
        <v>100</v>
      </c>
    </row>
    <row r="99" spans="1:11" s="11" customFormat="1" ht="28.5" hidden="1">
      <c r="A99" s="74" t="s">
        <v>380</v>
      </c>
      <c r="B99" s="179"/>
      <c r="C99" s="315" t="s">
        <v>83</v>
      </c>
      <c r="D99" s="316" t="s">
        <v>97</v>
      </c>
      <c r="E99" s="159" t="s">
        <v>410</v>
      </c>
      <c r="F99" s="161" t="s">
        <v>381</v>
      </c>
      <c r="G99" s="172">
        <v>3663.9</v>
      </c>
      <c r="H99" s="172">
        <v>3663.9</v>
      </c>
      <c r="I99" s="235">
        <f t="shared" si="1"/>
        <v>100</v>
      </c>
      <c r="J99" s="11">
        <f>SUM('ведомствен.2015'!G121)</f>
        <v>3663.9</v>
      </c>
      <c r="K99" s="11">
        <f>SUM('ведомствен.2015'!H121)</f>
        <v>3663.9</v>
      </c>
    </row>
    <row r="100" spans="1:11" ht="28.5" hidden="1">
      <c r="A100" s="191" t="s">
        <v>613</v>
      </c>
      <c r="B100" s="179"/>
      <c r="C100" s="315" t="s">
        <v>83</v>
      </c>
      <c r="D100" s="316" t="s">
        <v>97</v>
      </c>
      <c r="E100" s="159" t="s">
        <v>410</v>
      </c>
      <c r="F100" s="161" t="s">
        <v>95</v>
      </c>
      <c r="G100" s="172">
        <v>936.4</v>
      </c>
      <c r="H100" s="172">
        <v>936.4</v>
      </c>
      <c r="I100" s="235">
        <f t="shared" si="1"/>
        <v>100</v>
      </c>
      <c r="J100" s="11">
        <f>SUM('ведомствен.2015'!G122)</f>
        <v>936.4</v>
      </c>
      <c r="K100" s="11">
        <f>SUM('ведомствен.2015'!H122)</f>
        <v>936.4</v>
      </c>
    </row>
    <row r="101" spans="1:11" ht="14.25" hidden="1">
      <c r="A101" s="74" t="s">
        <v>386</v>
      </c>
      <c r="B101" s="179"/>
      <c r="C101" s="315" t="s">
        <v>83</v>
      </c>
      <c r="D101" s="316" t="s">
        <v>97</v>
      </c>
      <c r="E101" s="159" t="s">
        <v>410</v>
      </c>
      <c r="F101" s="161" t="s">
        <v>139</v>
      </c>
      <c r="G101" s="172">
        <v>86.3</v>
      </c>
      <c r="H101" s="172">
        <v>86.3</v>
      </c>
      <c r="I101" s="235">
        <f t="shared" si="1"/>
        <v>100</v>
      </c>
      <c r="J101" s="11">
        <f>SUM('ведомствен.2015'!G123)</f>
        <v>86.3</v>
      </c>
      <c r="K101" s="11">
        <f>SUM('ведомствен.2015'!H123)</f>
        <v>86.3</v>
      </c>
    </row>
    <row r="102" spans="1:9" ht="28.5">
      <c r="A102" s="58" t="s">
        <v>752</v>
      </c>
      <c r="B102" s="180"/>
      <c r="C102" s="317" t="s">
        <v>83</v>
      </c>
      <c r="D102" s="318" t="s">
        <v>240</v>
      </c>
      <c r="E102" s="153"/>
      <c r="F102" s="154"/>
      <c r="G102" s="173">
        <f>G113+G118+G103+G125+G123</f>
        <v>20073.8</v>
      </c>
      <c r="H102" s="173">
        <f>H113+H118+H103+H125+H123</f>
        <v>16360.3</v>
      </c>
      <c r="I102" s="235">
        <f t="shared" si="1"/>
        <v>81.50076218752803</v>
      </c>
    </row>
    <row r="103" spans="1:11" ht="28.5" hidden="1">
      <c r="A103" s="74" t="s">
        <v>471</v>
      </c>
      <c r="B103" s="179"/>
      <c r="C103" s="315" t="s">
        <v>83</v>
      </c>
      <c r="D103" s="316" t="s">
        <v>240</v>
      </c>
      <c r="E103" s="159" t="s">
        <v>411</v>
      </c>
      <c r="F103" s="161"/>
      <c r="G103" s="172">
        <f>SUM(G104)</f>
        <v>12704.1</v>
      </c>
      <c r="H103" s="172">
        <f>SUM(H104)</f>
        <v>12241.199999999999</v>
      </c>
      <c r="I103" s="235">
        <f t="shared" si="1"/>
        <v>96.35629442463456</v>
      </c>
      <c r="J103"/>
      <c r="K103"/>
    </row>
    <row r="104" spans="1:9" ht="28.5" hidden="1">
      <c r="A104" s="74" t="s">
        <v>39</v>
      </c>
      <c r="B104" s="179"/>
      <c r="C104" s="315" t="s">
        <v>83</v>
      </c>
      <c r="D104" s="316" t="s">
        <v>240</v>
      </c>
      <c r="E104" s="159" t="s">
        <v>412</v>
      </c>
      <c r="F104" s="161"/>
      <c r="G104" s="172">
        <f>G105+G109+G112</f>
        <v>12704.1</v>
      </c>
      <c r="H104" s="172">
        <f>H105+H109+H112</f>
        <v>12241.199999999999</v>
      </c>
      <c r="I104" s="235">
        <f t="shared" si="1"/>
        <v>96.35629442463456</v>
      </c>
    </row>
    <row r="105" spans="1:11" ht="28.5" hidden="1">
      <c r="A105" s="74" t="s">
        <v>380</v>
      </c>
      <c r="B105" s="179"/>
      <c r="C105" s="315" t="s">
        <v>83</v>
      </c>
      <c r="D105" s="316" t="s">
        <v>240</v>
      </c>
      <c r="E105" s="159" t="s">
        <v>412</v>
      </c>
      <c r="F105" s="161" t="s">
        <v>381</v>
      </c>
      <c r="G105" s="172">
        <v>10105</v>
      </c>
      <c r="H105" s="172">
        <v>9890.3</v>
      </c>
      <c r="I105" s="235">
        <f t="shared" si="1"/>
        <v>97.87530925284513</v>
      </c>
      <c r="J105">
        <f>SUM('ведомствен.2015'!G127)</f>
        <v>10105</v>
      </c>
      <c r="K105">
        <f>SUM('ведомствен.2015'!H127)</f>
        <v>9890.3</v>
      </c>
    </row>
    <row r="106" spans="1:11" ht="14.25" hidden="1">
      <c r="A106" s="74" t="s">
        <v>413</v>
      </c>
      <c r="B106" s="179"/>
      <c r="C106" s="315" t="s">
        <v>83</v>
      </c>
      <c r="D106" s="316" t="s">
        <v>240</v>
      </c>
      <c r="E106" s="159" t="s">
        <v>412</v>
      </c>
      <c r="F106" s="161" t="s">
        <v>414</v>
      </c>
      <c r="G106" s="172"/>
      <c r="H106" s="172"/>
      <c r="I106" s="235" t="e">
        <f t="shared" si="1"/>
        <v>#DIV/0!</v>
      </c>
      <c r="J106"/>
      <c r="K106"/>
    </row>
    <row r="107" spans="1:9" ht="28.5" hidden="1">
      <c r="A107" s="74" t="s">
        <v>415</v>
      </c>
      <c r="B107" s="179"/>
      <c r="C107" s="315" t="s">
        <v>83</v>
      </c>
      <c r="D107" s="316" t="s">
        <v>240</v>
      </c>
      <c r="E107" s="159" t="s">
        <v>412</v>
      </c>
      <c r="F107" s="161" t="s">
        <v>416</v>
      </c>
      <c r="G107" s="172"/>
      <c r="H107" s="172"/>
      <c r="I107" s="235" t="e">
        <f t="shared" si="1"/>
        <v>#DIV/0!</v>
      </c>
    </row>
    <row r="108" spans="1:11" ht="28.5" hidden="1">
      <c r="A108" s="74" t="s">
        <v>417</v>
      </c>
      <c r="B108" s="179"/>
      <c r="C108" s="315" t="s">
        <v>83</v>
      </c>
      <c r="D108" s="316" t="s">
        <v>240</v>
      </c>
      <c r="E108" s="159" t="s">
        <v>412</v>
      </c>
      <c r="F108" s="161" t="s">
        <v>418</v>
      </c>
      <c r="G108" s="172"/>
      <c r="H108" s="172"/>
      <c r="I108" s="235" t="e">
        <f t="shared" si="1"/>
        <v>#DIV/0!</v>
      </c>
      <c r="J108"/>
      <c r="K108"/>
    </row>
    <row r="109" spans="1:11" ht="28.5" hidden="1">
      <c r="A109" s="191" t="s">
        <v>613</v>
      </c>
      <c r="B109" s="179"/>
      <c r="C109" s="315" t="s">
        <v>83</v>
      </c>
      <c r="D109" s="316" t="s">
        <v>240</v>
      </c>
      <c r="E109" s="159" t="s">
        <v>412</v>
      </c>
      <c r="F109" s="161" t="s">
        <v>95</v>
      </c>
      <c r="G109" s="172">
        <v>2428.2</v>
      </c>
      <c r="H109" s="172">
        <v>2180</v>
      </c>
      <c r="I109" s="235">
        <f t="shared" si="1"/>
        <v>89.77843670208385</v>
      </c>
      <c r="J109">
        <f>SUM('ведомствен.2015'!G131)</f>
        <v>2428.2</v>
      </c>
      <c r="K109">
        <f>SUM('ведомствен.2015'!H131)</f>
        <v>2180</v>
      </c>
    </row>
    <row r="110" spans="1:9" ht="28.5" hidden="1">
      <c r="A110" s="74" t="s">
        <v>400</v>
      </c>
      <c r="B110" s="179"/>
      <c r="C110" s="315" t="s">
        <v>83</v>
      </c>
      <c r="D110" s="316" t="s">
        <v>240</v>
      </c>
      <c r="E110" s="159" t="s">
        <v>412</v>
      </c>
      <c r="F110" s="161" t="s">
        <v>401</v>
      </c>
      <c r="G110" s="172"/>
      <c r="H110" s="172"/>
      <c r="I110" s="235" t="e">
        <f t="shared" si="1"/>
        <v>#DIV/0!</v>
      </c>
    </row>
    <row r="111" spans="1:9" s="12" customFormat="1" ht="28.5" hidden="1">
      <c r="A111" s="74" t="s">
        <v>402</v>
      </c>
      <c r="B111" s="179"/>
      <c r="C111" s="315" t="s">
        <v>83</v>
      </c>
      <c r="D111" s="316" t="s">
        <v>240</v>
      </c>
      <c r="E111" s="159" t="s">
        <v>412</v>
      </c>
      <c r="F111" s="161" t="s">
        <v>403</v>
      </c>
      <c r="G111" s="172"/>
      <c r="H111" s="172"/>
      <c r="I111" s="235" t="e">
        <f t="shared" si="1"/>
        <v>#DIV/0!</v>
      </c>
    </row>
    <row r="112" spans="1:11" s="12" customFormat="1" ht="14.25" hidden="1">
      <c r="A112" s="74" t="s">
        <v>386</v>
      </c>
      <c r="B112" s="179"/>
      <c r="C112" s="315" t="s">
        <v>83</v>
      </c>
      <c r="D112" s="316" t="s">
        <v>240</v>
      </c>
      <c r="E112" s="159" t="s">
        <v>412</v>
      </c>
      <c r="F112" s="161" t="s">
        <v>139</v>
      </c>
      <c r="G112" s="172">
        <v>170.9</v>
      </c>
      <c r="H112" s="172">
        <v>170.9</v>
      </c>
      <c r="I112" s="235">
        <f t="shared" si="1"/>
        <v>100</v>
      </c>
      <c r="J112" s="12">
        <f>SUM('ведомствен.2015'!G133)</f>
        <v>170.9</v>
      </c>
      <c r="K112" s="12">
        <f>SUM('ведомствен.2015'!H133)</f>
        <v>170.9</v>
      </c>
    </row>
    <row r="113" spans="1:9" s="12" customFormat="1" ht="28.5" hidden="1">
      <c r="A113" s="74" t="s">
        <v>472</v>
      </c>
      <c r="B113" s="179"/>
      <c r="C113" s="315" t="s">
        <v>83</v>
      </c>
      <c r="D113" s="316" t="s">
        <v>240</v>
      </c>
      <c r="E113" s="159" t="s">
        <v>419</v>
      </c>
      <c r="F113" s="161"/>
      <c r="G113" s="172">
        <f>SUM(G115+G117)</f>
        <v>1278.7</v>
      </c>
      <c r="H113" s="172">
        <f>SUM(H115+H117)</f>
        <v>529.5</v>
      </c>
      <c r="I113" s="235">
        <f t="shared" si="1"/>
        <v>41.409243763197</v>
      </c>
    </row>
    <row r="114" spans="1:11" ht="28.5" hidden="1">
      <c r="A114" s="74" t="s">
        <v>473</v>
      </c>
      <c r="B114" s="179"/>
      <c r="C114" s="315" t="s">
        <v>83</v>
      </c>
      <c r="D114" s="316" t="s">
        <v>240</v>
      </c>
      <c r="E114" s="159" t="s">
        <v>420</v>
      </c>
      <c r="F114" s="161"/>
      <c r="G114" s="172">
        <f>SUM(G115)</f>
        <v>778.7</v>
      </c>
      <c r="H114" s="172">
        <f>SUM(H115)</f>
        <v>529.5</v>
      </c>
      <c r="I114" s="235">
        <f t="shared" si="1"/>
        <v>67.99794529343778</v>
      </c>
      <c r="J114"/>
      <c r="K114"/>
    </row>
    <row r="115" spans="1:11" ht="28.5" hidden="1">
      <c r="A115" s="191" t="s">
        <v>613</v>
      </c>
      <c r="B115" s="179"/>
      <c r="C115" s="315" t="s">
        <v>83</v>
      </c>
      <c r="D115" s="316" t="s">
        <v>240</v>
      </c>
      <c r="E115" s="159" t="s">
        <v>420</v>
      </c>
      <c r="F115" s="161" t="s">
        <v>95</v>
      </c>
      <c r="G115" s="172">
        <v>778.7</v>
      </c>
      <c r="H115" s="172">
        <v>529.5</v>
      </c>
      <c r="I115" s="235">
        <f t="shared" si="1"/>
        <v>67.99794529343778</v>
      </c>
      <c r="J115">
        <f>SUM('ведомствен.2015'!G136)</f>
        <v>778.7</v>
      </c>
      <c r="K115">
        <f>SUM('ведомствен.2015'!H136)</f>
        <v>529.5</v>
      </c>
    </row>
    <row r="116" spans="1:11" ht="28.5" hidden="1">
      <c r="A116" s="58" t="s">
        <v>750</v>
      </c>
      <c r="B116" s="179"/>
      <c r="C116" s="315" t="s">
        <v>83</v>
      </c>
      <c r="D116" s="316" t="s">
        <v>240</v>
      </c>
      <c r="E116" s="159" t="s">
        <v>421</v>
      </c>
      <c r="F116" s="161"/>
      <c r="G116" s="172">
        <f>SUM(G117)</f>
        <v>500</v>
      </c>
      <c r="H116" s="172">
        <f>SUM(H117)</f>
        <v>0</v>
      </c>
      <c r="I116" s="235">
        <f t="shared" si="1"/>
        <v>0</v>
      </c>
      <c r="J116"/>
      <c r="K116"/>
    </row>
    <row r="117" spans="1:11" ht="30" customHeight="1" hidden="1">
      <c r="A117" s="191" t="s">
        <v>613</v>
      </c>
      <c r="B117" s="179"/>
      <c r="C117" s="315" t="s">
        <v>83</v>
      </c>
      <c r="D117" s="316" t="s">
        <v>240</v>
      </c>
      <c r="E117" s="159" t="s">
        <v>421</v>
      </c>
      <c r="F117" s="161" t="s">
        <v>95</v>
      </c>
      <c r="G117" s="172">
        <v>500</v>
      </c>
      <c r="H117" s="172"/>
      <c r="I117" s="235">
        <f t="shared" si="1"/>
        <v>0</v>
      </c>
      <c r="J117">
        <f>SUM('ведомствен.2015'!G138)</f>
        <v>500</v>
      </c>
      <c r="K117">
        <f>SUM('ведомствен.2015'!H138)</f>
        <v>0</v>
      </c>
    </row>
    <row r="118" spans="1:11" ht="14.25" hidden="1">
      <c r="A118" s="74" t="s">
        <v>0</v>
      </c>
      <c r="B118" s="86"/>
      <c r="C118" s="313" t="s">
        <v>83</v>
      </c>
      <c r="D118" s="314" t="s">
        <v>240</v>
      </c>
      <c r="E118" s="62" t="s">
        <v>422</v>
      </c>
      <c r="F118" s="65"/>
      <c r="G118" s="172"/>
      <c r="H118" s="172"/>
      <c r="I118" s="235" t="e">
        <f t="shared" si="1"/>
        <v>#DIV/0!</v>
      </c>
      <c r="J118"/>
      <c r="K118"/>
    </row>
    <row r="119" spans="1:11" ht="28.5" hidden="1">
      <c r="A119" s="74" t="s">
        <v>1</v>
      </c>
      <c r="B119" s="86"/>
      <c r="C119" s="313" t="s">
        <v>83</v>
      </c>
      <c r="D119" s="314" t="s">
        <v>240</v>
      </c>
      <c r="E119" s="62" t="s">
        <v>423</v>
      </c>
      <c r="F119" s="65"/>
      <c r="G119" s="172"/>
      <c r="H119" s="172"/>
      <c r="I119" s="235" t="e">
        <f t="shared" si="1"/>
        <v>#DIV/0!</v>
      </c>
      <c r="J119"/>
      <c r="K119"/>
    </row>
    <row r="120" spans="1:11" ht="14.25" hidden="1">
      <c r="A120" s="74" t="s">
        <v>385</v>
      </c>
      <c r="B120" s="86"/>
      <c r="C120" s="313" t="s">
        <v>83</v>
      </c>
      <c r="D120" s="314" t="s">
        <v>240</v>
      </c>
      <c r="E120" s="62" t="s">
        <v>423</v>
      </c>
      <c r="F120" s="65" t="s">
        <v>95</v>
      </c>
      <c r="G120" s="172"/>
      <c r="H120" s="172"/>
      <c r="I120" s="235" t="e">
        <f t="shared" si="1"/>
        <v>#DIV/0!</v>
      </c>
      <c r="J120"/>
      <c r="K120"/>
    </row>
    <row r="121" spans="1:11" ht="15" customHeight="1" hidden="1">
      <c r="A121" s="74" t="s">
        <v>400</v>
      </c>
      <c r="B121" s="86"/>
      <c r="C121" s="313" t="s">
        <v>83</v>
      </c>
      <c r="D121" s="314" t="s">
        <v>240</v>
      </c>
      <c r="E121" s="62" t="s">
        <v>423</v>
      </c>
      <c r="F121" s="65" t="s">
        <v>401</v>
      </c>
      <c r="G121" s="172"/>
      <c r="H121" s="172"/>
      <c r="I121" s="235" t="e">
        <f t="shared" si="1"/>
        <v>#DIV/0!</v>
      </c>
      <c r="J121"/>
      <c r="K121"/>
    </row>
    <row r="122" spans="1:11" ht="15.75" customHeight="1" hidden="1">
      <c r="A122" s="74" t="s">
        <v>402</v>
      </c>
      <c r="B122" s="86"/>
      <c r="C122" s="313" t="s">
        <v>83</v>
      </c>
      <c r="D122" s="314" t="s">
        <v>240</v>
      </c>
      <c r="E122" s="62" t="s">
        <v>423</v>
      </c>
      <c r="F122" s="65" t="s">
        <v>403</v>
      </c>
      <c r="G122" s="172"/>
      <c r="H122" s="172"/>
      <c r="I122" s="235" t="e">
        <f t="shared" si="1"/>
        <v>#DIV/0!</v>
      </c>
      <c r="J122"/>
      <c r="K122"/>
    </row>
    <row r="123" spans="1:11" ht="77.25" customHeight="1" hidden="1">
      <c r="A123" s="191" t="s">
        <v>682</v>
      </c>
      <c r="B123" s="263"/>
      <c r="C123" s="315" t="s">
        <v>83</v>
      </c>
      <c r="D123" s="316" t="s">
        <v>240</v>
      </c>
      <c r="E123" s="159" t="s">
        <v>683</v>
      </c>
      <c r="F123" s="161"/>
      <c r="G123" s="172">
        <f>SUM(G124)</f>
        <v>2367.8</v>
      </c>
      <c r="H123" s="172">
        <f>SUM(H124)</f>
        <v>2367.8</v>
      </c>
      <c r="I123" s="235">
        <f t="shared" si="1"/>
        <v>100</v>
      </c>
      <c r="J123"/>
      <c r="K123"/>
    </row>
    <row r="124" spans="1:11" ht="15.75" customHeight="1" hidden="1">
      <c r="A124" s="191" t="s">
        <v>613</v>
      </c>
      <c r="B124" s="263"/>
      <c r="C124" s="315" t="s">
        <v>83</v>
      </c>
      <c r="D124" s="316" t="s">
        <v>240</v>
      </c>
      <c r="E124" s="159" t="s">
        <v>683</v>
      </c>
      <c r="F124" s="161" t="s">
        <v>95</v>
      </c>
      <c r="G124" s="172">
        <v>2367.8</v>
      </c>
      <c r="H124" s="172">
        <v>2367.8</v>
      </c>
      <c r="I124" s="235">
        <f t="shared" si="1"/>
        <v>100</v>
      </c>
      <c r="J124">
        <f>SUM('ведомствен.2015'!G140)</f>
        <v>2367.8</v>
      </c>
      <c r="K124">
        <f>SUM('ведомствен.2015'!H140)</f>
        <v>2367.8</v>
      </c>
    </row>
    <row r="125" spans="1:11" ht="14.25" hidden="1">
      <c r="A125" s="196" t="s">
        <v>433</v>
      </c>
      <c r="B125" s="86"/>
      <c r="C125" s="319" t="s">
        <v>83</v>
      </c>
      <c r="D125" s="320" t="s">
        <v>240</v>
      </c>
      <c r="E125" s="62" t="s">
        <v>104</v>
      </c>
      <c r="F125" s="162"/>
      <c r="G125" s="174">
        <f>SUM(G128)+G126</f>
        <v>3723.2</v>
      </c>
      <c r="H125" s="174">
        <f>SUM(H128)+H126</f>
        <v>1221.8</v>
      </c>
      <c r="I125" s="235">
        <f t="shared" si="1"/>
        <v>32.815857327030514</v>
      </c>
      <c r="J125"/>
      <c r="K125"/>
    </row>
    <row r="126" spans="1:11" ht="28.5" hidden="1">
      <c r="A126" s="196" t="s">
        <v>709</v>
      </c>
      <c r="B126" s="270"/>
      <c r="C126" s="319" t="s">
        <v>83</v>
      </c>
      <c r="D126" s="320" t="s">
        <v>240</v>
      </c>
      <c r="E126" s="62" t="s">
        <v>710</v>
      </c>
      <c r="F126" s="162"/>
      <c r="G126" s="174">
        <f>SUM(G127)</f>
        <v>3658.2</v>
      </c>
      <c r="H126" s="174">
        <f>SUM(H127)</f>
        <v>1156.8</v>
      </c>
      <c r="I126" s="235">
        <f t="shared" si="1"/>
        <v>31.622109234049532</v>
      </c>
      <c r="J126"/>
      <c r="K126"/>
    </row>
    <row r="127" spans="1:11" ht="28.5" hidden="1">
      <c r="A127" s="191" t="s">
        <v>613</v>
      </c>
      <c r="B127" s="270"/>
      <c r="C127" s="319" t="s">
        <v>83</v>
      </c>
      <c r="D127" s="320" t="s">
        <v>240</v>
      </c>
      <c r="E127" s="62" t="s">
        <v>710</v>
      </c>
      <c r="F127" s="161" t="s">
        <v>95</v>
      </c>
      <c r="G127" s="174">
        <v>3658.2</v>
      </c>
      <c r="H127" s="174">
        <v>1156.8</v>
      </c>
      <c r="I127" s="235">
        <f t="shared" si="1"/>
        <v>31.622109234049532</v>
      </c>
      <c r="J127">
        <f>SUM('ведомствен.2015'!G148)</f>
        <v>3658.2</v>
      </c>
      <c r="K127">
        <f>SUM('ведомствен.2015'!H148)</f>
        <v>1156.8</v>
      </c>
    </row>
    <row r="128" spans="1:11" ht="42.75" hidden="1">
      <c r="A128" s="74" t="s">
        <v>496</v>
      </c>
      <c r="B128" s="177"/>
      <c r="C128" s="319" t="s">
        <v>83</v>
      </c>
      <c r="D128" s="320" t="s">
        <v>240</v>
      </c>
      <c r="E128" s="62" t="s">
        <v>497</v>
      </c>
      <c r="F128" s="65"/>
      <c r="G128" s="87">
        <f>SUM(G129)</f>
        <v>65</v>
      </c>
      <c r="H128" s="87">
        <f>SUM(H129)</f>
        <v>65</v>
      </c>
      <c r="I128" s="235">
        <f t="shared" si="1"/>
        <v>100</v>
      </c>
      <c r="J128"/>
      <c r="K128"/>
    </row>
    <row r="129" spans="1:11" ht="28.5" hidden="1">
      <c r="A129" s="191" t="s">
        <v>613</v>
      </c>
      <c r="B129" s="177"/>
      <c r="C129" s="319" t="s">
        <v>83</v>
      </c>
      <c r="D129" s="320" t="s">
        <v>240</v>
      </c>
      <c r="E129" s="62" t="s">
        <v>497</v>
      </c>
      <c r="F129" s="65" t="s">
        <v>95</v>
      </c>
      <c r="G129" s="87">
        <v>65</v>
      </c>
      <c r="H129" s="87">
        <v>65</v>
      </c>
      <c r="I129" s="235">
        <f t="shared" si="1"/>
        <v>100</v>
      </c>
      <c r="J129">
        <f>SUM('ведомствен.2015'!G150)</f>
        <v>65</v>
      </c>
      <c r="K129">
        <f>SUM('ведомствен.2015'!H150)</f>
        <v>65</v>
      </c>
    </row>
    <row r="130" spans="1:13" ht="14.25">
      <c r="A130" s="191" t="s">
        <v>96</v>
      </c>
      <c r="B130" s="177"/>
      <c r="C130" s="311" t="s">
        <v>97</v>
      </c>
      <c r="D130" s="312"/>
      <c r="E130" s="32"/>
      <c r="F130" s="64"/>
      <c r="G130" s="88">
        <f>SUM(G131+G146+G159)</f>
        <v>263414.1</v>
      </c>
      <c r="H130" s="88">
        <f>SUM(H131+H146+H159)</f>
        <v>247615.90000000002</v>
      </c>
      <c r="I130" s="235">
        <f t="shared" si="1"/>
        <v>94.00252302363467</v>
      </c>
      <c r="J130"/>
      <c r="K130"/>
      <c r="L130">
        <f>SUM(J131:J189)</f>
        <v>263414.1</v>
      </c>
      <c r="M130">
        <f>SUM('ведомствен.2015'!G153+'ведомствен.2015'!G409)</f>
        <v>263414.1</v>
      </c>
    </row>
    <row r="131" spans="1:13" ht="14.25">
      <c r="A131" s="74" t="s">
        <v>98</v>
      </c>
      <c r="B131" s="179"/>
      <c r="C131" s="315" t="s">
        <v>97</v>
      </c>
      <c r="D131" s="316" t="s">
        <v>99</v>
      </c>
      <c r="E131" s="159"/>
      <c r="F131" s="161"/>
      <c r="G131" s="172">
        <f>G134+G132</f>
        <v>118216.3</v>
      </c>
      <c r="H131" s="172">
        <f>H134+H132</f>
        <v>109250.3</v>
      </c>
      <c r="I131" s="235">
        <f t="shared" si="1"/>
        <v>92.41559751066477</v>
      </c>
      <c r="J131"/>
      <c r="K131"/>
      <c r="L131" s="24">
        <f>SUM(L130-G130)</f>
        <v>0</v>
      </c>
      <c r="M131">
        <f>SUM(L130-M130)</f>
        <v>0</v>
      </c>
    </row>
    <row r="132" spans="1:11" ht="14.25" hidden="1">
      <c r="A132" s="74" t="s">
        <v>687</v>
      </c>
      <c r="B132" s="179"/>
      <c r="C132" s="315" t="s">
        <v>97</v>
      </c>
      <c r="D132" s="316" t="s">
        <v>99</v>
      </c>
      <c r="E132" s="159" t="s">
        <v>688</v>
      </c>
      <c r="F132" s="161"/>
      <c r="G132" s="172">
        <f>SUM(G133)</f>
        <v>99.8</v>
      </c>
      <c r="H132" s="172">
        <f>SUM(H133)</f>
        <v>99.8</v>
      </c>
      <c r="I132" s="235">
        <f t="shared" si="1"/>
        <v>100</v>
      </c>
      <c r="J132"/>
      <c r="K132"/>
    </row>
    <row r="133" spans="1:11" ht="28.5" hidden="1">
      <c r="A133" s="191" t="s">
        <v>613</v>
      </c>
      <c r="B133" s="179"/>
      <c r="C133" s="315" t="s">
        <v>97</v>
      </c>
      <c r="D133" s="316" t="s">
        <v>99</v>
      </c>
      <c r="E133" s="159" t="s">
        <v>688</v>
      </c>
      <c r="F133" s="161" t="s">
        <v>95</v>
      </c>
      <c r="G133" s="172">
        <v>99.8</v>
      </c>
      <c r="H133" s="172">
        <v>99.8</v>
      </c>
      <c r="I133" s="235">
        <f t="shared" si="1"/>
        <v>100</v>
      </c>
      <c r="J133">
        <f>SUM('ведомствен.2015'!G156)</f>
        <v>99.8</v>
      </c>
      <c r="K133">
        <f>SUM('ведомствен.2015'!H156)</f>
        <v>99.8</v>
      </c>
    </row>
    <row r="134" spans="1:11" ht="28.5" hidden="1">
      <c r="A134" s="74" t="s">
        <v>424</v>
      </c>
      <c r="B134" s="179"/>
      <c r="C134" s="315" t="s">
        <v>97</v>
      </c>
      <c r="D134" s="316" t="s">
        <v>99</v>
      </c>
      <c r="E134" s="159" t="s">
        <v>425</v>
      </c>
      <c r="F134" s="161"/>
      <c r="G134" s="172">
        <f>G135+G140</f>
        <v>118116.5</v>
      </c>
      <c r="H134" s="172">
        <f>H135+H140</f>
        <v>109150.5</v>
      </c>
      <c r="I134" s="235">
        <f t="shared" si="1"/>
        <v>92.40918923266436</v>
      </c>
      <c r="J134"/>
      <c r="K134"/>
    </row>
    <row r="135" spans="1:11" ht="14.25" hidden="1">
      <c r="A135" s="74" t="s">
        <v>426</v>
      </c>
      <c r="B135" s="179"/>
      <c r="C135" s="315" t="s">
        <v>97</v>
      </c>
      <c r="D135" s="316" t="s">
        <v>99</v>
      </c>
      <c r="E135" s="159" t="s">
        <v>427</v>
      </c>
      <c r="F135" s="161"/>
      <c r="G135" s="172">
        <f>G136+G138</f>
        <v>49251.4</v>
      </c>
      <c r="H135" s="172">
        <f>H136+H138</f>
        <v>45778.2</v>
      </c>
      <c r="I135" s="235">
        <f t="shared" si="1"/>
        <v>92.94801772132365</v>
      </c>
      <c r="J135"/>
      <c r="K135"/>
    </row>
    <row r="136" spans="1:11" ht="14.25" hidden="1">
      <c r="A136" s="74" t="s">
        <v>5</v>
      </c>
      <c r="B136" s="179"/>
      <c r="C136" s="315" t="s">
        <v>97</v>
      </c>
      <c r="D136" s="316" t="s">
        <v>99</v>
      </c>
      <c r="E136" s="159" t="s">
        <v>428</v>
      </c>
      <c r="F136" s="161"/>
      <c r="G136" s="172">
        <f>SUM(G137)</f>
        <v>45062.3</v>
      </c>
      <c r="H136" s="172">
        <f>SUM(H137)</f>
        <v>41589.1</v>
      </c>
      <c r="I136" s="235">
        <f t="shared" si="1"/>
        <v>92.29244845469493</v>
      </c>
      <c r="J136"/>
      <c r="K136"/>
    </row>
    <row r="137" spans="1:11" ht="14.25" hidden="1">
      <c r="A137" s="74" t="s">
        <v>386</v>
      </c>
      <c r="B137" s="179"/>
      <c r="C137" s="315" t="s">
        <v>97</v>
      </c>
      <c r="D137" s="316" t="s">
        <v>99</v>
      </c>
      <c r="E137" s="159" t="s">
        <v>428</v>
      </c>
      <c r="F137" s="161" t="s">
        <v>139</v>
      </c>
      <c r="G137" s="172">
        <v>45062.3</v>
      </c>
      <c r="H137" s="172">
        <v>41589.1</v>
      </c>
      <c r="I137" s="235">
        <f t="shared" si="1"/>
        <v>92.29244845469493</v>
      </c>
      <c r="J137">
        <f>SUM('ведомствен.2015'!G160)+'ведомствен.2015'!G414</f>
        <v>45062.299999999996</v>
      </c>
      <c r="K137">
        <f>SUM('ведомствен.2015'!H160)+'ведомствен.2015'!H414</f>
        <v>41589.1</v>
      </c>
    </row>
    <row r="138" spans="1:11" ht="71.25" hidden="1">
      <c r="A138" s="74" t="s">
        <v>689</v>
      </c>
      <c r="B138" s="179"/>
      <c r="C138" s="315" t="s">
        <v>97</v>
      </c>
      <c r="D138" s="316" t="s">
        <v>99</v>
      </c>
      <c r="E138" s="159" t="s">
        <v>690</v>
      </c>
      <c r="F138" s="161"/>
      <c r="G138" s="172">
        <f>SUM(G139)</f>
        <v>4189.1</v>
      </c>
      <c r="H138" s="172">
        <f>SUM(H139)</f>
        <v>4189.1</v>
      </c>
      <c r="I138" s="235">
        <f t="shared" si="1"/>
        <v>100</v>
      </c>
      <c r="J138"/>
      <c r="K138"/>
    </row>
    <row r="139" spans="1:11" ht="14.25" hidden="1">
      <c r="A139" s="74" t="s">
        <v>386</v>
      </c>
      <c r="B139" s="179"/>
      <c r="C139" s="315" t="s">
        <v>97</v>
      </c>
      <c r="D139" s="316" t="s">
        <v>99</v>
      </c>
      <c r="E139" s="159" t="s">
        <v>690</v>
      </c>
      <c r="F139" s="161" t="s">
        <v>139</v>
      </c>
      <c r="G139" s="172">
        <v>4189.1</v>
      </c>
      <c r="H139" s="172">
        <v>4189.1</v>
      </c>
      <c r="I139" s="235">
        <f t="shared" si="1"/>
        <v>100</v>
      </c>
      <c r="J139">
        <f>SUM('ведомствен.2015'!G416)</f>
        <v>4189.1</v>
      </c>
      <c r="K139">
        <f>SUM('ведомствен.2015'!H416)</f>
        <v>4189.1</v>
      </c>
    </row>
    <row r="140" spans="1:11" ht="14.25" hidden="1">
      <c r="A140" s="74" t="s">
        <v>100</v>
      </c>
      <c r="B140" s="179"/>
      <c r="C140" s="315" t="s">
        <v>97</v>
      </c>
      <c r="D140" s="316" t="s">
        <v>99</v>
      </c>
      <c r="E140" s="159" t="s">
        <v>313</v>
      </c>
      <c r="F140" s="161"/>
      <c r="G140" s="172">
        <f>G141</f>
        <v>68865.1</v>
      </c>
      <c r="H140" s="172">
        <f>H141</f>
        <v>63372.3</v>
      </c>
      <c r="I140" s="235">
        <f t="shared" si="1"/>
        <v>92.02382629227286</v>
      </c>
      <c r="J140"/>
      <c r="K140"/>
    </row>
    <row r="141" spans="1:11" ht="28.5" hidden="1">
      <c r="A141" s="74" t="s">
        <v>9</v>
      </c>
      <c r="B141" s="179"/>
      <c r="C141" s="315" t="s">
        <v>97</v>
      </c>
      <c r="D141" s="316" t="s">
        <v>99</v>
      </c>
      <c r="E141" s="159" t="s">
        <v>58</v>
      </c>
      <c r="F141" s="161"/>
      <c r="G141" s="172">
        <f>SUM(G142)</f>
        <v>68865.1</v>
      </c>
      <c r="H141" s="172">
        <f>SUM(H142)</f>
        <v>63372.3</v>
      </c>
      <c r="I141" s="235">
        <f t="shared" si="1"/>
        <v>92.02382629227286</v>
      </c>
      <c r="J141"/>
      <c r="K141"/>
    </row>
    <row r="142" spans="1:11" ht="28.5" hidden="1">
      <c r="A142" s="74" t="s">
        <v>161</v>
      </c>
      <c r="B142" s="179"/>
      <c r="C142" s="315" t="s">
        <v>97</v>
      </c>
      <c r="D142" s="316" t="s">
        <v>99</v>
      </c>
      <c r="E142" s="159" t="s">
        <v>59</v>
      </c>
      <c r="F142" s="161"/>
      <c r="G142" s="172">
        <f>SUM(G143)</f>
        <v>68865.1</v>
      </c>
      <c r="H142" s="172">
        <f>SUM(H143)</f>
        <v>63372.3</v>
      </c>
      <c r="I142" s="235">
        <f t="shared" si="1"/>
        <v>92.02382629227286</v>
      </c>
      <c r="J142"/>
      <c r="K142"/>
    </row>
    <row r="143" spans="1:11" ht="28.5" hidden="1">
      <c r="A143" s="74" t="s">
        <v>406</v>
      </c>
      <c r="B143" s="179"/>
      <c r="C143" s="315" t="s">
        <v>97</v>
      </c>
      <c r="D143" s="316" t="s">
        <v>99</v>
      </c>
      <c r="E143" s="159" t="s">
        <v>59</v>
      </c>
      <c r="F143" s="161" t="s">
        <v>397</v>
      </c>
      <c r="G143" s="172">
        <v>68865.1</v>
      </c>
      <c r="H143" s="172">
        <v>63372.3</v>
      </c>
      <c r="I143" s="235">
        <f t="shared" si="1"/>
        <v>92.02382629227286</v>
      </c>
      <c r="J143" s="18">
        <f>SUM('ведомствен.2015'!G165)</f>
        <v>68865.1</v>
      </c>
      <c r="K143" s="18">
        <f>SUM('ведомствен.2015'!H165)</f>
        <v>63372.3</v>
      </c>
    </row>
    <row r="144" spans="1:11" ht="14.25" hidden="1">
      <c r="A144" s="74" t="s">
        <v>407</v>
      </c>
      <c r="B144" s="179"/>
      <c r="C144" s="315" t="s">
        <v>97</v>
      </c>
      <c r="D144" s="316" t="s">
        <v>99</v>
      </c>
      <c r="E144" s="159" t="s">
        <v>59</v>
      </c>
      <c r="F144" s="161" t="s">
        <v>408</v>
      </c>
      <c r="G144" s="172"/>
      <c r="H144" s="172"/>
      <c r="I144" s="235" t="e">
        <f t="shared" si="1"/>
        <v>#DIV/0!</v>
      </c>
      <c r="J144"/>
      <c r="K144"/>
    </row>
    <row r="145" spans="1:11" ht="42.75" hidden="1">
      <c r="A145" s="195" t="s">
        <v>409</v>
      </c>
      <c r="B145" s="179"/>
      <c r="C145" s="315" t="s">
        <v>97</v>
      </c>
      <c r="D145" s="316" t="s">
        <v>99</v>
      </c>
      <c r="E145" s="159" t="s">
        <v>59</v>
      </c>
      <c r="F145" s="161" t="s">
        <v>41</v>
      </c>
      <c r="G145" s="172"/>
      <c r="H145" s="172"/>
      <c r="I145" s="235" t="e">
        <f t="shared" si="1"/>
        <v>#DIV/0!</v>
      </c>
      <c r="J145"/>
      <c r="K145"/>
    </row>
    <row r="146" spans="1:11" ht="14.25">
      <c r="A146" s="74" t="s">
        <v>118</v>
      </c>
      <c r="B146" s="179"/>
      <c r="C146" s="315" t="s">
        <v>97</v>
      </c>
      <c r="D146" s="316" t="s">
        <v>240</v>
      </c>
      <c r="E146" s="159"/>
      <c r="F146" s="161"/>
      <c r="G146" s="172">
        <f>G147+G149+G155</f>
        <v>106232.20000000001</v>
      </c>
      <c r="H146" s="172">
        <f>H147+H149+H155</f>
        <v>100060.4</v>
      </c>
      <c r="I146" s="235">
        <f t="shared" si="1"/>
        <v>94.19027375880381</v>
      </c>
      <c r="J146"/>
      <c r="K146"/>
    </row>
    <row r="147" spans="1:9" s="28" customFormat="1" ht="42.75" hidden="1">
      <c r="A147" s="68" t="s">
        <v>751</v>
      </c>
      <c r="B147" s="179"/>
      <c r="C147" s="315" t="s">
        <v>97</v>
      </c>
      <c r="D147" s="316" t="s">
        <v>240</v>
      </c>
      <c r="E147" s="159" t="s">
        <v>22</v>
      </c>
      <c r="F147" s="161"/>
      <c r="G147" s="172">
        <f>G148</f>
        <v>76250.5</v>
      </c>
      <c r="H147" s="172">
        <f>H148</f>
        <v>73047.9</v>
      </c>
      <c r="I147" s="235">
        <f t="shared" si="1"/>
        <v>95.799896394122</v>
      </c>
    </row>
    <row r="148" spans="1:11" s="28" customFormat="1" ht="28.5" hidden="1">
      <c r="A148" s="191" t="s">
        <v>613</v>
      </c>
      <c r="B148" s="179"/>
      <c r="C148" s="315" t="s">
        <v>97</v>
      </c>
      <c r="D148" s="316" t="s">
        <v>240</v>
      </c>
      <c r="E148" s="159" t="s">
        <v>22</v>
      </c>
      <c r="F148" s="161" t="s">
        <v>95</v>
      </c>
      <c r="G148" s="172">
        <v>76250.5</v>
      </c>
      <c r="H148" s="172">
        <v>73047.9</v>
      </c>
      <c r="I148" s="235">
        <f t="shared" si="1"/>
        <v>95.799896394122</v>
      </c>
      <c r="J148" s="18">
        <f>SUM('ведомствен.2015'!G170)</f>
        <v>76250.5</v>
      </c>
      <c r="K148" s="18">
        <f>SUM('ведомствен.2015'!H170)</f>
        <v>73047.9</v>
      </c>
    </row>
    <row r="149" spans="1:9" s="2" customFormat="1" ht="28.5" hidden="1">
      <c r="A149" s="74" t="s">
        <v>617</v>
      </c>
      <c r="B149" s="263"/>
      <c r="C149" s="315" t="s">
        <v>97</v>
      </c>
      <c r="D149" s="316" t="s">
        <v>240</v>
      </c>
      <c r="E149" s="159" t="s">
        <v>618</v>
      </c>
      <c r="F149" s="161"/>
      <c r="G149" s="172">
        <f>SUM(G150)</f>
        <v>29881.6</v>
      </c>
      <c r="H149" s="172">
        <f>SUM(H150)</f>
        <v>26912.4</v>
      </c>
      <c r="I149" s="235">
        <f aca="true" t="shared" si="2" ref="I149:I189">SUM(H149/G149*100)</f>
        <v>90.06345041764833</v>
      </c>
    </row>
    <row r="150" spans="1:9" s="2" customFormat="1" ht="85.5" hidden="1">
      <c r="A150" s="74" t="s">
        <v>619</v>
      </c>
      <c r="B150" s="263"/>
      <c r="C150" s="315" t="s">
        <v>97</v>
      </c>
      <c r="D150" s="316" t="s">
        <v>240</v>
      </c>
      <c r="E150" s="159" t="s">
        <v>620</v>
      </c>
      <c r="F150" s="161"/>
      <c r="G150" s="172">
        <f>SUM(G153)+G151</f>
        <v>29881.6</v>
      </c>
      <c r="H150" s="172">
        <f>SUM(H153)+H151</f>
        <v>26912.4</v>
      </c>
      <c r="I150" s="235">
        <f t="shared" si="2"/>
        <v>90.06345041764833</v>
      </c>
    </row>
    <row r="151" spans="1:9" s="2" customFormat="1" ht="28.5" hidden="1">
      <c r="A151" s="74" t="s">
        <v>711</v>
      </c>
      <c r="B151" s="263"/>
      <c r="C151" s="315" t="s">
        <v>97</v>
      </c>
      <c r="D151" s="316" t="s">
        <v>240</v>
      </c>
      <c r="E151" s="159" t="s">
        <v>712</v>
      </c>
      <c r="F151" s="161"/>
      <c r="G151" s="172">
        <f>SUM(G152)</f>
        <v>13678.3</v>
      </c>
      <c r="H151" s="172">
        <f>SUM(H152)</f>
        <v>10709.1</v>
      </c>
      <c r="I151" s="235">
        <f t="shared" si="2"/>
        <v>78.29262408340219</v>
      </c>
    </row>
    <row r="152" spans="1:11" s="2" customFormat="1" ht="28.5" hidden="1">
      <c r="A152" s="74" t="s">
        <v>614</v>
      </c>
      <c r="B152" s="263"/>
      <c r="C152" s="315" t="s">
        <v>97</v>
      </c>
      <c r="D152" s="316" t="s">
        <v>240</v>
      </c>
      <c r="E152" s="159" t="s">
        <v>712</v>
      </c>
      <c r="F152" s="161" t="s">
        <v>441</v>
      </c>
      <c r="G152" s="172">
        <v>13678.3</v>
      </c>
      <c r="H152" s="172">
        <v>10709.1</v>
      </c>
      <c r="I152" s="235">
        <f t="shared" si="2"/>
        <v>78.29262408340219</v>
      </c>
      <c r="J152" s="10">
        <f>SUM('ведомствен.2015'!G174)</f>
        <v>13678.3</v>
      </c>
      <c r="K152" s="10">
        <f>SUM('ведомствен.2015'!H174)</f>
        <v>10709.1</v>
      </c>
    </row>
    <row r="153" spans="1:9" s="29" customFormat="1" ht="28.5" hidden="1">
      <c r="A153" s="74" t="s">
        <v>621</v>
      </c>
      <c r="B153" s="263"/>
      <c r="C153" s="315" t="s">
        <v>97</v>
      </c>
      <c r="D153" s="316" t="s">
        <v>240</v>
      </c>
      <c r="E153" s="159" t="s">
        <v>622</v>
      </c>
      <c r="F153" s="161"/>
      <c r="G153" s="172">
        <f>SUM(G154)</f>
        <v>16203.3</v>
      </c>
      <c r="H153" s="172">
        <f>SUM(H154)</f>
        <v>16203.3</v>
      </c>
      <c r="I153" s="235">
        <f t="shared" si="2"/>
        <v>100</v>
      </c>
    </row>
    <row r="154" spans="1:11" s="10" customFormat="1" ht="28.5" hidden="1">
      <c r="A154" s="191" t="s">
        <v>613</v>
      </c>
      <c r="B154" s="263"/>
      <c r="C154" s="315" t="s">
        <v>97</v>
      </c>
      <c r="D154" s="316" t="s">
        <v>240</v>
      </c>
      <c r="E154" s="159" t="s">
        <v>622</v>
      </c>
      <c r="F154" s="161" t="s">
        <v>95</v>
      </c>
      <c r="G154" s="172">
        <v>16203.3</v>
      </c>
      <c r="H154" s="172">
        <v>16203.3</v>
      </c>
      <c r="I154" s="235">
        <f t="shared" si="2"/>
        <v>100</v>
      </c>
      <c r="J154" s="10">
        <f>SUM('ведомствен.2015'!G176)</f>
        <v>16203.3</v>
      </c>
      <c r="K154" s="10">
        <f>SUM('ведомствен.2015'!H176)</f>
        <v>16203.3</v>
      </c>
    </row>
    <row r="155" spans="1:9" s="10" customFormat="1" ht="14.25" hidden="1">
      <c r="A155" s="193" t="s">
        <v>433</v>
      </c>
      <c r="B155" s="267"/>
      <c r="C155" s="315" t="s">
        <v>97</v>
      </c>
      <c r="D155" s="316" t="s">
        <v>240</v>
      </c>
      <c r="E155" s="153" t="s">
        <v>104</v>
      </c>
      <c r="F155" s="154"/>
      <c r="G155" s="173">
        <f>SUM(G156)</f>
        <v>100.1</v>
      </c>
      <c r="H155" s="173">
        <f>SUM(H156)</f>
        <v>100.1</v>
      </c>
      <c r="I155" s="235">
        <f t="shared" si="2"/>
        <v>100</v>
      </c>
    </row>
    <row r="156" spans="1:9" s="10" customFormat="1" ht="28.5" hidden="1">
      <c r="A156" s="191" t="s">
        <v>676</v>
      </c>
      <c r="B156" s="263"/>
      <c r="C156" s="315" t="s">
        <v>97</v>
      </c>
      <c r="D156" s="316" t="s">
        <v>240</v>
      </c>
      <c r="E156" s="153" t="s">
        <v>677</v>
      </c>
      <c r="F156" s="161"/>
      <c r="G156" s="172">
        <f>SUM(G157:G158)</f>
        <v>100.1</v>
      </c>
      <c r="H156" s="172">
        <f>SUM(H157:H158)</f>
        <v>100.1</v>
      </c>
      <c r="I156" s="235">
        <f t="shared" si="2"/>
        <v>100</v>
      </c>
    </row>
    <row r="157" spans="1:11" s="10" customFormat="1" ht="28.5" hidden="1">
      <c r="A157" s="191" t="s">
        <v>613</v>
      </c>
      <c r="B157" s="263"/>
      <c r="C157" s="315" t="s">
        <v>97</v>
      </c>
      <c r="D157" s="316" t="s">
        <v>240</v>
      </c>
      <c r="E157" s="153" t="s">
        <v>677</v>
      </c>
      <c r="F157" s="161" t="s">
        <v>95</v>
      </c>
      <c r="G157" s="172">
        <v>5.1</v>
      </c>
      <c r="H157" s="172">
        <v>5.1</v>
      </c>
      <c r="I157" s="235">
        <f t="shared" si="2"/>
        <v>100</v>
      </c>
      <c r="J157" s="10">
        <f>SUM('ведомствен.2015'!G179)</f>
        <v>5.1</v>
      </c>
      <c r="K157" s="10">
        <f>SUM('ведомствен.2015'!H179)</f>
        <v>5.1</v>
      </c>
    </row>
    <row r="158" spans="1:11" s="10" customFormat="1" ht="28.5" hidden="1">
      <c r="A158" s="74" t="s">
        <v>614</v>
      </c>
      <c r="B158" s="263"/>
      <c r="C158" s="315" t="s">
        <v>97</v>
      </c>
      <c r="D158" s="316" t="s">
        <v>240</v>
      </c>
      <c r="E158" s="153" t="s">
        <v>677</v>
      </c>
      <c r="F158" s="161" t="s">
        <v>441</v>
      </c>
      <c r="G158" s="172">
        <v>95</v>
      </c>
      <c r="H158" s="172">
        <v>95</v>
      </c>
      <c r="I158" s="235">
        <f t="shared" si="2"/>
        <v>100</v>
      </c>
      <c r="J158" s="10">
        <f>SUM('ведомствен.2015'!G180)</f>
        <v>95</v>
      </c>
      <c r="K158" s="10">
        <f>SUM('ведомствен.2015'!H180)</f>
        <v>95</v>
      </c>
    </row>
    <row r="159" spans="1:9" s="10" customFormat="1" ht="14.25">
      <c r="A159" s="74" t="s">
        <v>314</v>
      </c>
      <c r="B159" s="179"/>
      <c r="C159" s="315" t="s">
        <v>97</v>
      </c>
      <c r="D159" s="316" t="s">
        <v>304</v>
      </c>
      <c r="E159" s="159"/>
      <c r="F159" s="161"/>
      <c r="G159" s="172">
        <f>SUM(G160+G176+G185)+G184</f>
        <v>38965.6</v>
      </c>
      <c r="H159" s="172">
        <f>SUM(H160+H176+H185)+H184</f>
        <v>38305.2</v>
      </c>
      <c r="I159" s="235">
        <f t="shared" si="2"/>
        <v>98.30517174122816</v>
      </c>
    </row>
    <row r="160" spans="1:9" s="10" customFormat="1" ht="28.5" hidden="1">
      <c r="A160" s="74" t="s">
        <v>424</v>
      </c>
      <c r="B160" s="179"/>
      <c r="C160" s="315" t="s">
        <v>97</v>
      </c>
      <c r="D160" s="316" t="s">
        <v>304</v>
      </c>
      <c r="E160" s="159" t="s">
        <v>425</v>
      </c>
      <c r="F160" s="161"/>
      <c r="G160" s="172">
        <f>SUM(G168)+G161</f>
        <v>4498.3</v>
      </c>
      <c r="H160" s="172">
        <f>SUM(H168)+H161</f>
        <v>4221.099999999999</v>
      </c>
      <c r="I160" s="235">
        <f t="shared" si="2"/>
        <v>93.83767200942576</v>
      </c>
    </row>
    <row r="161" spans="1:9" s="10" customFormat="1" ht="14.25" hidden="1">
      <c r="A161" s="74" t="s">
        <v>588</v>
      </c>
      <c r="B161" s="263"/>
      <c r="C161" s="315" t="s">
        <v>97</v>
      </c>
      <c r="D161" s="316" t="s">
        <v>304</v>
      </c>
      <c r="E161" s="159" t="s">
        <v>589</v>
      </c>
      <c r="F161" s="161"/>
      <c r="G161" s="172">
        <f>SUM(G162)+G165</f>
        <v>331.6</v>
      </c>
      <c r="H161" s="172">
        <f>SUM(H162)+H165</f>
        <v>252.4</v>
      </c>
      <c r="I161" s="235">
        <f t="shared" si="2"/>
        <v>76.11580217129071</v>
      </c>
    </row>
    <row r="162" spans="1:9" s="10" customFormat="1" ht="28.5" hidden="1">
      <c r="A162" s="74" t="s">
        <v>9</v>
      </c>
      <c r="B162" s="263"/>
      <c r="C162" s="315" t="s">
        <v>97</v>
      </c>
      <c r="D162" s="316" t="s">
        <v>304</v>
      </c>
      <c r="E162" s="159" t="s">
        <v>590</v>
      </c>
      <c r="F162" s="161"/>
      <c r="G162" s="172">
        <f>SUM(G163)</f>
        <v>327</v>
      </c>
      <c r="H162" s="172">
        <f>SUM(H163)</f>
        <v>247.8</v>
      </c>
      <c r="I162" s="235">
        <f t="shared" si="2"/>
        <v>75.77981651376146</v>
      </c>
    </row>
    <row r="163" spans="1:9" s="10" customFormat="1" ht="28.5" hidden="1">
      <c r="A163" s="74" t="s">
        <v>161</v>
      </c>
      <c r="B163" s="263"/>
      <c r="C163" s="315" t="s">
        <v>97</v>
      </c>
      <c r="D163" s="316" t="s">
        <v>304</v>
      </c>
      <c r="E163" s="159" t="s">
        <v>591</v>
      </c>
      <c r="F163" s="161"/>
      <c r="G163" s="172">
        <f>SUM(G164)</f>
        <v>327</v>
      </c>
      <c r="H163" s="172">
        <f>SUM(H164)</f>
        <v>247.8</v>
      </c>
      <c r="I163" s="235">
        <f t="shared" si="2"/>
        <v>75.77981651376146</v>
      </c>
    </row>
    <row r="164" spans="1:11" s="10" customFormat="1" ht="28.5" hidden="1">
      <c r="A164" s="74" t="s">
        <v>406</v>
      </c>
      <c r="B164" s="263"/>
      <c r="C164" s="315" t="s">
        <v>97</v>
      </c>
      <c r="D164" s="316" t="s">
        <v>304</v>
      </c>
      <c r="E164" s="159" t="s">
        <v>591</v>
      </c>
      <c r="F164" s="161" t="s">
        <v>397</v>
      </c>
      <c r="G164" s="172">
        <v>327</v>
      </c>
      <c r="H164" s="172">
        <v>247.8</v>
      </c>
      <c r="I164" s="235">
        <f t="shared" si="2"/>
        <v>75.77981651376146</v>
      </c>
      <c r="J164" s="10">
        <f>SUM('ведомствен.2015'!G186)</f>
        <v>327</v>
      </c>
      <c r="K164" s="10">
        <f>SUM('ведомствен.2015'!H186)</f>
        <v>247.8</v>
      </c>
    </row>
    <row r="165" spans="1:11" ht="14.25" hidden="1">
      <c r="A165" s="73" t="s">
        <v>128</v>
      </c>
      <c r="B165" s="188"/>
      <c r="C165" s="315" t="s">
        <v>97</v>
      </c>
      <c r="D165" s="316" t="s">
        <v>304</v>
      </c>
      <c r="E165" s="70" t="s">
        <v>691</v>
      </c>
      <c r="F165" s="72"/>
      <c r="G165" s="90">
        <f>SUM(G167)</f>
        <v>4.6</v>
      </c>
      <c r="H165" s="90">
        <f>SUM(H167)</f>
        <v>4.6</v>
      </c>
      <c r="I165" s="235">
        <f t="shared" si="2"/>
        <v>100</v>
      </c>
      <c r="J165"/>
      <c r="K165"/>
    </row>
    <row r="166" spans="1:11" ht="28.5" hidden="1">
      <c r="A166" s="73" t="s">
        <v>125</v>
      </c>
      <c r="B166" s="188"/>
      <c r="C166" s="315" t="s">
        <v>97</v>
      </c>
      <c r="D166" s="316" t="s">
        <v>304</v>
      </c>
      <c r="E166" s="70" t="s">
        <v>692</v>
      </c>
      <c r="F166" s="72"/>
      <c r="G166" s="90">
        <f>SUM(G167)</f>
        <v>4.6</v>
      </c>
      <c r="H166" s="90">
        <f>SUM(H167)</f>
        <v>4.6</v>
      </c>
      <c r="I166" s="235">
        <f t="shared" si="2"/>
        <v>100</v>
      </c>
      <c r="J166"/>
      <c r="K166"/>
    </row>
    <row r="167" spans="1:11" s="15" customFormat="1" ht="28.5" hidden="1">
      <c r="A167" s="74" t="s">
        <v>406</v>
      </c>
      <c r="B167" s="188"/>
      <c r="C167" s="315" t="s">
        <v>97</v>
      </c>
      <c r="D167" s="316" t="s">
        <v>304</v>
      </c>
      <c r="E167" s="70" t="s">
        <v>692</v>
      </c>
      <c r="F167" s="65" t="s">
        <v>397</v>
      </c>
      <c r="G167" s="90">
        <v>4.6</v>
      </c>
      <c r="H167" s="90">
        <v>4.6</v>
      </c>
      <c r="I167" s="235">
        <f t="shared" si="2"/>
        <v>100</v>
      </c>
      <c r="J167">
        <f>SUM('ведомствен.2015'!G189)</f>
        <v>4.6</v>
      </c>
      <c r="K167">
        <f>SUM('ведомствен.2015'!H189)</f>
        <v>4.6</v>
      </c>
    </row>
    <row r="168" spans="1:9" s="10" customFormat="1" ht="18.75" customHeight="1" hidden="1">
      <c r="A168" s="74" t="s">
        <v>319</v>
      </c>
      <c r="B168" s="179"/>
      <c r="C168" s="315" t="s">
        <v>97</v>
      </c>
      <c r="D168" s="316" t="s">
        <v>304</v>
      </c>
      <c r="E168" s="159" t="s">
        <v>430</v>
      </c>
      <c r="F168" s="161"/>
      <c r="G168" s="172">
        <f>SUM(G169+G171)</f>
        <v>4166.7</v>
      </c>
      <c r="H168" s="172">
        <f>SUM(H169+H171)</f>
        <v>3968.7</v>
      </c>
      <c r="I168" s="235">
        <f t="shared" si="2"/>
        <v>95.24803801569588</v>
      </c>
    </row>
    <row r="169" spans="1:9" s="29" customFormat="1" ht="14.25" hidden="1">
      <c r="A169" s="74" t="s">
        <v>434</v>
      </c>
      <c r="B169" s="179"/>
      <c r="C169" s="315" t="s">
        <v>97</v>
      </c>
      <c r="D169" s="316" t="s">
        <v>304</v>
      </c>
      <c r="E169" s="62" t="s">
        <v>431</v>
      </c>
      <c r="F169" s="161"/>
      <c r="G169" s="172">
        <f>SUM(G170)</f>
        <v>538</v>
      </c>
      <c r="H169" s="172">
        <f>SUM(H170)</f>
        <v>340</v>
      </c>
      <c r="I169" s="235">
        <f t="shared" si="2"/>
        <v>63.19702602230484</v>
      </c>
    </row>
    <row r="170" spans="1:11" s="29" customFormat="1" ht="18.75" customHeight="1" hidden="1">
      <c r="A170" s="74" t="s">
        <v>385</v>
      </c>
      <c r="B170" s="179"/>
      <c r="C170" s="315" t="s">
        <v>97</v>
      </c>
      <c r="D170" s="316" t="s">
        <v>304</v>
      </c>
      <c r="E170" s="62" t="s">
        <v>431</v>
      </c>
      <c r="F170" s="161" t="s">
        <v>95</v>
      </c>
      <c r="G170" s="172">
        <v>538</v>
      </c>
      <c r="H170" s="172">
        <v>340</v>
      </c>
      <c r="I170" s="235">
        <f t="shared" si="2"/>
        <v>63.19702602230484</v>
      </c>
      <c r="J170" s="18">
        <f>SUM('ведомствен.2015'!G192)</f>
        <v>538</v>
      </c>
      <c r="K170" s="18">
        <f>SUM('ведомствен.2015'!H192)</f>
        <v>340</v>
      </c>
    </row>
    <row r="171" spans="1:9" s="29" customFormat="1" ht="28.5" hidden="1">
      <c r="A171" s="74" t="s">
        <v>9</v>
      </c>
      <c r="B171" s="179"/>
      <c r="C171" s="315" t="s">
        <v>97</v>
      </c>
      <c r="D171" s="316" t="s">
        <v>304</v>
      </c>
      <c r="E171" s="159" t="s">
        <v>435</v>
      </c>
      <c r="F171" s="161"/>
      <c r="G171" s="172">
        <f>SUM(G172)</f>
        <v>3628.7</v>
      </c>
      <c r="H171" s="172">
        <f>SUM(H172)</f>
        <v>3628.7</v>
      </c>
      <c r="I171" s="235">
        <f t="shared" si="2"/>
        <v>100</v>
      </c>
    </row>
    <row r="172" spans="1:9" s="29" customFormat="1" ht="28.5" hidden="1">
      <c r="A172" s="74" t="s">
        <v>161</v>
      </c>
      <c r="B172" s="179"/>
      <c r="C172" s="315" t="s">
        <v>97</v>
      </c>
      <c r="D172" s="316" t="s">
        <v>304</v>
      </c>
      <c r="E172" s="159" t="s">
        <v>432</v>
      </c>
      <c r="F172" s="161"/>
      <c r="G172" s="172">
        <f>G173</f>
        <v>3628.7</v>
      </c>
      <c r="H172" s="172">
        <f>H173</f>
        <v>3628.7</v>
      </c>
      <c r="I172" s="235">
        <f t="shared" si="2"/>
        <v>100</v>
      </c>
    </row>
    <row r="173" spans="1:11" s="29" customFormat="1" ht="28.5" hidden="1">
      <c r="A173" s="74" t="s">
        <v>406</v>
      </c>
      <c r="B173" s="179"/>
      <c r="C173" s="315" t="s">
        <v>97</v>
      </c>
      <c r="D173" s="316" t="s">
        <v>304</v>
      </c>
      <c r="E173" s="159" t="s">
        <v>432</v>
      </c>
      <c r="F173" s="161" t="s">
        <v>397</v>
      </c>
      <c r="G173" s="172">
        <v>3628.7</v>
      </c>
      <c r="H173" s="172">
        <v>3628.7</v>
      </c>
      <c r="I173" s="235">
        <f t="shared" si="2"/>
        <v>100</v>
      </c>
      <c r="J173" s="18">
        <f>SUM('ведомствен.2015'!G195)</f>
        <v>3628.7</v>
      </c>
      <c r="K173" s="18">
        <f>SUM('ведомствен.2015'!H195)</f>
        <v>3628.7</v>
      </c>
    </row>
    <row r="174" spans="1:9" s="29" customFormat="1" ht="14.25" hidden="1">
      <c r="A174" s="74" t="s">
        <v>407</v>
      </c>
      <c r="B174" s="179"/>
      <c r="C174" s="315" t="s">
        <v>97</v>
      </c>
      <c r="D174" s="316" t="s">
        <v>304</v>
      </c>
      <c r="E174" s="159" t="s">
        <v>432</v>
      </c>
      <c r="F174" s="161" t="s">
        <v>408</v>
      </c>
      <c r="G174" s="172"/>
      <c r="H174" s="172"/>
      <c r="I174" s="235" t="e">
        <f t="shared" si="2"/>
        <v>#DIV/0!</v>
      </c>
    </row>
    <row r="175" spans="1:9" s="29" customFormat="1" ht="42.75" hidden="1">
      <c r="A175" s="195" t="s">
        <v>409</v>
      </c>
      <c r="B175" s="180"/>
      <c r="C175" s="317" t="s">
        <v>97</v>
      </c>
      <c r="D175" s="318" t="s">
        <v>304</v>
      </c>
      <c r="E175" s="153" t="s">
        <v>432</v>
      </c>
      <c r="F175" s="154" t="s">
        <v>41</v>
      </c>
      <c r="G175" s="173"/>
      <c r="H175" s="173"/>
      <c r="I175" s="235" t="e">
        <f t="shared" si="2"/>
        <v>#DIV/0!</v>
      </c>
    </row>
    <row r="176" spans="1:9" s="29" customFormat="1" ht="28.5" hidden="1">
      <c r="A176" s="74" t="s">
        <v>316</v>
      </c>
      <c r="B176" s="177"/>
      <c r="C176" s="315" t="s">
        <v>97</v>
      </c>
      <c r="D176" s="316" t="s">
        <v>304</v>
      </c>
      <c r="E176" s="62" t="s">
        <v>317</v>
      </c>
      <c r="F176" s="65"/>
      <c r="G176" s="87">
        <f>SUM(G179)+G177</f>
        <v>19948.3</v>
      </c>
      <c r="H176" s="87">
        <f>SUM(H179)+H177</f>
        <v>19948.3</v>
      </c>
      <c r="I176" s="235">
        <f t="shared" si="2"/>
        <v>100</v>
      </c>
    </row>
    <row r="177" spans="1:9" s="29" customFormat="1" ht="42.75" hidden="1">
      <c r="A177" s="205" t="s">
        <v>672</v>
      </c>
      <c r="B177" s="268"/>
      <c r="C177" s="321" t="s">
        <v>97</v>
      </c>
      <c r="D177" s="322" t="s">
        <v>304</v>
      </c>
      <c r="E177" s="282" t="s">
        <v>673</v>
      </c>
      <c r="F177" s="283"/>
      <c r="G177" s="176">
        <f>G178</f>
        <v>12400</v>
      </c>
      <c r="H177" s="176">
        <f>H178</f>
        <v>12400</v>
      </c>
      <c r="I177" s="235">
        <f t="shared" si="2"/>
        <v>100</v>
      </c>
    </row>
    <row r="178" spans="1:11" s="29" customFormat="1" ht="42.75" hidden="1">
      <c r="A178" s="205" t="s">
        <v>674</v>
      </c>
      <c r="B178" s="268"/>
      <c r="C178" s="321" t="s">
        <v>97</v>
      </c>
      <c r="D178" s="322" t="s">
        <v>304</v>
      </c>
      <c r="E178" s="282" t="s">
        <v>673</v>
      </c>
      <c r="F178" s="283">
        <v>600</v>
      </c>
      <c r="G178" s="176">
        <v>12400</v>
      </c>
      <c r="H178" s="176">
        <v>12400</v>
      </c>
      <c r="I178" s="235">
        <f t="shared" si="2"/>
        <v>100</v>
      </c>
      <c r="J178" s="29">
        <f>SUM('ведомствен.2015'!G420)+'ведомствен.2015'!G198</f>
        <v>12400</v>
      </c>
      <c r="K178" s="29">
        <f>SUM('ведомствен.2015'!H420)+'ведомствен.2015'!H198</f>
        <v>12400</v>
      </c>
    </row>
    <row r="179" spans="1:9" s="29" customFormat="1" ht="28.5" hidden="1">
      <c r="A179" s="74" t="s">
        <v>9</v>
      </c>
      <c r="B179" s="179"/>
      <c r="C179" s="315" t="s">
        <v>97</v>
      </c>
      <c r="D179" s="316" t="s">
        <v>304</v>
      </c>
      <c r="E179" s="159" t="s">
        <v>481</v>
      </c>
      <c r="F179" s="161"/>
      <c r="G179" s="172">
        <f>SUM(G180)</f>
        <v>7548.3</v>
      </c>
      <c r="H179" s="172">
        <f>SUM(H180)</f>
        <v>7548.3</v>
      </c>
      <c r="I179" s="235">
        <f t="shared" si="2"/>
        <v>100</v>
      </c>
    </row>
    <row r="180" spans="1:9" s="29" customFormat="1" ht="28.5" hidden="1">
      <c r="A180" s="74" t="s">
        <v>161</v>
      </c>
      <c r="B180" s="179"/>
      <c r="C180" s="315" t="s">
        <v>97</v>
      </c>
      <c r="D180" s="316" t="s">
        <v>304</v>
      </c>
      <c r="E180" s="159" t="s">
        <v>482</v>
      </c>
      <c r="F180" s="161"/>
      <c r="G180" s="172">
        <f>G181</f>
        <v>7548.3</v>
      </c>
      <c r="H180" s="172">
        <f>H181</f>
        <v>7548.3</v>
      </c>
      <c r="I180" s="235">
        <f t="shared" si="2"/>
        <v>100</v>
      </c>
    </row>
    <row r="181" spans="1:11" s="29" customFormat="1" ht="28.5" hidden="1">
      <c r="A181" s="74" t="s">
        <v>406</v>
      </c>
      <c r="B181" s="179"/>
      <c r="C181" s="315" t="s">
        <v>97</v>
      </c>
      <c r="D181" s="316" t="s">
        <v>304</v>
      </c>
      <c r="E181" s="159" t="s">
        <v>482</v>
      </c>
      <c r="F181" s="161" t="s">
        <v>397</v>
      </c>
      <c r="G181" s="172">
        <v>7548.3</v>
      </c>
      <c r="H181" s="172">
        <v>7548.3</v>
      </c>
      <c r="I181" s="235">
        <f t="shared" si="2"/>
        <v>100</v>
      </c>
      <c r="J181" s="29">
        <f>SUM('ведомствен.2015'!G423)</f>
        <v>7548.3</v>
      </c>
      <c r="K181" s="29">
        <f>SUM('ведомствен.2015'!H423)</f>
        <v>7548.3</v>
      </c>
    </row>
    <row r="182" spans="1:9" s="29" customFormat="1" ht="42.75" hidden="1">
      <c r="A182" s="205" t="s">
        <v>715</v>
      </c>
      <c r="B182" s="268"/>
      <c r="C182" s="321" t="s">
        <v>97</v>
      </c>
      <c r="D182" s="322" t="s">
        <v>304</v>
      </c>
      <c r="E182" s="282" t="s">
        <v>716</v>
      </c>
      <c r="F182" s="283"/>
      <c r="G182" s="298">
        <f>SUM(G183)</f>
        <v>8290</v>
      </c>
      <c r="H182" s="298">
        <f>SUM(H183)</f>
        <v>8290</v>
      </c>
      <c r="I182" s="235">
        <f t="shared" si="2"/>
        <v>100</v>
      </c>
    </row>
    <row r="183" spans="1:9" s="29" customFormat="1" ht="71.25" hidden="1">
      <c r="A183" s="205" t="s">
        <v>713</v>
      </c>
      <c r="B183" s="268"/>
      <c r="C183" s="321" t="s">
        <v>97</v>
      </c>
      <c r="D183" s="322" t="s">
        <v>304</v>
      </c>
      <c r="E183" s="282" t="s">
        <v>714</v>
      </c>
      <c r="F183" s="283"/>
      <c r="G183" s="298">
        <f>SUM(G184)</f>
        <v>8290</v>
      </c>
      <c r="H183" s="298">
        <f>SUM(H184)</f>
        <v>8290</v>
      </c>
      <c r="I183" s="235">
        <f t="shared" si="2"/>
        <v>100</v>
      </c>
    </row>
    <row r="184" spans="1:11" s="29" customFormat="1" ht="15" hidden="1">
      <c r="A184" s="74" t="s">
        <v>386</v>
      </c>
      <c r="B184" s="268"/>
      <c r="C184" s="321" t="s">
        <v>97</v>
      </c>
      <c r="D184" s="322" t="s">
        <v>304</v>
      </c>
      <c r="E184" s="282" t="s">
        <v>714</v>
      </c>
      <c r="F184" s="283">
        <v>800</v>
      </c>
      <c r="G184" s="298">
        <v>8290</v>
      </c>
      <c r="H184" s="298">
        <v>8290</v>
      </c>
      <c r="I184" s="235">
        <f t="shared" si="2"/>
        <v>100</v>
      </c>
      <c r="J184" s="29">
        <f>SUM('ведомствен.2015'!G201)</f>
        <v>8290</v>
      </c>
      <c r="K184" s="29">
        <f>SUM('ведомствен.2015'!H201)</f>
        <v>8290</v>
      </c>
    </row>
    <row r="185" spans="1:9" s="29" customFormat="1" ht="16.5" customHeight="1" hidden="1">
      <c r="A185" s="193" t="s">
        <v>433</v>
      </c>
      <c r="B185" s="180"/>
      <c r="C185" s="317" t="s">
        <v>97</v>
      </c>
      <c r="D185" s="318" t="s">
        <v>304</v>
      </c>
      <c r="E185" s="153" t="s">
        <v>104</v>
      </c>
      <c r="F185" s="154"/>
      <c r="G185" s="173">
        <f>G188+G186</f>
        <v>6229</v>
      </c>
      <c r="H185" s="173">
        <f>H188+H186</f>
        <v>5845.8</v>
      </c>
      <c r="I185" s="235">
        <f t="shared" si="2"/>
        <v>93.84812971584525</v>
      </c>
    </row>
    <row r="186" spans="1:9" s="29" customFormat="1" ht="33" customHeight="1" hidden="1">
      <c r="A186" s="193" t="s">
        <v>615</v>
      </c>
      <c r="B186" s="180"/>
      <c r="C186" s="317" t="s">
        <v>97</v>
      </c>
      <c r="D186" s="318" t="s">
        <v>304</v>
      </c>
      <c r="E186" s="153" t="s">
        <v>616</v>
      </c>
      <c r="F186" s="154"/>
      <c r="G186" s="173">
        <f>SUM(G187)</f>
        <v>560</v>
      </c>
      <c r="H186" s="173">
        <f>SUM(H187)</f>
        <v>560</v>
      </c>
      <c r="I186" s="235">
        <f t="shared" si="2"/>
        <v>100</v>
      </c>
    </row>
    <row r="187" spans="1:11" s="29" customFormat="1" ht="16.5" customHeight="1" hidden="1">
      <c r="A187" s="74" t="s">
        <v>386</v>
      </c>
      <c r="B187" s="180"/>
      <c r="C187" s="317" t="s">
        <v>97</v>
      </c>
      <c r="D187" s="318" t="s">
        <v>304</v>
      </c>
      <c r="E187" s="153" t="s">
        <v>616</v>
      </c>
      <c r="F187" s="161" t="s">
        <v>139</v>
      </c>
      <c r="G187" s="173">
        <v>560</v>
      </c>
      <c r="H187" s="173">
        <v>560</v>
      </c>
      <c r="I187" s="235">
        <f t="shared" si="2"/>
        <v>100</v>
      </c>
      <c r="J187" s="29">
        <f>SUM('ведомствен.2015'!G204)</f>
        <v>560</v>
      </c>
      <c r="K187" s="29">
        <f>SUM('ведомствен.2015'!H204)</f>
        <v>560</v>
      </c>
    </row>
    <row r="188" spans="1:9" s="29" customFormat="1" ht="28.5" hidden="1">
      <c r="A188" s="193" t="s">
        <v>638</v>
      </c>
      <c r="B188" s="180"/>
      <c r="C188" s="317" t="s">
        <v>97</v>
      </c>
      <c r="D188" s="318" t="s">
        <v>304</v>
      </c>
      <c r="E188" s="153" t="s">
        <v>37</v>
      </c>
      <c r="F188" s="154"/>
      <c r="G188" s="173">
        <f>SUM(G189)</f>
        <v>5669</v>
      </c>
      <c r="H188" s="173">
        <f>SUM(H189)</f>
        <v>5285.8</v>
      </c>
      <c r="I188" s="235">
        <f t="shared" si="2"/>
        <v>93.24043041100724</v>
      </c>
    </row>
    <row r="189" spans="1:11" s="29" customFormat="1" ht="28.5" hidden="1">
      <c r="A189" s="195" t="s">
        <v>406</v>
      </c>
      <c r="B189" s="180"/>
      <c r="C189" s="317" t="s">
        <v>97</v>
      </c>
      <c r="D189" s="318" t="s">
        <v>304</v>
      </c>
      <c r="E189" s="153" t="s">
        <v>37</v>
      </c>
      <c r="F189" s="154" t="s">
        <v>397</v>
      </c>
      <c r="G189" s="173">
        <v>5669</v>
      </c>
      <c r="H189" s="173">
        <v>5285.8</v>
      </c>
      <c r="I189" s="235">
        <f t="shared" si="2"/>
        <v>93.24043041100724</v>
      </c>
      <c r="J189" s="29">
        <f>SUM('ведомствен.2015'!G206)</f>
        <v>5669</v>
      </c>
      <c r="K189" s="29">
        <f>SUM('ведомствен.2015'!H206)</f>
        <v>5285.8</v>
      </c>
    </row>
    <row r="190" spans="1:14" ht="14.25">
      <c r="A190" s="74" t="s">
        <v>320</v>
      </c>
      <c r="B190" s="86"/>
      <c r="C190" s="313" t="s">
        <v>106</v>
      </c>
      <c r="D190" s="314"/>
      <c r="E190" s="62"/>
      <c r="F190" s="66"/>
      <c r="G190" s="88">
        <f>SUM(G191+G243+G263+G280)</f>
        <v>284983.4</v>
      </c>
      <c r="H190" s="88">
        <f>SUM(H191+H243+H263+H280)</f>
        <v>263777</v>
      </c>
      <c r="I190" s="235">
        <f aca="true" t="shared" si="3" ref="I190:I215">SUM(H190/G190*100)</f>
        <v>92.55872447307456</v>
      </c>
      <c r="J190"/>
      <c r="K190"/>
      <c r="L190">
        <f>SUM(J191:J295)</f>
        <v>284983.4</v>
      </c>
      <c r="M190">
        <f>SUM('ведомствен.2015'!G207)+'ведомствен.2015'!G390</f>
        <v>284983.4</v>
      </c>
      <c r="N190">
        <f>SUM(L190-M190)</f>
        <v>0</v>
      </c>
    </row>
    <row r="191" spans="1:11" ht="14.25">
      <c r="A191" s="191" t="s">
        <v>321</v>
      </c>
      <c r="B191" s="177"/>
      <c r="C191" s="311" t="s">
        <v>106</v>
      </c>
      <c r="D191" s="312" t="s">
        <v>351</v>
      </c>
      <c r="E191" s="32"/>
      <c r="F191" s="64"/>
      <c r="G191" s="87">
        <f>SUM(G192)</f>
        <v>109822.4</v>
      </c>
      <c r="H191" s="87">
        <f>SUM(H192)</f>
        <v>104470.3</v>
      </c>
      <c r="I191" s="235">
        <f t="shared" si="3"/>
        <v>95.12658619735137</v>
      </c>
      <c r="J191"/>
      <c r="K191"/>
    </row>
    <row r="192" spans="1:11" ht="57" hidden="1">
      <c r="A192" s="74" t="s">
        <v>598</v>
      </c>
      <c r="B192" s="269"/>
      <c r="C192" s="311" t="s">
        <v>106</v>
      </c>
      <c r="D192" s="312" t="s">
        <v>351</v>
      </c>
      <c r="E192" s="32" t="s">
        <v>322</v>
      </c>
      <c r="F192" s="64"/>
      <c r="G192" s="87">
        <f>SUM(G193+G200)</f>
        <v>109822.4</v>
      </c>
      <c r="H192" s="87">
        <f>SUM(H193+H200)</f>
        <v>104470.3</v>
      </c>
      <c r="I192" s="235">
        <f t="shared" si="3"/>
        <v>95.12658619735137</v>
      </c>
      <c r="J192"/>
      <c r="K192"/>
    </row>
    <row r="193" spans="1:11" ht="85.5" hidden="1">
      <c r="A193" s="74" t="s">
        <v>599</v>
      </c>
      <c r="B193" s="269"/>
      <c r="C193" s="311" t="s">
        <v>106</v>
      </c>
      <c r="D193" s="312" t="s">
        <v>351</v>
      </c>
      <c r="E193" s="32" t="s">
        <v>600</v>
      </c>
      <c r="F193" s="64"/>
      <c r="G193" s="87">
        <f>SUM(G194+G196+G198)</f>
        <v>109822.4</v>
      </c>
      <c r="H193" s="87">
        <f>SUM(H194+H196+H198)</f>
        <v>104470.3</v>
      </c>
      <c r="I193" s="235">
        <f t="shared" si="3"/>
        <v>95.12658619735137</v>
      </c>
      <c r="J193"/>
      <c r="K193"/>
    </row>
    <row r="194" spans="1:11" ht="28.5" hidden="1">
      <c r="A194" s="74" t="s">
        <v>601</v>
      </c>
      <c r="B194" s="269"/>
      <c r="C194" s="311" t="s">
        <v>106</v>
      </c>
      <c r="D194" s="312" t="s">
        <v>351</v>
      </c>
      <c r="E194" s="32" t="s">
        <v>602</v>
      </c>
      <c r="F194" s="64"/>
      <c r="G194" s="87">
        <f>SUM(G195)</f>
        <v>34985.7</v>
      </c>
      <c r="H194" s="87">
        <f>SUM(H195)</f>
        <v>31951.7</v>
      </c>
      <c r="I194" s="235">
        <f t="shared" si="3"/>
        <v>91.32788539317494</v>
      </c>
      <c r="J194"/>
      <c r="K194"/>
    </row>
    <row r="195" spans="1:11" ht="28.5" hidden="1">
      <c r="A195" s="74" t="s">
        <v>614</v>
      </c>
      <c r="B195" s="269"/>
      <c r="C195" s="311" t="s">
        <v>106</v>
      </c>
      <c r="D195" s="312" t="s">
        <v>351</v>
      </c>
      <c r="E195" s="32" t="s">
        <v>602</v>
      </c>
      <c r="F195" s="64" t="s">
        <v>441</v>
      </c>
      <c r="G195" s="87">
        <v>34985.7</v>
      </c>
      <c r="H195" s="87">
        <v>31951.7</v>
      </c>
      <c r="I195" s="235">
        <f t="shared" si="3"/>
        <v>91.32788539317494</v>
      </c>
      <c r="J195">
        <f>SUM('ведомствен.2015'!G212)</f>
        <v>34985.7</v>
      </c>
      <c r="K195">
        <f>SUM('ведомствен.2015'!H212)</f>
        <v>31951.7</v>
      </c>
    </row>
    <row r="196" spans="1:9" ht="57" hidden="1">
      <c r="A196" s="74" t="s">
        <v>603</v>
      </c>
      <c r="B196" s="269"/>
      <c r="C196" s="311" t="s">
        <v>106</v>
      </c>
      <c r="D196" s="312" t="s">
        <v>351</v>
      </c>
      <c r="E196" s="32" t="s">
        <v>604</v>
      </c>
      <c r="F196" s="64"/>
      <c r="G196" s="87">
        <f>SUM(G197)</f>
        <v>74836.7</v>
      </c>
      <c r="H196" s="87">
        <f>SUM(H197)</f>
        <v>72518.6</v>
      </c>
      <c r="I196" s="235">
        <f t="shared" si="3"/>
        <v>96.90245561335549</v>
      </c>
    </row>
    <row r="197" spans="1:11" ht="28.5" hidden="1">
      <c r="A197" s="74" t="s">
        <v>614</v>
      </c>
      <c r="B197" s="269"/>
      <c r="C197" s="311" t="s">
        <v>106</v>
      </c>
      <c r="D197" s="312" t="s">
        <v>351</v>
      </c>
      <c r="E197" s="32" t="s">
        <v>605</v>
      </c>
      <c r="F197" s="64" t="s">
        <v>441</v>
      </c>
      <c r="G197" s="87">
        <v>74836.7</v>
      </c>
      <c r="H197" s="87">
        <v>72518.6</v>
      </c>
      <c r="I197" s="235">
        <f t="shared" si="3"/>
        <v>96.90245561335549</v>
      </c>
      <c r="J197">
        <f>SUM('ведомствен.2015'!G214)</f>
        <v>74836.7</v>
      </c>
      <c r="K197">
        <f>SUM('ведомствен.2015'!H214)</f>
        <v>72518.6</v>
      </c>
    </row>
    <row r="198" spans="1:11" ht="71.25" hidden="1">
      <c r="A198" s="74" t="s">
        <v>203</v>
      </c>
      <c r="B198" s="177"/>
      <c r="C198" s="311" t="s">
        <v>106</v>
      </c>
      <c r="D198" s="312" t="s">
        <v>351</v>
      </c>
      <c r="E198" s="32" t="s">
        <v>114</v>
      </c>
      <c r="F198" s="64"/>
      <c r="G198" s="87">
        <f>SUM(G199)</f>
        <v>0</v>
      </c>
      <c r="H198" s="87">
        <f>SUM(H199)</f>
        <v>0</v>
      </c>
      <c r="I198" s="235" t="e">
        <f t="shared" si="3"/>
        <v>#DIV/0!</v>
      </c>
      <c r="J198"/>
      <c r="K198"/>
    </row>
    <row r="199" spans="1:11" ht="14.25" hidden="1">
      <c r="A199" s="197" t="s">
        <v>109</v>
      </c>
      <c r="B199" s="177"/>
      <c r="C199" s="311" t="s">
        <v>106</v>
      </c>
      <c r="D199" s="312" t="s">
        <v>351</v>
      </c>
      <c r="E199" s="32" t="s">
        <v>114</v>
      </c>
      <c r="F199" s="64" t="s">
        <v>110</v>
      </c>
      <c r="G199" s="87"/>
      <c r="H199" s="87"/>
      <c r="I199" s="235" t="e">
        <f t="shared" si="3"/>
        <v>#DIV/0!</v>
      </c>
      <c r="J199"/>
      <c r="K199"/>
    </row>
    <row r="200" spans="1:11" ht="42.75" hidden="1">
      <c r="A200" s="74" t="s">
        <v>323</v>
      </c>
      <c r="B200" s="177"/>
      <c r="C200" s="311" t="s">
        <v>106</v>
      </c>
      <c r="D200" s="312" t="s">
        <v>351</v>
      </c>
      <c r="E200" s="32" t="s">
        <v>324</v>
      </c>
      <c r="F200" s="64"/>
      <c r="G200" s="87">
        <f>SUM(G201)+G207+G210</f>
        <v>0</v>
      </c>
      <c r="H200" s="87">
        <f>SUM(H201)+H207+H210</f>
        <v>0</v>
      </c>
      <c r="I200" s="235" t="e">
        <f t="shared" si="3"/>
        <v>#DIV/0!</v>
      </c>
      <c r="J200"/>
      <c r="K200"/>
    </row>
    <row r="201" spans="1:11" ht="28.5" hidden="1">
      <c r="A201" s="74" t="s">
        <v>325</v>
      </c>
      <c r="B201" s="177"/>
      <c r="C201" s="311" t="s">
        <v>106</v>
      </c>
      <c r="D201" s="312" t="s">
        <v>351</v>
      </c>
      <c r="E201" s="32" t="s">
        <v>326</v>
      </c>
      <c r="F201" s="64"/>
      <c r="G201" s="87">
        <f>SUM(G202+G203)</f>
        <v>0</v>
      </c>
      <c r="H201" s="87">
        <f>SUM(H202+H203)</f>
        <v>0</v>
      </c>
      <c r="I201" s="235" t="e">
        <f t="shared" si="3"/>
        <v>#DIV/0!</v>
      </c>
      <c r="J201"/>
      <c r="K201"/>
    </row>
    <row r="202" spans="1:9" s="11" customFormat="1" ht="14.25" hidden="1">
      <c r="A202" s="74" t="s">
        <v>6</v>
      </c>
      <c r="B202" s="177"/>
      <c r="C202" s="311" t="s">
        <v>106</v>
      </c>
      <c r="D202" s="312" t="s">
        <v>351</v>
      </c>
      <c r="E202" s="32" t="s">
        <v>326</v>
      </c>
      <c r="F202" s="64" t="s">
        <v>7</v>
      </c>
      <c r="G202" s="87"/>
      <c r="H202" s="87"/>
      <c r="I202" s="235" t="e">
        <f t="shared" si="3"/>
        <v>#DIV/0!</v>
      </c>
    </row>
    <row r="203" spans="1:11" ht="28.5" hidden="1">
      <c r="A203" s="74" t="s">
        <v>327</v>
      </c>
      <c r="B203" s="177"/>
      <c r="C203" s="311" t="s">
        <v>106</v>
      </c>
      <c r="D203" s="312" t="s">
        <v>351</v>
      </c>
      <c r="E203" s="32" t="s">
        <v>326</v>
      </c>
      <c r="F203" s="64" t="s">
        <v>328</v>
      </c>
      <c r="G203" s="87"/>
      <c r="H203" s="87"/>
      <c r="I203" s="235" t="e">
        <f t="shared" si="3"/>
        <v>#DIV/0!</v>
      </c>
      <c r="J203"/>
      <c r="K203"/>
    </row>
    <row r="204" spans="1:11" ht="28.5" hidden="1">
      <c r="A204" s="74" t="s">
        <v>198</v>
      </c>
      <c r="B204" s="177"/>
      <c r="C204" s="311" t="s">
        <v>106</v>
      </c>
      <c r="D204" s="312" t="s">
        <v>351</v>
      </c>
      <c r="E204" s="32" t="s">
        <v>318</v>
      </c>
      <c r="F204" s="64"/>
      <c r="G204" s="87">
        <f>SUM(G205)</f>
        <v>0</v>
      </c>
      <c r="H204" s="87">
        <f>SUM(H205)</f>
        <v>0</v>
      </c>
      <c r="I204" s="235" t="e">
        <f t="shared" si="3"/>
        <v>#DIV/0!</v>
      </c>
      <c r="J204"/>
      <c r="K204"/>
    </row>
    <row r="205" spans="1:11" ht="28.5" hidden="1">
      <c r="A205" s="74" t="s">
        <v>107</v>
      </c>
      <c r="B205" s="177"/>
      <c r="C205" s="311" t="s">
        <v>106</v>
      </c>
      <c r="D205" s="312" t="s">
        <v>351</v>
      </c>
      <c r="E205" s="32" t="s">
        <v>108</v>
      </c>
      <c r="F205" s="64"/>
      <c r="G205" s="87">
        <f>SUM(G206)</f>
        <v>0</v>
      </c>
      <c r="H205" s="87">
        <f>SUM(H206)</f>
        <v>0</v>
      </c>
      <c r="I205" s="235" t="e">
        <f t="shared" si="3"/>
        <v>#DIV/0!</v>
      </c>
      <c r="J205"/>
      <c r="K205"/>
    </row>
    <row r="206" spans="1:9" ht="14.25" hidden="1">
      <c r="A206" s="74" t="s">
        <v>109</v>
      </c>
      <c r="B206" s="177"/>
      <c r="C206" s="311" t="s">
        <v>106</v>
      </c>
      <c r="D206" s="312" t="s">
        <v>351</v>
      </c>
      <c r="E206" s="32" t="s">
        <v>108</v>
      </c>
      <c r="F206" s="64" t="s">
        <v>110</v>
      </c>
      <c r="G206" s="87"/>
      <c r="H206" s="87"/>
      <c r="I206" s="235" t="e">
        <f t="shared" si="3"/>
        <v>#DIV/0!</v>
      </c>
    </row>
    <row r="207" spans="1:11" ht="28.5" hidden="1">
      <c r="A207" s="74" t="s">
        <v>329</v>
      </c>
      <c r="B207" s="177"/>
      <c r="C207" s="311" t="s">
        <v>106</v>
      </c>
      <c r="D207" s="312" t="s">
        <v>351</v>
      </c>
      <c r="E207" s="32" t="s">
        <v>330</v>
      </c>
      <c r="F207" s="64"/>
      <c r="G207" s="87">
        <f>SUM(G208+G209)</f>
        <v>0</v>
      </c>
      <c r="H207" s="87">
        <f>SUM(H208+H209)</f>
        <v>0</v>
      </c>
      <c r="I207" s="235" t="e">
        <f t="shared" si="3"/>
        <v>#DIV/0!</v>
      </c>
      <c r="J207"/>
      <c r="K207"/>
    </row>
    <row r="208" spans="1:11" ht="42.75" hidden="1">
      <c r="A208" s="191" t="s">
        <v>10</v>
      </c>
      <c r="B208" s="177"/>
      <c r="C208" s="311" t="s">
        <v>106</v>
      </c>
      <c r="D208" s="312" t="s">
        <v>351</v>
      </c>
      <c r="E208" s="32" t="s">
        <v>330</v>
      </c>
      <c r="F208" s="64" t="s">
        <v>41</v>
      </c>
      <c r="G208" s="87"/>
      <c r="H208" s="87"/>
      <c r="I208" s="235" t="e">
        <f t="shared" si="3"/>
        <v>#DIV/0!</v>
      </c>
      <c r="J208"/>
      <c r="K208"/>
    </row>
    <row r="209" spans="1:11" ht="14.25" hidden="1">
      <c r="A209" s="197" t="s">
        <v>109</v>
      </c>
      <c r="B209" s="177"/>
      <c r="C209" s="311" t="s">
        <v>106</v>
      </c>
      <c r="D209" s="312" t="s">
        <v>351</v>
      </c>
      <c r="E209" s="32" t="s">
        <v>330</v>
      </c>
      <c r="F209" s="64" t="s">
        <v>110</v>
      </c>
      <c r="G209" s="87"/>
      <c r="H209" s="87"/>
      <c r="I209" s="235" t="e">
        <f t="shared" si="3"/>
        <v>#DIV/0!</v>
      </c>
      <c r="J209"/>
      <c r="K209"/>
    </row>
    <row r="210" spans="1:9" s="11" customFormat="1" ht="42.75" hidden="1">
      <c r="A210" s="74" t="s">
        <v>331</v>
      </c>
      <c r="B210" s="177"/>
      <c r="C210" s="311" t="s">
        <v>106</v>
      </c>
      <c r="D210" s="312" t="s">
        <v>351</v>
      </c>
      <c r="E210" s="32" t="s">
        <v>332</v>
      </c>
      <c r="F210" s="64"/>
      <c r="G210" s="87">
        <f>SUM(G211)</f>
        <v>0</v>
      </c>
      <c r="H210" s="87">
        <f>SUM(H211)</f>
        <v>0</v>
      </c>
      <c r="I210" s="235" t="e">
        <f t="shared" si="3"/>
        <v>#DIV/0!</v>
      </c>
    </row>
    <row r="211" spans="1:9" s="13" customFormat="1" ht="14.25" hidden="1">
      <c r="A211" s="197" t="s">
        <v>109</v>
      </c>
      <c r="B211" s="177"/>
      <c r="C211" s="311" t="s">
        <v>106</v>
      </c>
      <c r="D211" s="312" t="s">
        <v>351</v>
      </c>
      <c r="E211" s="32" t="s">
        <v>332</v>
      </c>
      <c r="F211" s="64" t="s">
        <v>110</v>
      </c>
      <c r="G211" s="87"/>
      <c r="H211" s="87"/>
      <c r="I211" s="235" t="e">
        <f t="shared" si="3"/>
        <v>#DIV/0!</v>
      </c>
    </row>
    <row r="212" spans="1:9" s="12" customFormat="1" ht="14.25" hidden="1">
      <c r="A212" s="191" t="s">
        <v>333</v>
      </c>
      <c r="B212" s="177"/>
      <c r="C212" s="311" t="s">
        <v>106</v>
      </c>
      <c r="D212" s="312" t="s">
        <v>351</v>
      </c>
      <c r="E212" s="32" t="s">
        <v>334</v>
      </c>
      <c r="F212" s="64"/>
      <c r="G212" s="87">
        <f>SUM(G213+G215)</f>
        <v>0</v>
      </c>
      <c r="H212" s="87">
        <f>SUM(H213+H215)</f>
        <v>0</v>
      </c>
      <c r="I212" s="235" t="e">
        <f t="shared" si="3"/>
        <v>#DIV/0!</v>
      </c>
    </row>
    <row r="213" spans="1:9" s="12" customFormat="1" ht="42.75" hidden="1">
      <c r="A213" s="192" t="s">
        <v>335</v>
      </c>
      <c r="B213" s="177"/>
      <c r="C213" s="311" t="s">
        <v>106</v>
      </c>
      <c r="D213" s="312" t="s">
        <v>351</v>
      </c>
      <c r="E213" s="32" t="s">
        <v>336</v>
      </c>
      <c r="F213" s="64"/>
      <c r="G213" s="87">
        <f>SUM(G214)</f>
        <v>0</v>
      </c>
      <c r="H213" s="87">
        <f>SUM(H214)</f>
        <v>0</v>
      </c>
      <c r="I213" s="235" t="e">
        <f t="shared" si="3"/>
        <v>#DIV/0!</v>
      </c>
    </row>
    <row r="214" spans="1:9" s="12" customFormat="1" ht="14.25" hidden="1">
      <c r="A214" s="191" t="s">
        <v>6</v>
      </c>
      <c r="B214" s="177"/>
      <c r="C214" s="311" t="s">
        <v>106</v>
      </c>
      <c r="D214" s="312" t="s">
        <v>351</v>
      </c>
      <c r="E214" s="32" t="s">
        <v>336</v>
      </c>
      <c r="F214" s="64" t="s">
        <v>7</v>
      </c>
      <c r="G214" s="87"/>
      <c r="H214" s="87"/>
      <c r="I214" s="235" t="e">
        <f t="shared" si="3"/>
        <v>#DIV/0!</v>
      </c>
    </row>
    <row r="215" spans="1:9" s="12" customFormat="1" ht="28.5" hidden="1">
      <c r="A215" s="192" t="s">
        <v>337</v>
      </c>
      <c r="B215" s="86"/>
      <c r="C215" s="311" t="s">
        <v>106</v>
      </c>
      <c r="D215" s="312" t="s">
        <v>351</v>
      </c>
      <c r="E215" s="32" t="s">
        <v>338</v>
      </c>
      <c r="F215" s="65"/>
      <c r="G215" s="87">
        <f>SUM(G216)</f>
        <v>0</v>
      </c>
      <c r="H215" s="87">
        <f>SUM(H216)</f>
        <v>0</v>
      </c>
      <c r="I215" s="235" t="e">
        <f t="shared" si="3"/>
        <v>#DIV/0!</v>
      </c>
    </row>
    <row r="216" spans="1:9" s="12" customFormat="1" ht="14.25" hidden="1">
      <c r="A216" s="191" t="s">
        <v>80</v>
      </c>
      <c r="B216" s="181"/>
      <c r="C216" s="311" t="s">
        <v>106</v>
      </c>
      <c r="D216" s="312" t="s">
        <v>351</v>
      </c>
      <c r="E216" s="32" t="s">
        <v>338</v>
      </c>
      <c r="F216" s="64" t="s">
        <v>81</v>
      </c>
      <c r="G216" s="87"/>
      <c r="H216" s="87"/>
      <c r="I216" s="235" t="e">
        <f aca="true" t="shared" si="4" ref="I216:I282">SUM(H216/G216*100)</f>
        <v>#DIV/0!</v>
      </c>
    </row>
    <row r="217" spans="1:9" s="12" customFormat="1" ht="14.25" hidden="1">
      <c r="A217" s="192" t="s">
        <v>2</v>
      </c>
      <c r="B217" s="177"/>
      <c r="C217" s="311" t="s">
        <v>106</v>
      </c>
      <c r="D217" s="312" t="s">
        <v>351</v>
      </c>
      <c r="E217" s="32" t="s">
        <v>3</v>
      </c>
      <c r="F217" s="64"/>
      <c r="G217" s="87">
        <f>SUM(G220)+G225+G218</f>
        <v>0</v>
      </c>
      <c r="H217" s="87">
        <f>SUM(H220)+H225+H218</f>
        <v>0</v>
      </c>
      <c r="I217" s="235" t="e">
        <f t="shared" si="4"/>
        <v>#DIV/0!</v>
      </c>
    </row>
    <row r="218" spans="1:9" s="12" customFormat="1" ht="42.75" hidden="1">
      <c r="A218" s="192" t="s">
        <v>339</v>
      </c>
      <c r="B218" s="177"/>
      <c r="C218" s="311" t="s">
        <v>106</v>
      </c>
      <c r="D218" s="312" t="s">
        <v>351</v>
      </c>
      <c r="E218" s="32" t="s">
        <v>340</v>
      </c>
      <c r="F218" s="64"/>
      <c r="G218" s="87">
        <f>SUM(G219)</f>
        <v>0</v>
      </c>
      <c r="H218" s="87">
        <f>SUM(H219)</f>
        <v>0</v>
      </c>
      <c r="I218" s="235" t="e">
        <f t="shared" si="4"/>
        <v>#DIV/0!</v>
      </c>
    </row>
    <row r="219" spans="1:9" s="12" customFormat="1" ht="14.25" hidden="1">
      <c r="A219" s="192" t="s">
        <v>109</v>
      </c>
      <c r="B219" s="177"/>
      <c r="C219" s="311" t="s">
        <v>106</v>
      </c>
      <c r="D219" s="312" t="s">
        <v>351</v>
      </c>
      <c r="E219" s="32" t="s">
        <v>340</v>
      </c>
      <c r="F219" s="64" t="s">
        <v>110</v>
      </c>
      <c r="G219" s="87"/>
      <c r="H219" s="87"/>
      <c r="I219" s="235" t="e">
        <f t="shared" si="4"/>
        <v>#DIV/0!</v>
      </c>
    </row>
    <row r="220" spans="1:9" s="12" customFormat="1" ht="42.75" hidden="1">
      <c r="A220" s="191" t="s">
        <v>341</v>
      </c>
      <c r="B220" s="177"/>
      <c r="C220" s="311" t="s">
        <v>106</v>
      </c>
      <c r="D220" s="312" t="s">
        <v>351</v>
      </c>
      <c r="E220" s="32" t="s">
        <v>342</v>
      </c>
      <c r="F220" s="64"/>
      <c r="G220" s="87">
        <f>SUM(G221+G223)</f>
        <v>0</v>
      </c>
      <c r="H220" s="87">
        <f>SUM(H221+H223)</f>
        <v>0</v>
      </c>
      <c r="I220" s="235" t="e">
        <f t="shared" si="4"/>
        <v>#DIV/0!</v>
      </c>
    </row>
    <row r="221" spans="1:9" s="12" customFormat="1" ht="28.5" hidden="1">
      <c r="A221" s="192" t="s">
        <v>343</v>
      </c>
      <c r="B221" s="177"/>
      <c r="C221" s="311" t="s">
        <v>106</v>
      </c>
      <c r="D221" s="312" t="s">
        <v>351</v>
      </c>
      <c r="E221" s="32" t="s">
        <v>344</v>
      </c>
      <c r="F221" s="64"/>
      <c r="G221" s="87">
        <f>SUM(G222)</f>
        <v>0</v>
      </c>
      <c r="H221" s="87">
        <f>SUM(H222)</f>
        <v>0</v>
      </c>
      <c r="I221" s="235" t="e">
        <f t="shared" si="4"/>
        <v>#DIV/0!</v>
      </c>
    </row>
    <row r="222" spans="1:9" s="12" customFormat="1" ht="14.25" hidden="1">
      <c r="A222" s="74" t="s">
        <v>109</v>
      </c>
      <c r="B222" s="177"/>
      <c r="C222" s="311" t="s">
        <v>106</v>
      </c>
      <c r="D222" s="312" t="s">
        <v>351</v>
      </c>
      <c r="E222" s="32" t="s">
        <v>344</v>
      </c>
      <c r="F222" s="64" t="s">
        <v>110</v>
      </c>
      <c r="G222" s="87"/>
      <c r="H222" s="87"/>
      <c r="I222" s="235" t="e">
        <f t="shared" si="4"/>
        <v>#DIV/0!</v>
      </c>
    </row>
    <row r="223" spans="1:9" s="12" customFormat="1" ht="14.25" hidden="1">
      <c r="A223" s="74" t="s">
        <v>345</v>
      </c>
      <c r="B223" s="177"/>
      <c r="C223" s="311" t="s">
        <v>106</v>
      </c>
      <c r="D223" s="312" t="s">
        <v>351</v>
      </c>
      <c r="E223" s="32" t="s">
        <v>346</v>
      </c>
      <c r="F223" s="64"/>
      <c r="G223" s="87">
        <f>SUM(G224)</f>
        <v>0</v>
      </c>
      <c r="H223" s="87">
        <f>SUM(H224)</f>
        <v>0</v>
      </c>
      <c r="I223" s="235" t="e">
        <f t="shared" si="4"/>
        <v>#DIV/0!</v>
      </c>
    </row>
    <row r="224" spans="1:9" s="11" customFormat="1" ht="14.25" hidden="1">
      <c r="A224" s="191" t="s">
        <v>80</v>
      </c>
      <c r="B224" s="181"/>
      <c r="C224" s="311" t="s">
        <v>106</v>
      </c>
      <c r="D224" s="312" t="s">
        <v>351</v>
      </c>
      <c r="E224" s="32" t="s">
        <v>346</v>
      </c>
      <c r="F224" s="64" t="s">
        <v>81</v>
      </c>
      <c r="G224" s="87"/>
      <c r="H224" s="87"/>
      <c r="I224" s="235" t="e">
        <f t="shared" si="4"/>
        <v>#DIV/0!</v>
      </c>
    </row>
    <row r="225" spans="1:9" s="11" customFormat="1" ht="28.5" hidden="1">
      <c r="A225" s="191" t="s">
        <v>347</v>
      </c>
      <c r="B225" s="181"/>
      <c r="C225" s="311" t="s">
        <v>106</v>
      </c>
      <c r="D225" s="312" t="s">
        <v>351</v>
      </c>
      <c r="E225" s="32" t="s">
        <v>348</v>
      </c>
      <c r="F225" s="64"/>
      <c r="G225" s="87"/>
      <c r="H225" s="87"/>
      <c r="I225" s="235" t="e">
        <f t="shared" si="4"/>
        <v>#DIV/0!</v>
      </c>
    </row>
    <row r="226" spans="1:9" s="11" customFormat="1" ht="42.75" hidden="1">
      <c r="A226" s="191" t="s">
        <v>27</v>
      </c>
      <c r="B226" s="181"/>
      <c r="C226" s="311" t="s">
        <v>106</v>
      </c>
      <c r="D226" s="312" t="s">
        <v>351</v>
      </c>
      <c r="E226" s="32" t="s">
        <v>28</v>
      </c>
      <c r="F226" s="64"/>
      <c r="G226" s="87">
        <f>SUM(G227)</f>
        <v>0</v>
      </c>
      <c r="H226" s="87">
        <f>SUM(H227)</f>
        <v>0</v>
      </c>
      <c r="I226" s="235" t="e">
        <f t="shared" si="4"/>
        <v>#DIV/0!</v>
      </c>
    </row>
    <row r="227" spans="1:11" ht="14.25" hidden="1">
      <c r="A227" s="191" t="s">
        <v>6</v>
      </c>
      <c r="B227" s="181"/>
      <c r="C227" s="311" t="s">
        <v>106</v>
      </c>
      <c r="D227" s="312" t="s">
        <v>351</v>
      </c>
      <c r="E227" s="32" t="s">
        <v>28</v>
      </c>
      <c r="F227" s="64" t="s">
        <v>7</v>
      </c>
      <c r="G227" s="87"/>
      <c r="H227" s="87"/>
      <c r="I227" s="235" t="e">
        <f t="shared" si="4"/>
        <v>#DIV/0!</v>
      </c>
      <c r="J227"/>
      <c r="K227"/>
    </row>
    <row r="228" spans="1:11" ht="28.5" hidden="1">
      <c r="A228" s="191" t="s">
        <v>29</v>
      </c>
      <c r="B228" s="181"/>
      <c r="C228" s="311" t="s">
        <v>106</v>
      </c>
      <c r="D228" s="312" t="s">
        <v>351</v>
      </c>
      <c r="E228" s="32" t="s">
        <v>30</v>
      </c>
      <c r="F228" s="64"/>
      <c r="G228" s="87">
        <f>SUM(G229)</f>
        <v>0</v>
      </c>
      <c r="H228" s="87">
        <f>SUM(H229)</f>
        <v>0</v>
      </c>
      <c r="I228" s="235" t="e">
        <f t="shared" si="4"/>
        <v>#DIV/0!</v>
      </c>
      <c r="J228"/>
      <c r="K228"/>
    </row>
    <row r="229" spans="1:9" s="12" customFormat="1" ht="14.25" hidden="1">
      <c r="A229" s="191" t="s">
        <v>6</v>
      </c>
      <c r="B229" s="181"/>
      <c r="C229" s="311" t="s">
        <v>106</v>
      </c>
      <c r="D229" s="312" t="s">
        <v>351</v>
      </c>
      <c r="E229" s="32" t="s">
        <v>30</v>
      </c>
      <c r="F229" s="64" t="s">
        <v>7</v>
      </c>
      <c r="G229" s="87"/>
      <c r="H229" s="87"/>
      <c r="I229" s="235" t="e">
        <f t="shared" si="4"/>
        <v>#DIV/0!</v>
      </c>
    </row>
    <row r="230" spans="1:9" s="12" customFormat="1" ht="14.25" hidden="1">
      <c r="A230" s="191" t="s">
        <v>333</v>
      </c>
      <c r="B230" s="181"/>
      <c r="C230" s="311" t="s">
        <v>106</v>
      </c>
      <c r="D230" s="312" t="s">
        <v>351</v>
      </c>
      <c r="E230" s="32" t="s">
        <v>334</v>
      </c>
      <c r="F230" s="64"/>
      <c r="G230" s="87">
        <f>SUM(G231)</f>
        <v>0</v>
      </c>
      <c r="H230" s="87">
        <f>SUM(H231)</f>
        <v>0</v>
      </c>
      <c r="I230" s="235" t="e">
        <f t="shared" si="4"/>
        <v>#DIV/0!</v>
      </c>
    </row>
    <row r="231" spans="1:11" s="12" customFormat="1" ht="42.75" hidden="1">
      <c r="A231" s="191" t="s">
        <v>231</v>
      </c>
      <c r="B231" s="181"/>
      <c r="C231" s="311" t="s">
        <v>106</v>
      </c>
      <c r="D231" s="312" t="s">
        <v>351</v>
      </c>
      <c r="E231" s="32" t="s">
        <v>338</v>
      </c>
      <c r="F231" s="64"/>
      <c r="G231" s="87">
        <f>SUM(G232)</f>
        <v>0</v>
      </c>
      <c r="H231" s="87">
        <f>SUM(H232)</f>
        <v>0</v>
      </c>
      <c r="I231" s="235" t="e">
        <f t="shared" si="4"/>
        <v>#DIV/0!</v>
      </c>
      <c r="J231" s="11"/>
      <c r="K231" s="11"/>
    </row>
    <row r="232" spans="1:9" s="12" customFormat="1" ht="14.25" hidden="1">
      <c r="A232" s="191" t="s">
        <v>80</v>
      </c>
      <c r="B232" s="181"/>
      <c r="C232" s="311" t="s">
        <v>106</v>
      </c>
      <c r="D232" s="312" t="s">
        <v>351</v>
      </c>
      <c r="E232" s="32" t="s">
        <v>338</v>
      </c>
      <c r="F232" s="64" t="s">
        <v>81</v>
      </c>
      <c r="G232" s="87"/>
      <c r="H232" s="87"/>
      <c r="I232" s="235" t="e">
        <f t="shared" si="4"/>
        <v>#DIV/0!</v>
      </c>
    </row>
    <row r="233" spans="1:9" s="12" customFormat="1" ht="14.25" hidden="1">
      <c r="A233" s="197" t="s">
        <v>103</v>
      </c>
      <c r="B233" s="177"/>
      <c r="C233" s="311" t="s">
        <v>106</v>
      </c>
      <c r="D233" s="312" t="s">
        <v>351</v>
      </c>
      <c r="E233" s="32" t="s">
        <v>104</v>
      </c>
      <c r="F233" s="64"/>
      <c r="G233" s="87">
        <f>SUM(G234+G237)+G241</f>
        <v>0</v>
      </c>
      <c r="H233" s="87">
        <f>SUM(H234+H237)+H241</f>
        <v>0</v>
      </c>
      <c r="I233" s="235" t="e">
        <f t="shared" si="4"/>
        <v>#DIV/0!</v>
      </c>
    </row>
    <row r="234" spans="1:9" s="12" customFormat="1" ht="42.75" hidden="1">
      <c r="A234" s="197" t="s">
        <v>379</v>
      </c>
      <c r="B234" s="177"/>
      <c r="C234" s="311" t="s">
        <v>106</v>
      </c>
      <c r="D234" s="312" t="s">
        <v>351</v>
      </c>
      <c r="E234" s="32" t="s">
        <v>239</v>
      </c>
      <c r="F234" s="64"/>
      <c r="G234" s="88">
        <f>SUM(G235)</f>
        <v>0</v>
      </c>
      <c r="H234" s="88">
        <f>SUM(H235)</f>
        <v>0</v>
      </c>
      <c r="I234" s="235" t="e">
        <f t="shared" si="4"/>
        <v>#DIV/0!</v>
      </c>
    </row>
    <row r="235" spans="1:9" s="12" customFormat="1" ht="14.25" hidden="1">
      <c r="A235" s="74" t="s">
        <v>6</v>
      </c>
      <c r="B235" s="177"/>
      <c r="C235" s="311" t="s">
        <v>106</v>
      </c>
      <c r="D235" s="312" t="s">
        <v>351</v>
      </c>
      <c r="E235" s="32" t="s">
        <v>239</v>
      </c>
      <c r="F235" s="64" t="s">
        <v>7</v>
      </c>
      <c r="G235" s="88"/>
      <c r="H235" s="88"/>
      <c r="I235" s="235" t="e">
        <f t="shared" si="4"/>
        <v>#DIV/0!</v>
      </c>
    </row>
    <row r="236" spans="1:9" s="11" customFormat="1" ht="14.25" hidden="1">
      <c r="A236" s="197" t="s">
        <v>31</v>
      </c>
      <c r="B236" s="177"/>
      <c r="C236" s="311" t="s">
        <v>106</v>
      </c>
      <c r="D236" s="312" t="s">
        <v>351</v>
      </c>
      <c r="E236" s="32" t="s">
        <v>32</v>
      </c>
      <c r="F236" s="64" t="s">
        <v>81</v>
      </c>
      <c r="G236" s="87"/>
      <c r="H236" s="87"/>
      <c r="I236" s="235" t="e">
        <f t="shared" si="4"/>
        <v>#DIV/0!</v>
      </c>
    </row>
    <row r="237" spans="1:9" s="11" customFormat="1" ht="14.25" hidden="1">
      <c r="A237" s="197" t="s">
        <v>109</v>
      </c>
      <c r="B237" s="177"/>
      <c r="C237" s="311" t="s">
        <v>106</v>
      </c>
      <c r="D237" s="312" t="s">
        <v>351</v>
      </c>
      <c r="E237" s="32" t="s">
        <v>104</v>
      </c>
      <c r="F237" s="64" t="s">
        <v>110</v>
      </c>
      <c r="G237" s="87">
        <f>SUM(G238)</f>
        <v>0</v>
      </c>
      <c r="H237" s="87">
        <f>SUM(H238)</f>
        <v>0</v>
      </c>
      <c r="I237" s="235" t="e">
        <f t="shared" si="4"/>
        <v>#DIV/0!</v>
      </c>
    </row>
    <row r="238" spans="1:9" s="11" customFormat="1" ht="28.5" hidden="1">
      <c r="A238" s="74" t="s">
        <v>33</v>
      </c>
      <c r="B238" s="177"/>
      <c r="C238" s="311" t="s">
        <v>106</v>
      </c>
      <c r="D238" s="312" t="s">
        <v>351</v>
      </c>
      <c r="E238" s="32" t="s">
        <v>34</v>
      </c>
      <c r="F238" s="64" t="s">
        <v>110</v>
      </c>
      <c r="G238" s="87">
        <f>SUM(G240)</f>
        <v>0</v>
      </c>
      <c r="H238" s="87">
        <f>SUM(H240)</f>
        <v>0</v>
      </c>
      <c r="I238" s="235" t="e">
        <f t="shared" si="4"/>
        <v>#DIV/0!</v>
      </c>
    </row>
    <row r="239" spans="1:9" s="11" customFormat="1" ht="28.5" hidden="1">
      <c r="A239" s="74" t="s">
        <v>48</v>
      </c>
      <c r="B239" s="177"/>
      <c r="C239" s="311"/>
      <c r="D239" s="312"/>
      <c r="E239" s="32"/>
      <c r="F239" s="64"/>
      <c r="G239" s="87"/>
      <c r="H239" s="87"/>
      <c r="I239" s="235" t="e">
        <f t="shared" si="4"/>
        <v>#DIV/0!</v>
      </c>
    </row>
    <row r="240" spans="1:9" s="11" customFormat="1" ht="28.5" hidden="1">
      <c r="A240" s="192" t="s">
        <v>343</v>
      </c>
      <c r="B240" s="177"/>
      <c r="C240" s="311" t="s">
        <v>106</v>
      </c>
      <c r="D240" s="312" t="s">
        <v>351</v>
      </c>
      <c r="E240" s="32" t="s">
        <v>35</v>
      </c>
      <c r="F240" s="64" t="s">
        <v>110</v>
      </c>
      <c r="G240" s="87"/>
      <c r="H240" s="87"/>
      <c r="I240" s="235" t="e">
        <f t="shared" si="4"/>
        <v>#DIV/0!</v>
      </c>
    </row>
    <row r="241" spans="1:9" s="11" customFormat="1" ht="28.5" hidden="1">
      <c r="A241" s="191" t="s">
        <v>36</v>
      </c>
      <c r="B241" s="177"/>
      <c r="C241" s="311" t="s">
        <v>106</v>
      </c>
      <c r="D241" s="312" t="s">
        <v>351</v>
      </c>
      <c r="E241" s="32" t="s">
        <v>37</v>
      </c>
      <c r="F241" s="64"/>
      <c r="G241" s="87">
        <f>SUM(G242)</f>
        <v>0</v>
      </c>
      <c r="H241" s="87">
        <f>SUM(H242)</f>
        <v>0</v>
      </c>
      <c r="I241" s="235" t="e">
        <f t="shared" si="4"/>
        <v>#DIV/0!</v>
      </c>
    </row>
    <row r="242" spans="1:9" s="11" customFormat="1" ht="14.25" hidden="1">
      <c r="A242" s="197" t="s">
        <v>109</v>
      </c>
      <c r="B242" s="177"/>
      <c r="C242" s="311" t="s">
        <v>106</v>
      </c>
      <c r="D242" s="312" t="s">
        <v>351</v>
      </c>
      <c r="E242" s="32" t="s">
        <v>37</v>
      </c>
      <c r="F242" s="64" t="s">
        <v>110</v>
      </c>
      <c r="G242" s="87"/>
      <c r="H242" s="87"/>
      <c r="I242" s="235" t="e">
        <f t="shared" si="4"/>
        <v>#DIV/0!</v>
      </c>
    </row>
    <row r="243" spans="1:9" s="11" customFormat="1" ht="14.25">
      <c r="A243" s="74" t="s">
        <v>38</v>
      </c>
      <c r="B243" s="179"/>
      <c r="C243" s="315" t="s">
        <v>106</v>
      </c>
      <c r="D243" s="316" t="s">
        <v>353</v>
      </c>
      <c r="E243" s="159"/>
      <c r="F243" s="161"/>
      <c r="G243" s="172">
        <f>G251+G244+G248+G255</f>
        <v>82959.5</v>
      </c>
      <c r="H243" s="172">
        <f>H251+H244+H248+H255</f>
        <v>73980</v>
      </c>
      <c r="I243" s="235">
        <f t="shared" si="4"/>
        <v>89.17604373218258</v>
      </c>
    </row>
    <row r="244" spans="1:9" s="11" customFormat="1" ht="42.75" hidden="1">
      <c r="A244" s="74" t="s">
        <v>623</v>
      </c>
      <c r="B244" s="263"/>
      <c r="C244" s="315" t="s">
        <v>106</v>
      </c>
      <c r="D244" s="316" t="s">
        <v>353</v>
      </c>
      <c r="E244" s="159" t="s">
        <v>625</v>
      </c>
      <c r="F244" s="161"/>
      <c r="G244" s="172">
        <f>SUM(G245)</f>
        <v>10000</v>
      </c>
      <c r="H244" s="172">
        <f>SUM(H245)</f>
        <v>13346.3</v>
      </c>
      <c r="I244" s="235">
        <f t="shared" si="4"/>
        <v>133.463</v>
      </c>
    </row>
    <row r="245" spans="1:9" s="11" customFormat="1" ht="28.5" hidden="1">
      <c r="A245" s="74" t="s">
        <v>624</v>
      </c>
      <c r="B245" s="263"/>
      <c r="C245" s="315" t="s">
        <v>106</v>
      </c>
      <c r="D245" s="316" t="s">
        <v>353</v>
      </c>
      <c r="E245" s="159" t="s">
        <v>626</v>
      </c>
      <c r="F245" s="161"/>
      <c r="G245" s="172">
        <f>SUM(G246:G247)</f>
        <v>10000</v>
      </c>
      <c r="H245" s="172">
        <f>SUM(H246:H247)</f>
        <v>13346.3</v>
      </c>
      <c r="I245" s="235">
        <f t="shared" si="4"/>
        <v>133.463</v>
      </c>
    </row>
    <row r="246" spans="1:11" s="11" customFormat="1" ht="28.5" hidden="1">
      <c r="A246" s="191" t="s">
        <v>613</v>
      </c>
      <c r="B246" s="263"/>
      <c r="C246" s="315" t="s">
        <v>106</v>
      </c>
      <c r="D246" s="316" t="s">
        <v>353</v>
      </c>
      <c r="E246" s="159" t="s">
        <v>626</v>
      </c>
      <c r="F246" s="161" t="s">
        <v>95</v>
      </c>
      <c r="G246" s="172">
        <v>10000</v>
      </c>
      <c r="H246" s="172">
        <v>9711.1</v>
      </c>
      <c r="I246" s="235">
        <f t="shared" si="4"/>
        <v>97.111</v>
      </c>
      <c r="J246" s="11">
        <f>SUM('ведомствен.2015'!G264)</f>
        <v>10000</v>
      </c>
      <c r="K246" s="11">
        <f>SUM('ведомствен.2015'!H264)</f>
        <v>9711.1</v>
      </c>
    </row>
    <row r="247" spans="1:11" s="11" customFormat="1" ht="28.5" hidden="1">
      <c r="A247" s="68" t="s">
        <v>614</v>
      </c>
      <c r="B247" s="113"/>
      <c r="C247" s="316" t="s">
        <v>106</v>
      </c>
      <c r="D247" s="316" t="s">
        <v>353</v>
      </c>
      <c r="E247" s="112" t="s">
        <v>626</v>
      </c>
      <c r="F247" s="131" t="s">
        <v>441</v>
      </c>
      <c r="G247" s="81"/>
      <c r="H247" s="81">
        <v>3635.2</v>
      </c>
      <c r="I247" s="235"/>
      <c r="J247" s="11">
        <f>SUM('ведомствен.2015'!G265)</f>
        <v>0</v>
      </c>
      <c r="K247" s="11">
        <f>SUM('ведомствен.2015'!H265)</f>
        <v>3635.2</v>
      </c>
    </row>
    <row r="248" spans="1:9" s="11" customFormat="1" ht="42" customHeight="1" hidden="1">
      <c r="A248" s="191" t="s">
        <v>627</v>
      </c>
      <c r="B248" s="263"/>
      <c r="C248" s="315" t="s">
        <v>106</v>
      </c>
      <c r="D248" s="316" t="s">
        <v>353</v>
      </c>
      <c r="E248" s="159" t="s">
        <v>628</v>
      </c>
      <c r="F248" s="161"/>
      <c r="G248" s="172">
        <f>SUM(G249)+G250</f>
        <v>31846.8</v>
      </c>
      <c r="H248" s="172">
        <f>SUM(H249)+H250</f>
        <v>23054.9</v>
      </c>
      <c r="I248" s="235">
        <f t="shared" si="4"/>
        <v>72.39314468015625</v>
      </c>
    </row>
    <row r="249" spans="1:11" s="11" customFormat="1" ht="28.5" hidden="1">
      <c r="A249" s="191" t="s">
        <v>613</v>
      </c>
      <c r="B249" s="263"/>
      <c r="C249" s="315" t="s">
        <v>106</v>
      </c>
      <c r="D249" s="316" t="s">
        <v>353</v>
      </c>
      <c r="E249" s="159" t="s">
        <v>628</v>
      </c>
      <c r="F249" s="161" t="s">
        <v>95</v>
      </c>
      <c r="G249" s="172"/>
      <c r="H249" s="172"/>
      <c r="I249" s="235" t="e">
        <f t="shared" si="4"/>
        <v>#DIV/0!</v>
      </c>
      <c r="J249" s="11">
        <f>SUM('ведомствен.2015'!G267)</f>
        <v>0</v>
      </c>
      <c r="K249" s="11">
        <f>SUM('ведомствен.2015'!H267)</f>
        <v>0</v>
      </c>
    </row>
    <row r="250" spans="1:11" s="11" customFormat="1" ht="28.5" hidden="1">
      <c r="A250" s="74" t="s">
        <v>614</v>
      </c>
      <c r="B250" s="263"/>
      <c r="C250" s="315" t="s">
        <v>106</v>
      </c>
      <c r="D250" s="316" t="s">
        <v>353</v>
      </c>
      <c r="E250" s="159" t="s">
        <v>628</v>
      </c>
      <c r="F250" s="161" t="s">
        <v>441</v>
      </c>
      <c r="G250" s="172">
        <v>31846.8</v>
      </c>
      <c r="H250" s="172">
        <v>23054.9</v>
      </c>
      <c r="I250" s="235">
        <f t="shared" si="4"/>
        <v>72.39314468015625</v>
      </c>
      <c r="J250" s="11">
        <f>SUM('ведомствен.2015'!G268)</f>
        <v>31846.8</v>
      </c>
      <c r="K250" s="11">
        <f>SUM('ведомствен.2015'!H268)</f>
        <v>23054.9</v>
      </c>
    </row>
    <row r="251" spans="1:9" s="11" customFormat="1" ht="14.25" hidden="1">
      <c r="A251" s="74" t="s">
        <v>236</v>
      </c>
      <c r="B251" s="179"/>
      <c r="C251" s="315" t="s">
        <v>106</v>
      </c>
      <c r="D251" s="316" t="s">
        <v>353</v>
      </c>
      <c r="E251" s="159" t="s">
        <v>436</v>
      </c>
      <c r="F251" s="161"/>
      <c r="G251" s="172">
        <f>G252</f>
        <v>9320.2</v>
      </c>
      <c r="H251" s="172">
        <f>H252</f>
        <v>8457.3</v>
      </c>
      <c r="I251" s="235">
        <f t="shared" si="4"/>
        <v>90.74161498680284</v>
      </c>
    </row>
    <row r="252" spans="1:9" s="11" customFormat="1" ht="14.25" hidden="1">
      <c r="A252" s="74" t="s">
        <v>24</v>
      </c>
      <c r="B252" s="179"/>
      <c r="C252" s="315" t="s">
        <v>106</v>
      </c>
      <c r="D252" s="316" t="s">
        <v>353</v>
      </c>
      <c r="E252" s="159" t="s">
        <v>437</v>
      </c>
      <c r="F252" s="161"/>
      <c r="G252" s="172">
        <f>SUM(G253)+G254</f>
        <v>9320.2</v>
      </c>
      <c r="H252" s="172">
        <f>SUM(H253)+H254</f>
        <v>8457.3</v>
      </c>
      <c r="I252" s="235">
        <f t="shared" si="4"/>
        <v>90.74161498680284</v>
      </c>
    </row>
    <row r="253" spans="1:11" s="11" customFormat="1" ht="28.5" customHeight="1" hidden="1">
      <c r="A253" s="191" t="s">
        <v>613</v>
      </c>
      <c r="B253" s="179"/>
      <c r="C253" s="315" t="s">
        <v>106</v>
      </c>
      <c r="D253" s="316" t="s">
        <v>353</v>
      </c>
      <c r="E253" s="159" t="s">
        <v>437</v>
      </c>
      <c r="F253" s="161" t="s">
        <v>95</v>
      </c>
      <c r="G253" s="172">
        <v>7116.1</v>
      </c>
      <c r="H253" s="172">
        <v>6253.2</v>
      </c>
      <c r="I253" s="235">
        <f t="shared" si="4"/>
        <v>87.87397591377298</v>
      </c>
      <c r="J253" s="11">
        <f>SUM('ведомствен.2015'!G271)</f>
        <v>7116.1</v>
      </c>
      <c r="K253" s="11">
        <f>SUM('ведомствен.2015'!H271)</f>
        <v>6253.2</v>
      </c>
    </row>
    <row r="254" spans="1:11" s="11" customFormat="1" ht="27.75" customHeight="1" hidden="1">
      <c r="A254" s="74" t="s">
        <v>614</v>
      </c>
      <c r="B254" s="179"/>
      <c r="C254" s="315" t="s">
        <v>106</v>
      </c>
      <c r="D254" s="316" t="s">
        <v>353</v>
      </c>
      <c r="E254" s="159" t="s">
        <v>437</v>
      </c>
      <c r="F254" s="161" t="s">
        <v>441</v>
      </c>
      <c r="G254" s="172">
        <v>2204.1</v>
      </c>
      <c r="H254" s="172">
        <v>2204.1</v>
      </c>
      <c r="I254" s="235">
        <f t="shared" si="4"/>
        <v>100</v>
      </c>
      <c r="J254" s="11">
        <f>SUM('ведомствен.2015'!G272)</f>
        <v>2204.1</v>
      </c>
      <c r="K254" s="11">
        <f>SUM('ведомствен.2015'!H272)</f>
        <v>2204.1</v>
      </c>
    </row>
    <row r="255" spans="1:9" s="11" customFormat="1" ht="27.75" customHeight="1" hidden="1">
      <c r="A255" s="74" t="s">
        <v>433</v>
      </c>
      <c r="B255" s="270"/>
      <c r="C255" s="315" t="s">
        <v>106</v>
      </c>
      <c r="D255" s="316" t="s">
        <v>353</v>
      </c>
      <c r="E255" s="61" t="s">
        <v>104</v>
      </c>
      <c r="F255" s="65"/>
      <c r="G255" s="172">
        <f>SUM(G261)+G256+G258</f>
        <v>31792.5</v>
      </c>
      <c r="H255" s="172">
        <f>SUM(H261)+H256+H258</f>
        <v>29121.5</v>
      </c>
      <c r="I255" s="235">
        <f t="shared" si="4"/>
        <v>91.59864747975152</v>
      </c>
    </row>
    <row r="256" spans="1:9" s="11" customFormat="1" ht="46.5" customHeight="1" hidden="1">
      <c r="A256" s="74" t="s">
        <v>680</v>
      </c>
      <c r="B256" s="270"/>
      <c r="C256" s="315" t="s">
        <v>106</v>
      </c>
      <c r="D256" s="316" t="s">
        <v>353</v>
      </c>
      <c r="E256" s="62" t="s">
        <v>239</v>
      </c>
      <c r="F256" s="65"/>
      <c r="G256" s="172">
        <f>SUM(G257)</f>
        <v>3696.8</v>
      </c>
      <c r="H256" s="172">
        <f>SUM(H257)</f>
        <v>1025.8</v>
      </c>
      <c r="I256" s="235">
        <f t="shared" si="4"/>
        <v>27.748322873836827</v>
      </c>
    </row>
    <row r="257" spans="1:11" s="11" customFormat="1" ht="27.75" customHeight="1" hidden="1">
      <c r="A257" s="74" t="s">
        <v>614</v>
      </c>
      <c r="B257" s="270"/>
      <c r="C257" s="315" t="s">
        <v>106</v>
      </c>
      <c r="D257" s="316" t="s">
        <v>353</v>
      </c>
      <c r="E257" s="62" t="s">
        <v>239</v>
      </c>
      <c r="F257" s="65" t="s">
        <v>441</v>
      </c>
      <c r="G257" s="172">
        <v>3696.8</v>
      </c>
      <c r="H257" s="172">
        <v>1025.8</v>
      </c>
      <c r="I257" s="235">
        <f t="shared" si="4"/>
        <v>27.748322873836827</v>
      </c>
      <c r="J257" s="11">
        <f>SUM('ведомствен.2015'!G275)</f>
        <v>3696.8</v>
      </c>
      <c r="K257" s="11">
        <f>SUM('ведомствен.2015'!H275)</f>
        <v>1025.8</v>
      </c>
    </row>
    <row r="258" spans="1:9" s="11" customFormat="1" ht="42.75" customHeight="1" hidden="1">
      <c r="A258" s="74" t="s">
        <v>717</v>
      </c>
      <c r="B258" s="270"/>
      <c r="C258" s="315" t="s">
        <v>106</v>
      </c>
      <c r="D258" s="316" t="s">
        <v>353</v>
      </c>
      <c r="E258" s="62" t="s">
        <v>718</v>
      </c>
      <c r="F258" s="65"/>
      <c r="G258" s="172">
        <f>SUM(G259)</f>
        <v>28091.9</v>
      </c>
      <c r="H258" s="172">
        <f>SUM(H259)</f>
        <v>28091.9</v>
      </c>
      <c r="I258" s="235">
        <f t="shared" si="4"/>
        <v>100</v>
      </c>
    </row>
    <row r="259" spans="1:11" s="11" customFormat="1" ht="27.75" customHeight="1" hidden="1">
      <c r="A259" s="74" t="s">
        <v>386</v>
      </c>
      <c r="B259" s="270"/>
      <c r="C259" s="315" t="s">
        <v>106</v>
      </c>
      <c r="D259" s="316" t="s">
        <v>353</v>
      </c>
      <c r="E259" s="62" t="s">
        <v>718</v>
      </c>
      <c r="F259" s="65" t="s">
        <v>139</v>
      </c>
      <c r="G259" s="172">
        <v>28091.9</v>
      </c>
      <c r="H259" s="172">
        <v>28091.9</v>
      </c>
      <c r="I259" s="235">
        <f t="shared" si="4"/>
        <v>100</v>
      </c>
      <c r="J259" s="11">
        <f>SUM('ведомствен.2015'!G277)</f>
        <v>28091.9</v>
      </c>
      <c r="K259" s="11">
        <f>SUM('ведомствен.2015'!H277)</f>
        <v>28091.9</v>
      </c>
    </row>
    <row r="260" spans="1:9" s="11" customFormat="1" ht="27.75" customHeight="1" hidden="1">
      <c r="A260" s="74" t="s">
        <v>679</v>
      </c>
      <c r="B260" s="270"/>
      <c r="C260" s="315" t="s">
        <v>106</v>
      </c>
      <c r="D260" s="316" t="s">
        <v>353</v>
      </c>
      <c r="E260" s="62" t="s">
        <v>500</v>
      </c>
      <c r="F260" s="65"/>
      <c r="G260" s="172">
        <f>SUM(G261)</f>
        <v>3.8</v>
      </c>
      <c r="H260" s="172">
        <f>SUM(H261)</f>
        <v>3.8</v>
      </c>
      <c r="I260" s="235">
        <f t="shared" si="4"/>
        <v>100</v>
      </c>
    </row>
    <row r="261" spans="1:9" s="11" customFormat="1" ht="27.75" customHeight="1" hidden="1">
      <c r="A261" s="74" t="s">
        <v>678</v>
      </c>
      <c r="B261" s="270"/>
      <c r="C261" s="315" t="s">
        <v>106</v>
      </c>
      <c r="D261" s="316" t="s">
        <v>353</v>
      </c>
      <c r="E261" s="62" t="s">
        <v>25</v>
      </c>
      <c r="F261" s="65"/>
      <c r="G261" s="172">
        <f>G262</f>
        <v>3.8</v>
      </c>
      <c r="H261" s="172">
        <f>H262</f>
        <v>3.8</v>
      </c>
      <c r="I261" s="235">
        <f t="shared" si="4"/>
        <v>100</v>
      </c>
    </row>
    <row r="262" spans="1:11" s="11" customFormat="1" ht="27.75" customHeight="1" hidden="1">
      <c r="A262" s="74" t="s">
        <v>614</v>
      </c>
      <c r="B262" s="270"/>
      <c r="C262" s="315" t="s">
        <v>106</v>
      </c>
      <c r="D262" s="316" t="s">
        <v>353</v>
      </c>
      <c r="E262" s="62" t="s">
        <v>25</v>
      </c>
      <c r="F262" s="65" t="s">
        <v>441</v>
      </c>
      <c r="G262" s="172">
        <v>3.8</v>
      </c>
      <c r="H262" s="172">
        <v>3.8</v>
      </c>
      <c r="I262" s="235">
        <f t="shared" si="4"/>
        <v>100</v>
      </c>
      <c r="J262" s="11">
        <f>SUM('ведомствен.2015'!G280)</f>
        <v>3.8</v>
      </c>
      <c r="K262" s="11">
        <f>SUM('ведомствен.2015'!H280)</f>
        <v>3.8</v>
      </c>
    </row>
    <row r="263" spans="1:9" s="11" customFormat="1" ht="14.25">
      <c r="A263" s="74" t="s">
        <v>26</v>
      </c>
      <c r="B263" s="179"/>
      <c r="C263" s="315" t="s">
        <v>106</v>
      </c>
      <c r="D263" s="316" t="s">
        <v>83</v>
      </c>
      <c r="E263" s="159"/>
      <c r="F263" s="161"/>
      <c r="G263" s="172">
        <f>G264+G275</f>
        <v>61102.3</v>
      </c>
      <c r="H263" s="172">
        <f>H264+H275</f>
        <v>55311.5</v>
      </c>
      <c r="I263" s="235">
        <f t="shared" si="4"/>
        <v>90.52277901159204</v>
      </c>
    </row>
    <row r="264" spans="1:11" s="11" customFormat="1" ht="14.25" hidden="1">
      <c r="A264" s="74" t="s">
        <v>26</v>
      </c>
      <c r="B264" s="86"/>
      <c r="C264" s="315" t="s">
        <v>106</v>
      </c>
      <c r="D264" s="316" t="s">
        <v>83</v>
      </c>
      <c r="E264" s="62" t="s">
        <v>53</v>
      </c>
      <c r="F264" s="65"/>
      <c r="G264" s="172">
        <f>G265+G269+G273+G267</f>
        <v>57807</v>
      </c>
      <c r="H264" s="172">
        <f>H265+H269+H273+H267</f>
        <v>52509.2</v>
      </c>
      <c r="I264" s="235">
        <f t="shared" si="4"/>
        <v>90.83536595913989</v>
      </c>
      <c r="J264" s="18"/>
      <c r="K264" s="18"/>
    </row>
    <row r="265" spans="1:11" s="11" customFormat="1" ht="14.25" hidden="1">
      <c r="A265" s="196" t="s">
        <v>54</v>
      </c>
      <c r="B265" s="86"/>
      <c r="C265" s="315" t="s">
        <v>106</v>
      </c>
      <c r="D265" s="316" t="s">
        <v>83</v>
      </c>
      <c r="E265" s="62" t="s">
        <v>55</v>
      </c>
      <c r="F265" s="65"/>
      <c r="G265" s="172">
        <f>SUM(G266)</f>
        <v>37577</v>
      </c>
      <c r="H265" s="172">
        <f>SUM(H266)</f>
        <v>36795.7</v>
      </c>
      <c r="I265" s="235">
        <f t="shared" si="4"/>
        <v>97.92080261862309</v>
      </c>
      <c r="J265" s="18"/>
      <c r="K265" s="18"/>
    </row>
    <row r="266" spans="1:11" s="11" customFormat="1" ht="28.5" hidden="1">
      <c r="A266" s="191" t="s">
        <v>613</v>
      </c>
      <c r="B266" s="86"/>
      <c r="C266" s="315" t="s">
        <v>106</v>
      </c>
      <c r="D266" s="316" t="s">
        <v>83</v>
      </c>
      <c r="E266" s="62" t="s">
        <v>55</v>
      </c>
      <c r="F266" s="65" t="s">
        <v>95</v>
      </c>
      <c r="G266" s="172">
        <v>37577</v>
      </c>
      <c r="H266" s="172">
        <v>36795.7</v>
      </c>
      <c r="I266" s="235">
        <f t="shared" si="4"/>
        <v>97.92080261862309</v>
      </c>
      <c r="J266" s="11">
        <f>SUM('ведомствен.2015'!G284)</f>
        <v>37577</v>
      </c>
      <c r="K266" s="11">
        <f>SUM('ведомствен.2015'!H284)</f>
        <v>36795.7</v>
      </c>
    </row>
    <row r="267" spans="1:9" s="11" customFormat="1" ht="14.25" hidden="1">
      <c r="A267" s="74" t="s">
        <v>693</v>
      </c>
      <c r="B267" s="86"/>
      <c r="C267" s="315" t="s">
        <v>106</v>
      </c>
      <c r="D267" s="316" t="s">
        <v>83</v>
      </c>
      <c r="E267" s="62" t="s">
        <v>694</v>
      </c>
      <c r="F267" s="65"/>
      <c r="G267" s="172">
        <f>SUM(G268)</f>
        <v>2561.7</v>
      </c>
      <c r="H267" s="172">
        <f>SUM(H268)</f>
        <v>2460.7</v>
      </c>
      <c r="I267" s="235">
        <f t="shared" si="4"/>
        <v>96.05730569543663</v>
      </c>
    </row>
    <row r="268" spans="1:11" s="11" customFormat="1" ht="28.5" hidden="1">
      <c r="A268" s="74" t="s">
        <v>402</v>
      </c>
      <c r="B268" s="86"/>
      <c r="C268" s="315" t="s">
        <v>106</v>
      </c>
      <c r="D268" s="316" t="s">
        <v>83</v>
      </c>
      <c r="E268" s="62" t="s">
        <v>694</v>
      </c>
      <c r="F268" s="65" t="s">
        <v>95</v>
      </c>
      <c r="G268" s="172">
        <v>2561.7</v>
      </c>
      <c r="H268" s="172">
        <v>2460.7</v>
      </c>
      <c r="I268" s="235">
        <f t="shared" si="4"/>
        <v>96.05730569543663</v>
      </c>
      <c r="J268" s="11">
        <f>SUM('ведомствен.2015'!G286)</f>
        <v>2561.7</v>
      </c>
      <c r="K268" s="11">
        <f>SUM('ведомствен.2015'!H286)</f>
        <v>2460.7</v>
      </c>
    </row>
    <row r="269" spans="1:9" s="11" customFormat="1" ht="28.5" hidden="1">
      <c r="A269" s="74" t="s">
        <v>476</v>
      </c>
      <c r="B269" s="86"/>
      <c r="C269" s="315" t="s">
        <v>106</v>
      </c>
      <c r="D269" s="316" t="s">
        <v>83</v>
      </c>
      <c r="E269" s="62" t="s">
        <v>23</v>
      </c>
      <c r="F269" s="65"/>
      <c r="G269" s="172">
        <f>G270</f>
        <v>17469.9</v>
      </c>
      <c r="H269" s="172">
        <f>H270</f>
        <v>13054.4</v>
      </c>
      <c r="I269" s="235">
        <f t="shared" si="4"/>
        <v>74.72509859816026</v>
      </c>
    </row>
    <row r="270" spans="1:11" s="11" customFormat="1" ht="28.5" hidden="1">
      <c r="A270" s="191" t="s">
        <v>613</v>
      </c>
      <c r="B270" s="86"/>
      <c r="C270" s="315" t="s">
        <v>106</v>
      </c>
      <c r="D270" s="316" t="s">
        <v>83</v>
      </c>
      <c r="E270" s="62" t="s">
        <v>23</v>
      </c>
      <c r="F270" s="65" t="s">
        <v>95</v>
      </c>
      <c r="G270" s="172">
        <v>17469.9</v>
      </c>
      <c r="H270" s="172">
        <v>13054.4</v>
      </c>
      <c r="I270" s="235">
        <f t="shared" si="4"/>
        <v>74.72509859816026</v>
      </c>
      <c r="J270" s="149">
        <f>SUM('ведомствен.2015'!G288)</f>
        <v>17469.9</v>
      </c>
      <c r="K270" s="149">
        <f>SUM('ведомствен.2015'!H288)</f>
        <v>13054.4</v>
      </c>
    </row>
    <row r="271" spans="1:9" s="11" customFormat="1" ht="28.5" hidden="1">
      <c r="A271" s="74" t="s">
        <v>400</v>
      </c>
      <c r="B271" s="86"/>
      <c r="C271" s="315" t="s">
        <v>106</v>
      </c>
      <c r="D271" s="316" t="s">
        <v>83</v>
      </c>
      <c r="E271" s="62" t="s">
        <v>23</v>
      </c>
      <c r="F271" s="65" t="s">
        <v>401</v>
      </c>
      <c r="G271" s="172"/>
      <c r="H271" s="172"/>
      <c r="I271" s="235" t="e">
        <f t="shared" si="4"/>
        <v>#DIV/0!</v>
      </c>
    </row>
    <row r="272" spans="1:9" s="11" customFormat="1" ht="28.5" hidden="1">
      <c r="A272" s="74" t="s">
        <v>402</v>
      </c>
      <c r="B272" s="86"/>
      <c r="C272" s="315" t="s">
        <v>106</v>
      </c>
      <c r="D272" s="316" t="s">
        <v>83</v>
      </c>
      <c r="E272" s="62" t="s">
        <v>23</v>
      </c>
      <c r="F272" s="65" t="s">
        <v>403</v>
      </c>
      <c r="G272" s="172"/>
      <c r="H272" s="172"/>
      <c r="I272" s="235" t="e">
        <f t="shared" si="4"/>
        <v>#DIV/0!</v>
      </c>
    </row>
    <row r="273" spans="1:9" s="11" customFormat="1" ht="57" hidden="1">
      <c r="A273" s="195" t="s">
        <v>474</v>
      </c>
      <c r="B273" s="180"/>
      <c r="C273" s="317" t="s">
        <v>106</v>
      </c>
      <c r="D273" s="318" t="s">
        <v>83</v>
      </c>
      <c r="E273" s="61" t="s">
        <v>475</v>
      </c>
      <c r="F273" s="154"/>
      <c r="G273" s="173">
        <f>SUM(G274)</f>
        <v>198.4</v>
      </c>
      <c r="H273" s="173">
        <f>SUM(H274)</f>
        <v>198.4</v>
      </c>
      <c r="I273" s="235">
        <f t="shared" si="4"/>
        <v>100</v>
      </c>
    </row>
    <row r="274" spans="1:11" s="11" customFormat="1" ht="28.5" hidden="1">
      <c r="A274" s="191" t="s">
        <v>613</v>
      </c>
      <c r="B274" s="86"/>
      <c r="C274" s="315" t="s">
        <v>106</v>
      </c>
      <c r="D274" s="316" t="s">
        <v>83</v>
      </c>
      <c r="E274" s="61" t="s">
        <v>475</v>
      </c>
      <c r="F274" s="65" t="s">
        <v>95</v>
      </c>
      <c r="G274" s="172">
        <v>198.4</v>
      </c>
      <c r="H274" s="172">
        <v>198.4</v>
      </c>
      <c r="I274" s="235">
        <f t="shared" si="4"/>
        <v>100</v>
      </c>
      <c r="J274" s="11">
        <f>SUM('ведомствен.2015'!G292)</f>
        <v>198.4</v>
      </c>
      <c r="K274" s="11">
        <f>SUM('ведомствен.2015'!H292)</f>
        <v>198.4</v>
      </c>
    </row>
    <row r="275" spans="1:9" s="11" customFormat="1" ht="14.25" hidden="1">
      <c r="A275" s="74" t="s">
        <v>433</v>
      </c>
      <c r="B275" s="270"/>
      <c r="C275" s="315" t="s">
        <v>106</v>
      </c>
      <c r="D275" s="316" t="s">
        <v>83</v>
      </c>
      <c r="E275" s="61" t="s">
        <v>104</v>
      </c>
      <c r="F275" s="65"/>
      <c r="G275" s="172">
        <f>SUM(G278)+G276</f>
        <v>3295.3</v>
      </c>
      <c r="H275" s="172">
        <f>SUM(H278)+H276</f>
        <v>2802.3</v>
      </c>
      <c r="I275" s="235">
        <f t="shared" si="4"/>
        <v>85.03929839468334</v>
      </c>
    </row>
    <row r="276" spans="1:9" s="11" customFormat="1" ht="42.75" hidden="1">
      <c r="A276" s="74" t="s">
        <v>684</v>
      </c>
      <c r="B276" s="270"/>
      <c r="C276" s="315" t="s">
        <v>106</v>
      </c>
      <c r="D276" s="316" t="s">
        <v>83</v>
      </c>
      <c r="E276" s="61" t="s">
        <v>685</v>
      </c>
      <c r="F276" s="65"/>
      <c r="G276" s="172">
        <f>SUM(G277)</f>
        <v>2596.8</v>
      </c>
      <c r="H276" s="172">
        <f>SUM(H277)</f>
        <v>2103.8</v>
      </c>
      <c r="I276" s="235">
        <f t="shared" si="4"/>
        <v>81.0150955021565</v>
      </c>
    </row>
    <row r="277" spans="1:11" s="11" customFormat="1" ht="28.5" hidden="1">
      <c r="A277" s="191" t="s">
        <v>613</v>
      </c>
      <c r="B277" s="270"/>
      <c r="C277" s="315" t="s">
        <v>106</v>
      </c>
      <c r="D277" s="316" t="s">
        <v>83</v>
      </c>
      <c r="E277" s="61" t="s">
        <v>685</v>
      </c>
      <c r="F277" s="65" t="s">
        <v>95</v>
      </c>
      <c r="G277" s="172">
        <v>2596.8</v>
      </c>
      <c r="H277" s="172">
        <v>2103.8</v>
      </c>
      <c r="I277" s="235">
        <f t="shared" si="4"/>
        <v>81.0150955021565</v>
      </c>
      <c r="J277" s="11">
        <f>SUM('ведомствен.2015'!G295)</f>
        <v>2596.8</v>
      </c>
      <c r="K277" s="11">
        <f>SUM('ведомствен.2015'!H295)</f>
        <v>2103.8</v>
      </c>
    </row>
    <row r="278" spans="1:9" s="11" customFormat="1" ht="42.75" hidden="1">
      <c r="A278" s="74" t="s">
        <v>608</v>
      </c>
      <c r="B278" s="270"/>
      <c r="C278" s="315" t="s">
        <v>106</v>
      </c>
      <c r="D278" s="316" t="s">
        <v>83</v>
      </c>
      <c r="E278" s="61" t="s">
        <v>609</v>
      </c>
      <c r="F278" s="65"/>
      <c r="G278" s="172">
        <f>SUM(G279)</f>
        <v>698.5</v>
      </c>
      <c r="H278" s="172">
        <f>SUM(H279)</f>
        <v>698.5</v>
      </c>
      <c r="I278" s="235">
        <f t="shared" si="4"/>
        <v>100</v>
      </c>
    </row>
    <row r="279" spans="1:11" s="11" customFormat="1" ht="28.5" hidden="1">
      <c r="A279" s="191" t="s">
        <v>613</v>
      </c>
      <c r="B279" s="270"/>
      <c r="C279" s="315" t="s">
        <v>106</v>
      </c>
      <c r="D279" s="316" t="s">
        <v>83</v>
      </c>
      <c r="E279" s="61" t="s">
        <v>609</v>
      </c>
      <c r="F279" s="65" t="s">
        <v>95</v>
      </c>
      <c r="G279" s="172">
        <v>698.5</v>
      </c>
      <c r="H279" s="172">
        <v>698.5</v>
      </c>
      <c r="I279" s="235">
        <f t="shared" si="4"/>
        <v>100</v>
      </c>
      <c r="J279" s="11">
        <f>SUM('ведомствен.2015'!G297)</f>
        <v>698.5</v>
      </c>
      <c r="K279" s="11">
        <f>SUM('ведомствен.2015'!H297)</f>
        <v>698.5</v>
      </c>
    </row>
    <row r="280" spans="1:9" s="11" customFormat="1" ht="21" customHeight="1">
      <c r="A280" s="74" t="s">
        <v>46</v>
      </c>
      <c r="B280" s="86"/>
      <c r="C280" s="315" t="s">
        <v>106</v>
      </c>
      <c r="D280" s="316" t="s">
        <v>106</v>
      </c>
      <c r="E280" s="62"/>
      <c r="F280" s="65"/>
      <c r="G280" s="172">
        <f>G284+G281</f>
        <v>31099.2</v>
      </c>
      <c r="H280" s="172">
        <f>H284+H281</f>
        <v>30015.200000000004</v>
      </c>
      <c r="I280" s="235">
        <f t="shared" si="4"/>
        <v>96.51437979112004</v>
      </c>
    </row>
    <row r="281" spans="1:9" s="11" customFormat="1" ht="42" customHeight="1" hidden="1">
      <c r="A281" s="74" t="s">
        <v>623</v>
      </c>
      <c r="B281" s="263"/>
      <c r="C281" s="315" t="s">
        <v>106</v>
      </c>
      <c r="D281" s="316" t="s">
        <v>106</v>
      </c>
      <c r="E281" s="159" t="s">
        <v>625</v>
      </c>
      <c r="F281" s="161"/>
      <c r="G281" s="172">
        <f>SUM(G282)</f>
        <v>22496.4</v>
      </c>
      <c r="H281" s="172">
        <f>SUM(H282)</f>
        <v>22245.4</v>
      </c>
      <c r="I281" s="235">
        <f t="shared" si="4"/>
        <v>98.88426592699277</v>
      </c>
    </row>
    <row r="282" spans="1:9" s="11" customFormat="1" ht="28.5" hidden="1">
      <c r="A282" s="74" t="s">
        <v>624</v>
      </c>
      <c r="B282" s="263"/>
      <c r="C282" s="315" t="s">
        <v>106</v>
      </c>
      <c r="D282" s="316" t="s">
        <v>106</v>
      </c>
      <c r="E282" s="159" t="s">
        <v>626</v>
      </c>
      <c r="F282" s="161"/>
      <c r="G282" s="172">
        <f>SUM(G283)</f>
        <v>22496.4</v>
      </c>
      <c r="H282" s="172">
        <f>SUM(H283)</f>
        <v>22245.4</v>
      </c>
      <c r="I282" s="235">
        <f t="shared" si="4"/>
        <v>98.88426592699277</v>
      </c>
    </row>
    <row r="283" spans="1:11" s="11" customFormat="1" ht="28.5" hidden="1">
      <c r="A283" s="74" t="s">
        <v>614</v>
      </c>
      <c r="B283" s="270"/>
      <c r="C283" s="315" t="s">
        <v>106</v>
      </c>
      <c r="D283" s="316" t="s">
        <v>106</v>
      </c>
      <c r="E283" s="159" t="s">
        <v>626</v>
      </c>
      <c r="F283" s="65" t="s">
        <v>441</v>
      </c>
      <c r="G283" s="172">
        <v>22496.4</v>
      </c>
      <c r="H283" s="172">
        <v>22245.4</v>
      </c>
      <c r="I283" s="235">
        <f aca="true" t="shared" si="5" ref="I283:I295">SUM(H283/G283*100)</f>
        <v>98.88426592699277</v>
      </c>
      <c r="J283" s="11">
        <f>SUM('ведомствен.2015'!G301)</f>
        <v>22496.4</v>
      </c>
      <c r="K283" s="11">
        <f>SUM('ведомствен.2015'!H301)</f>
        <v>22245.4</v>
      </c>
    </row>
    <row r="284" spans="1:9" s="11" customFormat="1" ht="14.25" hidden="1">
      <c r="A284" s="74" t="s">
        <v>433</v>
      </c>
      <c r="B284" s="86"/>
      <c r="C284" s="315" t="s">
        <v>106</v>
      </c>
      <c r="D284" s="316" t="s">
        <v>106</v>
      </c>
      <c r="E284" s="62" t="s">
        <v>104</v>
      </c>
      <c r="F284" s="65"/>
      <c r="G284" s="172">
        <f>G285+G287+G289+G293+G291</f>
        <v>8602.8</v>
      </c>
      <c r="H284" s="172">
        <f>H285+H287+H289+H293+H291</f>
        <v>7769.800000000001</v>
      </c>
      <c r="I284" s="235">
        <f t="shared" si="5"/>
        <v>90.3171060584926</v>
      </c>
    </row>
    <row r="285" spans="1:9" s="11" customFormat="1" ht="28.5" hidden="1">
      <c r="A285" s="196" t="s">
        <v>438</v>
      </c>
      <c r="B285" s="86"/>
      <c r="C285" s="315" t="s">
        <v>106</v>
      </c>
      <c r="D285" s="316" t="s">
        <v>106</v>
      </c>
      <c r="E285" s="62" t="s">
        <v>8</v>
      </c>
      <c r="F285" s="65"/>
      <c r="G285" s="172">
        <f>G286</f>
        <v>0</v>
      </c>
      <c r="H285" s="172">
        <f>H286</f>
        <v>0</v>
      </c>
      <c r="I285" s="235" t="e">
        <f t="shared" si="5"/>
        <v>#DIV/0!</v>
      </c>
    </row>
    <row r="286" spans="1:11" ht="28.5" hidden="1">
      <c r="A286" s="74" t="s">
        <v>406</v>
      </c>
      <c r="B286" s="86"/>
      <c r="C286" s="315" t="s">
        <v>106</v>
      </c>
      <c r="D286" s="316" t="s">
        <v>106</v>
      </c>
      <c r="E286" s="62" t="s">
        <v>8</v>
      </c>
      <c r="F286" s="65" t="s">
        <v>397</v>
      </c>
      <c r="G286" s="172"/>
      <c r="H286" s="172"/>
      <c r="I286" s="235" t="e">
        <f t="shared" si="5"/>
        <v>#DIV/0!</v>
      </c>
      <c r="J286" s="11">
        <f>SUM('ведомствен.2015'!G304)</f>
        <v>0</v>
      </c>
      <c r="K286" s="11">
        <f>SUM('ведомствен.2015'!H304)</f>
        <v>0</v>
      </c>
    </row>
    <row r="287" spans="1:11" ht="28.5" hidden="1">
      <c r="A287" s="196" t="s">
        <v>695</v>
      </c>
      <c r="B287" s="86"/>
      <c r="C287" s="315" t="s">
        <v>439</v>
      </c>
      <c r="D287" s="316" t="s">
        <v>106</v>
      </c>
      <c r="E287" s="62" t="s">
        <v>696</v>
      </c>
      <c r="F287" s="65"/>
      <c r="G287" s="172">
        <f>G288</f>
        <v>228.9</v>
      </c>
      <c r="H287" s="172">
        <f>H288</f>
        <v>228.9</v>
      </c>
      <c r="I287" s="235">
        <f t="shared" si="5"/>
        <v>100</v>
      </c>
      <c r="J287"/>
      <c r="K287"/>
    </row>
    <row r="288" spans="1:11" ht="28.5" hidden="1">
      <c r="A288" s="74" t="s">
        <v>440</v>
      </c>
      <c r="B288" s="86"/>
      <c r="C288" s="315" t="s">
        <v>439</v>
      </c>
      <c r="D288" s="316" t="s">
        <v>106</v>
      </c>
      <c r="E288" s="62" t="s">
        <v>696</v>
      </c>
      <c r="F288" s="65" t="s">
        <v>441</v>
      </c>
      <c r="G288" s="172">
        <v>228.9</v>
      </c>
      <c r="H288" s="172">
        <v>228.9</v>
      </c>
      <c r="I288" s="235">
        <f t="shared" si="5"/>
        <v>100</v>
      </c>
      <c r="J288" s="11">
        <f>SUM('ведомствен.2015'!G306)</f>
        <v>228.9</v>
      </c>
      <c r="K288" s="11">
        <f>SUM('ведомствен.2015'!H306)</f>
        <v>228.9</v>
      </c>
    </row>
    <row r="289" spans="1:11" ht="42.75" hidden="1">
      <c r="A289" s="74" t="s">
        <v>639</v>
      </c>
      <c r="B289" s="86"/>
      <c r="C289" s="315" t="s">
        <v>106</v>
      </c>
      <c r="D289" s="316" t="s">
        <v>106</v>
      </c>
      <c r="E289" s="62" t="s">
        <v>25</v>
      </c>
      <c r="F289" s="65"/>
      <c r="G289" s="172">
        <f>G290</f>
        <v>3378</v>
      </c>
      <c r="H289" s="172">
        <f>H290</f>
        <v>3378</v>
      </c>
      <c r="I289" s="235">
        <f t="shared" si="5"/>
        <v>100</v>
      </c>
      <c r="J289"/>
      <c r="K289"/>
    </row>
    <row r="290" spans="1:11" ht="28.5" hidden="1">
      <c r="A290" s="74" t="s">
        <v>614</v>
      </c>
      <c r="B290" s="86"/>
      <c r="C290" s="315" t="s">
        <v>106</v>
      </c>
      <c r="D290" s="316" t="s">
        <v>106</v>
      </c>
      <c r="E290" s="62" t="s">
        <v>25</v>
      </c>
      <c r="F290" s="65" t="s">
        <v>441</v>
      </c>
      <c r="G290" s="172">
        <v>3378</v>
      </c>
      <c r="H290" s="172">
        <v>3378</v>
      </c>
      <c r="I290" s="235">
        <f t="shared" si="5"/>
        <v>100</v>
      </c>
      <c r="J290" s="11">
        <f>SUM('ведомствен.2015'!G309)</f>
        <v>3378</v>
      </c>
      <c r="K290" s="11">
        <f>SUM('ведомствен.2015'!H309)</f>
        <v>3378</v>
      </c>
    </row>
    <row r="291" spans="1:11" ht="57" hidden="1">
      <c r="A291" s="74" t="s">
        <v>697</v>
      </c>
      <c r="B291" s="86"/>
      <c r="C291" s="315" t="s">
        <v>106</v>
      </c>
      <c r="D291" s="316" t="s">
        <v>106</v>
      </c>
      <c r="E291" s="62" t="s">
        <v>698</v>
      </c>
      <c r="F291" s="65"/>
      <c r="G291" s="172">
        <f>SUM(G292)</f>
        <v>705</v>
      </c>
      <c r="H291" s="172">
        <f>SUM(H292)</f>
        <v>71.6</v>
      </c>
      <c r="I291" s="235">
        <f t="shared" si="5"/>
        <v>10.156028368794326</v>
      </c>
      <c r="J291" s="11"/>
      <c r="K291" s="11"/>
    </row>
    <row r="292" spans="1:11" ht="28.5" hidden="1">
      <c r="A292" s="74" t="s">
        <v>614</v>
      </c>
      <c r="B292" s="86"/>
      <c r="C292" s="315" t="s">
        <v>106</v>
      </c>
      <c r="D292" s="316" t="s">
        <v>106</v>
      </c>
      <c r="E292" s="62" t="s">
        <v>698</v>
      </c>
      <c r="F292" s="65" t="s">
        <v>441</v>
      </c>
      <c r="G292" s="172">
        <v>705</v>
      </c>
      <c r="H292" s="172">
        <v>71.6</v>
      </c>
      <c r="I292" s="235">
        <f t="shared" si="5"/>
        <v>10.156028368794326</v>
      </c>
      <c r="J292" s="11">
        <f>SUM('ведомствен.2015'!G311)</f>
        <v>705</v>
      </c>
      <c r="K292" s="11">
        <f>SUM('ведомствен.2015'!H311)</f>
        <v>71.6</v>
      </c>
    </row>
    <row r="293" spans="1:11" ht="28.5" hidden="1">
      <c r="A293" s="196" t="s">
        <v>638</v>
      </c>
      <c r="B293" s="86"/>
      <c r="C293" s="315" t="s">
        <v>106</v>
      </c>
      <c r="D293" s="316" t="s">
        <v>106</v>
      </c>
      <c r="E293" s="62" t="s">
        <v>37</v>
      </c>
      <c r="F293" s="65"/>
      <c r="G293" s="172">
        <f>G294+G295</f>
        <v>4290.9</v>
      </c>
      <c r="H293" s="172">
        <f>H294+H295</f>
        <v>4091.3</v>
      </c>
      <c r="I293" s="235">
        <f t="shared" si="5"/>
        <v>95.34829522943906</v>
      </c>
      <c r="J293"/>
      <c r="K293"/>
    </row>
    <row r="294" spans="1:11" ht="28.5" hidden="1">
      <c r="A294" s="74" t="s">
        <v>614</v>
      </c>
      <c r="B294" s="86"/>
      <c r="C294" s="315" t="s">
        <v>106</v>
      </c>
      <c r="D294" s="316" t="s">
        <v>106</v>
      </c>
      <c r="E294" s="62" t="s">
        <v>37</v>
      </c>
      <c r="F294" s="65" t="s">
        <v>441</v>
      </c>
      <c r="G294" s="172">
        <v>4090.9</v>
      </c>
      <c r="H294" s="172">
        <v>3891.3</v>
      </c>
      <c r="I294" s="235">
        <f t="shared" si="5"/>
        <v>95.12087804639566</v>
      </c>
      <c r="J294" s="11">
        <f>SUM('ведомствен.2015'!G313)</f>
        <v>4090.9</v>
      </c>
      <c r="K294" s="11">
        <f>SUM('ведомствен.2015'!H313)</f>
        <v>3891.3</v>
      </c>
    </row>
    <row r="295" spans="1:11" ht="28.5" hidden="1">
      <c r="A295" s="195" t="s">
        <v>406</v>
      </c>
      <c r="B295" s="86"/>
      <c r="C295" s="315" t="s">
        <v>106</v>
      </c>
      <c r="D295" s="316" t="s">
        <v>106</v>
      </c>
      <c r="E295" s="62" t="s">
        <v>37</v>
      </c>
      <c r="F295" s="65" t="s">
        <v>397</v>
      </c>
      <c r="G295" s="172">
        <v>200</v>
      </c>
      <c r="H295" s="172">
        <v>200</v>
      </c>
      <c r="I295" s="235">
        <f t="shared" si="5"/>
        <v>100</v>
      </c>
      <c r="J295" s="11">
        <f>SUM('ведомствен.2015'!G314)</f>
        <v>200</v>
      </c>
      <c r="K295" s="11">
        <f>SUM('ведомствен.2015'!H314)</f>
        <v>200</v>
      </c>
    </row>
    <row r="296" spans="1:13" ht="14.25">
      <c r="A296" s="191" t="s">
        <v>49</v>
      </c>
      <c r="B296" s="177"/>
      <c r="C296" s="311" t="s">
        <v>289</v>
      </c>
      <c r="D296" s="312"/>
      <c r="E296" s="32"/>
      <c r="F296" s="64"/>
      <c r="G296" s="88">
        <f>SUM(G297)</f>
        <v>6220.5</v>
      </c>
      <c r="H296" s="88">
        <f>SUM(H297)</f>
        <v>5562.400000000001</v>
      </c>
      <c r="I296" s="235">
        <f aca="true" t="shared" si="6" ref="I296:I350">SUM(H296/G296*100)</f>
        <v>89.42046459287839</v>
      </c>
      <c r="J296"/>
      <c r="K296"/>
      <c r="L296">
        <f>SUM(J297:J307)</f>
        <v>6220.5</v>
      </c>
      <c r="M296">
        <f>SUM('ведомствен.2015'!G315)</f>
        <v>6220.5</v>
      </c>
    </row>
    <row r="297" spans="1:11" ht="14.25">
      <c r="A297" s="191" t="s">
        <v>49</v>
      </c>
      <c r="B297" s="177"/>
      <c r="C297" s="311" t="s">
        <v>289</v>
      </c>
      <c r="D297" s="312"/>
      <c r="E297" s="32"/>
      <c r="F297" s="64"/>
      <c r="G297" s="87">
        <f>SUM(G298)+G303</f>
        <v>6220.5</v>
      </c>
      <c r="H297" s="87">
        <f>SUM(H298)+H303</f>
        <v>5562.400000000001</v>
      </c>
      <c r="I297" s="235">
        <f t="shared" si="6"/>
        <v>89.42046459287839</v>
      </c>
      <c r="J297"/>
      <c r="K297"/>
    </row>
    <row r="298" spans="1:9" s="14" customFormat="1" ht="14.25">
      <c r="A298" s="74" t="s">
        <v>50</v>
      </c>
      <c r="B298" s="179"/>
      <c r="C298" s="315" t="s">
        <v>289</v>
      </c>
      <c r="D298" s="316" t="s">
        <v>83</v>
      </c>
      <c r="E298" s="159"/>
      <c r="F298" s="161"/>
      <c r="G298" s="172">
        <f>SUM(G299)</f>
        <v>5351.5</v>
      </c>
      <c r="H298" s="172">
        <f>SUM(H299)</f>
        <v>5058.3</v>
      </c>
      <c r="I298" s="235">
        <f t="shared" si="6"/>
        <v>94.52116229094646</v>
      </c>
    </row>
    <row r="299" spans="1:11" ht="28.5" hidden="1">
      <c r="A299" s="74" t="s">
        <v>39</v>
      </c>
      <c r="B299" s="179"/>
      <c r="C299" s="315" t="s">
        <v>289</v>
      </c>
      <c r="D299" s="316" t="s">
        <v>83</v>
      </c>
      <c r="E299" s="159" t="s">
        <v>443</v>
      </c>
      <c r="F299" s="161"/>
      <c r="G299" s="172">
        <f>SUM(G300:G302)</f>
        <v>5351.5</v>
      </c>
      <c r="H299" s="172">
        <f>SUM(H300:H302)</f>
        <v>5058.3</v>
      </c>
      <c r="I299" s="235">
        <f t="shared" si="6"/>
        <v>94.52116229094646</v>
      </c>
      <c r="J299"/>
      <c r="K299"/>
    </row>
    <row r="300" spans="1:11" ht="28.5" hidden="1">
      <c r="A300" s="74" t="s">
        <v>380</v>
      </c>
      <c r="B300" s="179"/>
      <c r="C300" s="315" t="s">
        <v>289</v>
      </c>
      <c r="D300" s="316" t="s">
        <v>83</v>
      </c>
      <c r="E300" s="159" t="s">
        <v>443</v>
      </c>
      <c r="F300" s="161" t="s">
        <v>381</v>
      </c>
      <c r="G300" s="172">
        <v>4461.8</v>
      </c>
      <c r="H300" s="172">
        <v>4360.8</v>
      </c>
      <c r="I300" s="235">
        <f t="shared" si="6"/>
        <v>97.73633959388587</v>
      </c>
      <c r="J300">
        <f>SUM('ведомствен.2015'!G319)</f>
        <v>4461.8</v>
      </c>
      <c r="K300">
        <f>SUM('ведомствен.2015'!H319)</f>
        <v>4360.8</v>
      </c>
    </row>
    <row r="301" spans="1:11" ht="28.5" hidden="1">
      <c r="A301" s="191" t="s">
        <v>613</v>
      </c>
      <c r="B301" s="179"/>
      <c r="C301" s="315" t="s">
        <v>289</v>
      </c>
      <c r="D301" s="316" t="s">
        <v>83</v>
      </c>
      <c r="E301" s="159" t="s">
        <v>443</v>
      </c>
      <c r="F301" s="161" t="s">
        <v>95</v>
      </c>
      <c r="G301" s="172">
        <v>811.7</v>
      </c>
      <c r="H301" s="172">
        <v>642.1</v>
      </c>
      <c r="I301" s="235">
        <f t="shared" si="6"/>
        <v>79.10558087963533</v>
      </c>
      <c r="J301">
        <f>SUM('ведомствен.2015'!G320)</f>
        <v>811.7</v>
      </c>
      <c r="K301">
        <f>SUM('ведомствен.2015'!H320)</f>
        <v>642.1</v>
      </c>
    </row>
    <row r="302" spans="1:11" ht="14.25" hidden="1">
      <c r="A302" s="74" t="s">
        <v>386</v>
      </c>
      <c r="B302" s="179"/>
      <c r="C302" s="315" t="s">
        <v>289</v>
      </c>
      <c r="D302" s="316" t="s">
        <v>83</v>
      </c>
      <c r="E302" s="159" t="s">
        <v>443</v>
      </c>
      <c r="F302" s="161" t="s">
        <v>139</v>
      </c>
      <c r="G302" s="172">
        <v>78</v>
      </c>
      <c r="H302" s="172">
        <v>55.4</v>
      </c>
      <c r="I302" s="235">
        <f t="shared" si="6"/>
        <v>71.02564102564102</v>
      </c>
      <c r="J302">
        <f>SUM('ведомствен.2015'!G321)</f>
        <v>78</v>
      </c>
      <c r="K302">
        <f>SUM('ведомствен.2015'!H321)</f>
        <v>55.4</v>
      </c>
    </row>
    <row r="303" spans="1:11" ht="14.25">
      <c r="A303" s="74" t="s">
        <v>51</v>
      </c>
      <c r="B303" s="179"/>
      <c r="C303" s="315" t="s">
        <v>289</v>
      </c>
      <c r="D303" s="316" t="s">
        <v>106</v>
      </c>
      <c r="E303" s="163"/>
      <c r="F303" s="161"/>
      <c r="G303" s="172">
        <f>G305</f>
        <v>869</v>
      </c>
      <c r="H303" s="172">
        <f>H305</f>
        <v>504.09999999999997</v>
      </c>
      <c r="I303" s="235">
        <f t="shared" si="6"/>
        <v>58.00920598388952</v>
      </c>
      <c r="J303"/>
      <c r="K303"/>
    </row>
    <row r="304" spans="1:9" ht="14.25" hidden="1">
      <c r="A304" s="74" t="s">
        <v>433</v>
      </c>
      <c r="B304" s="179"/>
      <c r="C304" s="315" t="s">
        <v>289</v>
      </c>
      <c r="D304" s="316" t="s">
        <v>106</v>
      </c>
      <c r="E304" s="62" t="s">
        <v>104</v>
      </c>
      <c r="F304" s="161"/>
      <c r="G304" s="172">
        <f>SUM(G305)</f>
        <v>869</v>
      </c>
      <c r="H304" s="172">
        <f>SUM(H305)</f>
        <v>504.09999999999997</v>
      </c>
      <c r="I304" s="235">
        <f t="shared" si="6"/>
        <v>58.00920598388952</v>
      </c>
    </row>
    <row r="305" spans="1:11" ht="14.25" hidden="1">
      <c r="A305" s="74" t="s">
        <v>492</v>
      </c>
      <c r="B305" s="179"/>
      <c r="C305" s="315" t="s">
        <v>289</v>
      </c>
      <c r="D305" s="316" t="s">
        <v>106</v>
      </c>
      <c r="E305" s="159" t="s">
        <v>52</v>
      </c>
      <c r="F305" s="161"/>
      <c r="G305" s="172">
        <f>G307+G306</f>
        <v>869</v>
      </c>
      <c r="H305" s="172">
        <f>H307+H306</f>
        <v>504.09999999999997</v>
      </c>
      <c r="I305" s="235">
        <f t="shared" si="6"/>
        <v>58.00920598388952</v>
      </c>
      <c r="J305"/>
      <c r="K305"/>
    </row>
    <row r="306" spans="1:11" ht="28.5" hidden="1">
      <c r="A306" s="195" t="s">
        <v>380</v>
      </c>
      <c r="B306" s="179"/>
      <c r="C306" s="315" t="s">
        <v>289</v>
      </c>
      <c r="D306" s="316" t="s">
        <v>106</v>
      </c>
      <c r="E306" s="159" t="s">
        <v>52</v>
      </c>
      <c r="F306" s="161" t="s">
        <v>381</v>
      </c>
      <c r="G306" s="172">
        <v>50.2</v>
      </c>
      <c r="H306" s="172">
        <v>50.2</v>
      </c>
      <c r="I306" s="235">
        <f t="shared" si="6"/>
        <v>100</v>
      </c>
      <c r="J306">
        <f>SUM('ведомствен.2015'!G325)</f>
        <v>50.2</v>
      </c>
      <c r="K306">
        <f>SUM('ведомствен.2015'!H325)</f>
        <v>50.2</v>
      </c>
    </row>
    <row r="307" spans="1:11" ht="28.5" hidden="1">
      <c r="A307" s="191" t="s">
        <v>613</v>
      </c>
      <c r="B307" s="179"/>
      <c r="C307" s="315" t="s">
        <v>289</v>
      </c>
      <c r="D307" s="316" t="s">
        <v>106</v>
      </c>
      <c r="E307" s="159" t="s">
        <v>52</v>
      </c>
      <c r="F307" s="161" t="s">
        <v>95</v>
      </c>
      <c r="G307" s="172">
        <v>818.8</v>
      </c>
      <c r="H307" s="172">
        <v>453.9</v>
      </c>
      <c r="I307" s="235">
        <f t="shared" si="6"/>
        <v>55.434782608695656</v>
      </c>
      <c r="J307">
        <f>SUM('ведомствен.2015'!G326)</f>
        <v>818.8</v>
      </c>
      <c r="K307">
        <f>SUM('ведомствен.2015'!H326)</f>
        <v>453.9</v>
      </c>
    </row>
    <row r="308" spans="1:14" s="15" customFormat="1" ht="14.25">
      <c r="A308" s="191" t="s">
        <v>91</v>
      </c>
      <c r="B308" s="177"/>
      <c r="C308" s="313" t="s">
        <v>92</v>
      </c>
      <c r="D308" s="314"/>
      <c r="E308" s="62"/>
      <c r="F308" s="65"/>
      <c r="G308" s="88">
        <f>SUM(G309+G347+G432+G461)</f>
        <v>1879346.5000000002</v>
      </c>
      <c r="H308" s="88">
        <f>SUM(H309+H347+H432+H461)</f>
        <v>1826373.3</v>
      </c>
      <c r="I308" s="235">
        <f t="shared" si="6"/>
        <v>97.18129679651942</v>
      </c>
      <c r="L308" s="33">
        <f>SUM(J311:J470)</f>
        <v>1879346.5</v>
      </c>
      <c r="M308" s="33">
        <f>SUM('ведомствен.2015'!G327+'ведомствен.2015'!G424+'ведомствен.2015'!G606+'ведомствен.2015'!G663+'ведомствен.2015'!G828+'ведомствен.2015'!G947)</f>
        <v>1879346.5000000002</v>
      </c>
      <c r="N308" s="33">
        <f>SUM(L308-M308)</f>
        <v>-2.3283064365386963E-10</v>
      </c>
    </row>
    <row r="309" spans="1:13" s="15" customFormat="1" ht="14.25">
      <c r="A309" s="195" t="s">
        <v>259</v>
      </c>
      <c r="B309" s="182"/>
      <c r="C309" s="319" t="s">
        <v>92</v>
      </c>
      <c r="D309" s="320" t="s">
        <v>351</v>
      </c>
      <c r="E309" s="61"/>
      <c r="F309" s="67"/>
      <c r="G309" s="89">
        <f>SUM(G310+G339)+G325</f>
        <v>693359.3</v>
      </c>
      <c r="H309" s="89">
        <f>SUM(H310+H339)+H325</f>
        <v>667233.6</v>
      </c>
      <c r="I309" s="235">
        <f t="shared" si="6"/>
        <v>96.23201131073023</v>
      </c>
      <c r="M309" s="30">
        <f>SUM(G308-M308)</f>
        <v>0</v>
      </c>
    </row>
    <row r="310" spans="1:13" s="15" customFormat="1" ht="14.25" hidden="1">
      <c r="A310" s="195" t="s">
        <v>260</v>
      </c>
      <c r="B310" s="182"/>
      <c r="C310" s="319" t="s">
        <v>92</v>
      </c>
      <c r="D310" s="320" t="s">
        <v>351</v>
      </c>
      <c r="E310" s="61" t="s">
        <v>261</v>
      </c>
      <c r="F310" s="67"/>
      <c r="G310" s="89">
        <f>SUM(G311+G321)</f>
        <v>208103.2</v>
      </c>
      <c r="H310" s="89">
        <f>SUM(H311+H321)</f>
        <v>186071</v>
      </c>
      <c r="I310" s="235">
        <f t="shared" si="6"/>
        <v>89.41284900952988</v>
      </c>
      <c r="L310" s="15">
        <f>SUM(J310:J346)</f>
        <v>693359.3000000002</v>
      </c>
      <c r="M310" s="15">
        <f>SUM('ведомствен.2015'!G664)</f>
        <v>693359.3</v>
      </c>
    </row>
    <row r="311" spans="1:13" ht="28.5" hidden="1">
      <c r="A311" s="195" t="s">
        <v>477</v>
      </c>
      <c r="B311" s="182"/>
      <c r="C311" s="319" t="s">
        <v>92</v>
      </c>
      <c r="D311" s="320" t="s">
        <v>351</v>
      </c>
      <c r="E311" s="61" t="s">
        <v>66</v>
      </c>
      <c r="F311" s="67"/>
      <c r="G311" s="89">
        <f>SUM(G312+G314)</f>
        <v>170688.5</v>
      </c>
      <c r="H311" s="89">
        <f>SUM(H312+H314)</f>
        <v>153744.6</v>
      </c>
      <c r="I311" s="235">
        <f t="shared" si="6"/>
        <v>90.07320352572083</v>
      </c>
      <c r="J311"/>
      <c r="K311"/>
      <c r="L311" s="211">
        <f aca="true" t="shared" si="7" ref="L311:M374">SUM(G311-J311)</f>
        <v>170688.5</v>
      </c>
      <c r="M311" s="24">
        <f>SUM(L310-G309)</f>
        <v>1.1641532182693481E-10</v>
      </c>
    </row>
    <row r="312" spans="1:12" ht="28.5" hidden="1">
      <c r="A312" s="195" t="s">
        <v>161</v>
      </c>
      <c r="B312" s="182"/>
      <c r="C312" s="319" t="s">
        <v>92</v>
      </c>
      <c r="D312" s="320" t="s">
        <v>351</v>
      </c>
      <c r="E312" s="61" t="s">
        <v>67</v>
      </c>
      <c r="F312" s="67"/>
      <c r="G312" s="89">
        <f>SUM(G313)</f>
        <v>169321.5</v>
      </c>
      <c r="H312" s="89">
        <f>SUM(H313)</f>
        <v>152441.2</v>
      </c>
      <c r="I312" s="235">
        <f t="shared" si="6"/>
        <v>90.03062221867867</v>
      </c>
      <c r="J312"/>
      <c r="K312"/>
      <c r="L312" s="211">
        <f t="shared" si="7"/>
        <v>169321.5</v>
      </c>
    </row>
    <row r="313" spans="1:12" ht="28.5" hidden="1">
      <c r="A313" s="195" t="s">
        <v>406</v>
      </c>
      <c r="B313" s="182"/>
      <c r="C313" s="319" t="s">
        <v>92</v>
      </c>
      <c r="D313" s="320" t="s">
        <v>351</v>
      </c>
      <c r="E313" s="61" t="s">
        <v>67</v>
      </c>
      <c r="F313" s="67" t="s">
        <v>397</v>
      </c>
      <c r="G313" s="89">
        <v>169321.5</v>
      </c>
      <c r="H313" s="89">
        <v>152441.2</v>
      </c>
      <c r="I313" s="235">
        <f t="shared" si="6"/>
        <v>90.03062221867867</v>
      </c>
      <c r="J313">
        <f>SUM('ведомствен.2015'!G668)</f>
        <v>169321.5</v>
      </c>
      <c r="K313">
        <f>SUM('ведомствен.2015'!H668)</f>
        <v>152441.2</v>
      </c>
      <c r="L313" s="211">
        <f t="shared" si="7"/>
        <v>0</v>
      </c>
    </row>
    <row r="314" spans="1:12" ht="14.25" hidden="1">
      <c r="A314" s="73" t="s">
        <v>128</v>
      </c>
      <c r="B314" s="188"/>
      <c r="C314" s="323" t="s">
        <v>92</v>
      </c>
      <c r="D314" s="324" t="s">
        <v>351</v>
      </c>
      <c r="E314" s="70" t="s">
        <v>550</v>
      </c>
      <c r="F314" s="72"/>
      <c r="G314" s="90">
        <f>SUM(G320)+G317+G315</f>
        <v>1367</v>
      </c>
      <c r="H314" s="90">
        <f>SUM(H320)+H317+H315</f>
        <v>1303.4</v>
      </c>
      <c r="I314" s="235">
        <f t="shared" si="6"/>
        <v>95.3474762253109</v>
      </c>
      <c r="J314"/>
      <c r="K314"/>
      <c r="L314" s="211">
        <f t="shared" si="7"/>
        <v>1367</v>
      </c>
    </row>
    <row r="315" spans="1:12" ht="28.5" hidden="1">
      <c r="A315" s="195" t="s">
        <v>116</v>
      </c>
      <c r="B315" s="188"/>
      <c r="C315" s="323" t="s">
        <v>92</v>
      </c>
      <c r="D315" s="324" t="s">
        <v>351</v>
      </c>
      <c r="E315" s="70" t="s">
        <v>699</v>
      </c>
      <c r="F315" s="72"/>
      <c r="G315" s="90">
        <f>SUM(G316)</f>
        <v>24.2</v>
      </c>
      <c r="H315" s="90">
        <f>SUM(H316)</f>
        <v>24.2</v>
      </c>
      <c r="I315" s="235">
        <f t="shared" si="6"/>
        <v>100</v>
      </c>
      <c r="J315"/>
      <c r="K315"/>
      <c r="L315" s="211">
        <f t="shared" si="7"/>
        <v>24.2</v>
      </c>
    </row>
    <row r="316" spans="1:12" ht="28.5" hidden="1">
      <c r="A316" s="195" t="s">
        <v>399</v>
      </c>
      <c r="B316" s="188"/>
      <c r="C316" s="323" t="s">
        <v>92</v>
      </c>
      <c r="D316" s="324" t="s">
        <v>351</v>
      </c>
      <c r="E316" s="70" t="s">
        <v>699</v>
      </c>
      <c r="F316" s="72" t="s">
        <v>397</v>
      </c>
      <c r="G316" s="90">
        <v>24.2</v>
      </c>
      <c r="H316" s="90">
        <v>24.2</v>
      </c>
      <c r="I316" s="235">
        <f t="shared" si="6"/>
        <v>100</v>
      </c>
      <c r="J316">
        <f>SUM('ведомствен.2015'!G671)</f>
        <v>24.2</v>
      </c>
      <c r="K316">
        <f>SUM('ведомствен.2015'!H671)</f>
        <v>24.2</v>
      </c>
      <c r="L316" s="211">
        <f t="shared" si="7"/>
        <v>0</v>
      </c>
    </row>
    <row r="317" spans="1:12" ht="28.5" hidden="1">
      <c r="A317" s="74" t="s">
        <v>310</v>
      </c>
      <c r="B317" s="270"/>
      <c r="C317" s="313" t="s">
        <v>92</v>
      </c>
      <c r="D317" s="314" t="s">
        <v>351</v>
      </c>
      <c r="E317" s="70" t="s">
        <v>641</v>
      </c>
      <c r="F317" s="65"/>
      <c r="G317" s="87">
        <f>SUM(G318)</f>
        <v>330</v>
      </c>
      <c r="H317" s="87">
        <f>SUM(H318)</f>
        <v>280</v>
      </c>
      <c r="I317" s="235">
        <f t="shared" si="6"/>
        <v>84.84848484848484</v>
      </c>
      <c r="J317"/>
      <c r="K317"/>
      <c r="L317" s="211">
        <f t="shared" si="7"/>
        <v>330</v>
      </c>
    </row>
    <row r="318" spans="1:12" ht="28.5" hidden="1">
      <c r="A318" s="74" t="s">
        <v>406</v>
      </c>
      <c r="B318" s="270"/>
      <c r="C318" s="313" t="s">
        <v>92</v>
      </c>
      <c r="D318" s="314" t="s">
        <v>351</v>
      </c>
      <c r="E318" s="70" t="s">
        <v>641</v>
      </c>
      <c r="F318" s="65" t="s">
        <v>397</v>
      </c>
      <c r="G318" s="87">
        <v>330</v>
      </c>
      <c r="H318" s="87">
        <v>280</v>
      </c>
      <c r="I318" s="235">
        <f t="shared" si="6"/>
        <v>84.84848484848484</v>
      </c>
      <c r="J318">
        <f>SUM('ведомствен.2015'!G673)</f>
        <v>330</v>
      </c>
      <c r="K318">
        <f>SUM('ведомствен.2015'!H673)</f>
        <v>280</v>
      </c>
      <c r="L318" s="211">
        <f t="shared" si="7"/>
        <v>0</v>
      </c>
    </row>
    <row r="319" spans="1:12" ht="28.5" hidden="1">
      <c r="A319" s="73" t="s">
        <v>125</v>
      </c>
      <c r="B319" s="188"/>
      <c r="C319" s="323" t="s">
        <v>92</v>
      </c>
      <c r="D319" s="324" t="s">
        <v>351</v>
      </c>
      <c r="E319" s="70" t="s">
        <v>551</v>
      </c>
      <c r="F319" s="72"/>
      <c r="G319" s="90">
        <f>SUM(G320)</f>
        <v>1012.8</v>
      </c>
      <c r="H319" s="90">
        <f>SUM(H320)</f>
        <v>999.2</v>
      </c>
      <c r="I319" s="235">
        <f t="shared" si="6"/>
        <v>98.65718799368089</v>
      </c>
      <c r="J319"/>
      <c r="K319"/>
      <c r="L319" s="211">
        <f t="shared" si="7"/>
        <v>1012.8</v>
      </c>
    </row>
    <row r="320" spans="1:12" s="15" customFormat="1" ht="28.5" hidden="1">
      <c r="A320" s="74" t="s">
        <v>406</v>
      </c>
      <c r="B320" s="188"/>
      <c r="C320" s="323" t="s">
        <v>92</v>
      </c>
      <c r="D320" s="324" t="s">
        <v>351</v>
      </c>
      <c r="E320" s="70" t="s">
        <v>551</v>
      </c>
      <c r="F320" s="65" t="s">
        <v>397</v>
      </c>
      <c r="G320" s="90">
        <v>1012.8</v>
      </c>
      <c r="H320" s="90">
        <v>999.2</v>
      </c>
      <c r="I320" s="235">
        <f t="shared" si="6"/>
        <v>98.65718799368089</v>
      </c>
      <c r="J320">
        <f>SUM('ведомствен.2015'!G675)</f>
        <v>1012.8</v>
      </c>
      <c r="K320">
        <f>SUM('ведомствен.2015'!H675)</f>
        <v>999.2</v>
      </c>
      <c r="L320" s="211">
        <f t="shared" si="7"/>
        <v>0</v>
      </c>
    </row>
    <row r="321" spans="1:12" s="15" customFormat="1" ht="28.5" hidden="1">
      <c r="A321" s="195" t="s">
        <v>39</v>
      </c>
      <c r="B321" s="182"/>
      <c r="C321" s="319" t="s">
        <v>92</v>
      </c>
      <c r="D321" s="320" t="s">
        <v>351</v>
      </c>
      <c r="E321" s="61" t="s">
        <v>262</v>
      </c>
      <c r="F321" s="67"/>
      <c r="G321" s="89">
        <f>SUM(G322:G324)</f>
        <v>37414.700000000004</v>
      </c>
      <c r="H321" s="89">
        <f>SUM(H322:H324)</f>
        <v>32326.4</v>
      </c>
      <c r="I321" s="235">
        <f t="shared" si="6"/>
        <v>86.40026513643033</v>
      </c>
      <c r="L321" s="211">
        <f t="shared" si="7"/>
        <v>37414.700000000004</v>
      </c>
    </row>
    <row r="322" spans="1:12" s="15" customFormat="1" ht="28.5" hidden="1">
      <c r="A322" s="195" t="s">
        <v>380</v>
      </c>
      <c r="B322" s="182"/>
      <c r="C322" s="319" t="s">
        <v>92</v>
      </c>
      <c r="D322" s="320" t="s">
        <v>351</v>
      </c>
      <c r="E322" s="61" t="s">
        <v>262</v>
      </c>
      <c r="F322" s="67" t="s">
        <v>381</v>
      </c>
      <c r="G322" s="89">
        <v>11242</v>
      </c>
      <c r="H322" s="89">
        <v>11070.6</v>
      </c>
      <c r="I322" s="235">
        <f t="shared" si="6"/>
        <v>98.47536025618217</v>
      </c>
      <c r="J322">
        <f>SUM('ведомствен.2015'!G677)</f>
        <v>11242</v>
      </c>
      <c r="K322">
        <f>SUM('ведомствен.2015'!H677)</f>
        <v>11070.6</v>
      </c>
      <c r="L322" s="211">
        <f t="shared" si="7"/>
        <v>0</v>
      </c>
    </row>
    <row r="323" spans="1:12" s="15" customFormat="1" ht="28.5" hidden="1">
      <c r="A323" s="191" t="s">
        <v>613</v>
      </c>
      <c r="B323" s="182"/>
      <c r="C323" s="319" t="s">
        <v>92</v>
      </c>
      <c r="D323" s="320" t="s">
        <v>351</v>
      </c>
      <c r="E323" s="61" t="s">
        <v>262</v>
      </c>
      <c r="F323" s="67" t="s">
        <v>95</v>
      </c>
      <c r="G323" s="89">
        <v>24121.8</v>
      </c>
      <c r="H323" s="89">
        <v>19207.2</v>
      </c>
      <c r="I323" s="235">
        <f t="shared" si="6"/>
        <v>79.62589856478372</v>
      </c>
      <c r="J323">
        <f>SUM('ведомствен.2015'!G678)</f>
        <v>24121.8</v>
      </c>
      <c r="K323">
        <f>SUM('ведомствен.2015'!H678)</f>
        <v>19207.2</v>
      </c>
      <c r="L323" s="211">
        <f t="shared" si="7"/>
        <v>0</v>
      </c>
    </row>
    <row r="324" spans="1:12" s="15" customFormat="1" ht="14.25" hidden="1">
      <c r="A324" s="195" t="s">
        <v>386</v>
      </c>
      <c r="B324" s="182"/>
      <c r="C324" s="319" t="s">
        <v>92</v>
      </c>
      <c r="D324" s="320" t="s">
        <v>351</v>
      </c>
      <c r="E324" s="61" t="s">
        <v>262</v>
      </c>
      <c r="F324" s="67" t="s">
        <v>139</v>
      </c>
      <c r="G324" s="89">
        <v>2050.9</v>
      </c>
      <c r="H324" s="89">
        <v>2048.6</v>
      </c>
      <c r="I324" s="235">
        <f t="shared" si="6"/>
        <v>99.8878541128285</v>
      </c>
      <c r="J324">
        <f>SUM('ведомствен.2015'!G679)</f>
        <v>2050.9</v>
      </c>
      <c r="K324">
        <f>SUM('ведомствен.2015'!H679)</f>
        <v>2048.6</v>
      </c>
      <c r="L324" s="211">
        <f t="shared" si="7"/>
        <v>0</v>
      </c>
    </row>
    <row r="325" spans="1:12" s="15" customFormat="1" ht="42.75" hidden="1">
      <c r="A325" s="156" t="s">
        <v>552</v>
      </c>
      <c r="B325" s="270"/>
      <c r="C325" s="313" t="s">
        <v>92</v>
      </c>
      <c r="D325" s="314" t="s">
        <v>351</v>
      </c>
      <c r="E325" s="75" t="s">
        <v>553</v>
      </c>
      <c r="F325" s="284"/>
      <c r="G325" s="87">
        <f>SUM(G330+G336)+G326</f>
        <v>469638.2</v>
      </c>
      <c r="H325" s="87">
        <f>SUM(H330+H336)+H326</f>
        <v>469638.2</v>
      </c>
      <c r="I325" s="235">
        <f t="shared" si="6"/>
        <v>100</v>
      </c>
      <c r="L325" s="211">
        <f t="shared" si="7"/>
        <v>469638.2</v>
      </c>
    </row>
    <row r="326" spans="1:12" s="15" customFormat="1" ht="85.5" hidden="1">
      <c r="A326" s="156" t="s">
        <v>724</v>
      </c>
      <c r="B326" s="270"/>
      <c r="C326" s="313" t="s">
        <v>92</v>
      </c>
      <c r="D326" s="314" t="s">
        <v>351</v>
      </c>
      <c r="E326" s="75" t="s">
        <v>725</v>
      </c>
      <c r="F326" s="284"/>
      <c r="G326" s="87">
        <f>SUM(G327)</f>
        <v>29398.1</v>
      </c>
      <c r="H326" s="87">
        <f>SUM(H327)</f>
        <v>29398.1</v>
      </c>
      <c r="I326" s="235">
        <f t="shared" si="6"/>
        <v>100</v>
      </c>
      <c r="L326" s="211">
        <f t="shared" si="7"/>
        <v>29398.1</v>
      </c>
    </row>
    <row r="327" spans="1:12" s="15" customFormat="1" ht="57" hidden="1">
      <c r="A327" s="156" t="s">
        <v>726</v>
      </c>
      <c r="B327" s="86"/>
      <c r="C327" s="313" t="s">
        <v>92</v>
      </c>
      <c r="D327" s="314" t="s">
        <v>351</v>
      </c>
      <c r="E327" s="75" t="s">
        <v>727</v>
      </c>
      <c r="F327" s="296"/>
      <c r="G327" s="87">
        <f>G328+G329</f>
        <v>29398.1</v>
      </c>
      <c r="H327" s="87">
        <f>H328+H329</f>
        <v>29398.1</v>
      </c>
      <c r="I327" s="235">
        <f t="shared" si="6"/>
        <v>100</v>
      </c>
      <c r="L327" s="211">
        <f t="shared" si="7"/>
        <v>29398.1</v>
      </c>
    </row>
    <row r="328" spans="1:12" s="15" customFormat="1" ht="28.5" hidden="1">
      <c r="A328" s="74" t="s">
        <v>613</v>
      </c>
      <c r="B328" s="86"/>
      <c r="C328" s="313" t="s">
        <v>92</v>
      </c>
      <c r="D328" s="314" t="s">
        <v>351</v>
      </c>
      <c r="E328" s="75" t="s">
        <v>727</v>
      </c>
      <c r="F328" s="65" t="s">
        <v>95</v>
      </c>
      <c r="G328" s="87">
        <v>15161.5</v>
      </c>
      <c r="H328" s="87">
        <v>15161.5</v>
      </c>
      <c r="I328" s="235">
        <f t="shared" si="6"/>
        <v>100</v>
      </c>
      <c r="J328">
        <f>SUM('ведомствен.2015'!G683)</f>
        <v>15161.5</v>
      </c>
      <c r="K328">
        <f>SUM('ведомствен.2015'!H683)</f>
        <v>15161.5</v>
      </c>
      <c r="L328" s="211">
        <f t="shared" si="7"/>
        <v>0</v>
      </c>
    </row>
    <row r="329" spans="1:12" s="15" customFormat="1" ht="28.5" hidden="1">
      <c r="A329" s="74" t="s">
        <v>406</v>
      </c>
      <c r="B329" s="86"/>
      <c r="C329" s="313" t="s">
        <v>92</v>
      </c>
      <c r="D329" s="314" t="s">
        <v>351</v>
      </c>
      <c r="E329" s="75" t="s">
        <v>727</v>
      </c>
      <c r="F329" s="65" t="s">
        <v>397</v>
      </c>
      <c r="G329" s="87">
        <v>14236.6</v>
      </c>
      <c r="H329" s="87">
        <v>14236.6</v>
      </c>
      <c r="I329" s="235">
        <f t="shared" si="6"/>
        <v>100</v>
      </c>
      <c r="J329">
        <f>SUM('ведомствен.2015'!G684)</f>
        <v>14236.6</v>
      </c>
      <c r="K329">
        <f>SUM('ведомствен.2015'!H684)</f>
        <v>14236.6</v>
      </c>
      <c r="L329" s="211">
        <f t="shared" si="7"/>
        <v>0</v>
      </c>
    </row>
    <row r="330" spans="1:12" ht="28.5" hidden="1">
      <c r="A330" s="195" t="s">
        <v>477</v>
      </c>
      <c r="B330" s="270"/>
      <c r="C330" s="313" t="s">
        <v>92</v>
      </c>
      <c r="D330" s="314" t="s">
        <v>351</v>
      </c>
      <c r="E330" s="75" t="s">
        <v>586</v>
      </c>
      <c r="F330" s="284"/>
      <c r="G330" s="87">
        <f>SUM(G331+G333)</f>
        <v>382839.2</v>
      </c>
      <c r="H330" s="87">
        <f>SUM(H331+H333)</f>
        <v>382839.2</v>
      </c>
      <c r="I330" s="235">
        <f t="shared" si="6"/>
        <v>100</v>
      </c>
      <c r="J330"/>
      <c r="K330"/>
      <c r="L330" s="211">
        <f t="shared" si="7"/>
        <v>382839.2</v>
      </c>
    </row>
    <row r="331" spans="1:12" ht="28.5" hidden="1">
      <c r="A331" s="195" t="s">
        <v>161</v>
      </c>
      <c r="B331" s="270"/>
      <c r="C331" s="313" t="s">
        <v>92</v>
      </c>
      <c r="D331" s="314" t="s">
        <v>351</v>
      </c>
      <c r="E331" s="79" t="s">
        <v>555</v>
      </c>
      <c r="F331" s="65"/>
      <c r="G331" s="87">
        <f>SUM(G332)</f>
        <v>377248.3</v>
      </c>
      <c r="H331" s="87">
        <f>SUM(H332)</f>
        <v>377248.3</v>
      </c>
      <c r="I331" s="235">
        <f t="shared" si="6"/>
        <v>100</v>
      </c>
      <c r="J331"/>
      <c r="K331"/>
      <c r="L331" s="211">
        <f t="shared" si="7"/>
        <v>377248.3</v>
      </c>
    </row>
    <row r="332" spans="1:12" ht="28.5" hidden="1">
      <c r="A332" s="74" t="s">
        <v>406</v>
      </c>
      <c r="B332" s="270"/>
      <c r="C332" s="313" t="s">
        <v>92</v>
      </c>
      <c r="D332" s="314" t="s">
        <v>351</v>
      </c>
      <c r="E332" s="79" t="s">
        <v>555</v>
      </c>
      <c r="F332" s="65" t="s">
        <v>397</v>
      </c>
      <c r="G332" s="87">
        <v>377248.3</v>
      </c>
      <c r="H332" s="87">
        <v>377248.3</v>
      </c>
      <c r="I332" s="235">
        <f t="shared" si="6"/>
        <v>100</v>
      </c>
      <c r="J332">
        <f>SUM('ведомствен.2015'!G687)</f>
        <v>377248.3</v>
      </c>
      <c r="K332">
        <f>SUM('ведомствен.2015'!H687)</f>
        <v>377248.3</v>
      </c>
      <c r="L332" s="211">
        <f t="shared" si="7"/>
        <v>0</v>
      </c>
    </row>
    <row r="333" spans="1:12" ht="14.25" hidden="1">
      <c r="A333" s="73" t="s">
        <v>128</v>
      </c>
      <c r="B333" s="270"/>
      <c r="C333" s="313" t="s">
        <v>92</v>
      </c>
      <c r="D333" s="314" t="s">
        <v>351</v>
      </c>
      <c r="E333" s="79" t="s">
        <v>557</v>
      </c>
      <c r="F333" s="65"/>
      <c r="G333" s="87">
        <f>SUM(G334)</f>
        <v>5590.9</v>
      </c>
      <c r="H333" s="87">
        <f>SUM(H334)</f>
        <v>5590.9</v>
      </c>
      <c r="I333" s="235">
        <f t="shared" si="6"/>
        <v>100</v>
      </c>
      <c r="J333"/>
      <c r="K333"/>
      <c r="L333" s="211">
        <f t="shared" si="7"/>
        <v>5590.9</v>
      </c>
    </row>
    <row r="334" spans="1:12" ht="28.5" hidden="1">
      <c r="A334" s="74" t="s">
        <v>310</v>
      </c>
      <c r="B334" s="270"/>
      <c r="C334" s="313" t="s">
        <v>92</v>
      </c>
      <c r="D334" s="314" t="s">
        <v>351</v>
      </c>
      <c r="E334" s="79" t="s">
        <v>556</v>
      </c>
      <c r="F334" s="65"/>
      <c r="G334" s="87">
        <f>SUM(G335)</f>
        <v>5590.9</v>
      </c>
      <c r="H334" s="87">
        <f>SUM(H335)</f>
        <v>5590.9</v>
      </c>
      <c r="I334" s="235">
        <f t="shared" si="6"/>
        <v>100</v>
      </c>
      <c r="J334"/>
      <c r="K334"/>
      <c r="L334" s="211">
        <f t="shared" si="7"/>
        <v>5590.9</v>
      </c>
    </row>
    <row r="335" spans="1:12" ht="28.5" hidden="1">
      <c r="A335" s="74" t="s">
        <v>406</v>
      </c>
      <c r="B335" s="270"/>
      <c r="C335" s="313" t="s">
        <v>92</v>
      </c>
      <c r="D335" s="314" t="s">
        <v>351</v>
      </c>
      <c r="E335" s="79" t="s">
        <v>556</v>
      </c>
      <c r="F335" s="65" t="s">
        <v>397</v>
      </c>
      <c r="G335" s="87">
        <v>5590.9</v>
      </c>
      <c r="H335" s="87">
        <v>5590.9</v>
      </c>
      <c r="I335" s="235">
        <f t="shared" si="6"/>
        <v>100</v>
      </c>
      <c r="J335">
        <f>SUM('ведомствен.2015'!G690)</f>
        <v>5590.9</v>
      </c>
      <c r="K335">
        <f>SUM('ведомствен.2015'!H690)</f>
        <v>5590.9</v>
      </c>
      <c r="L335" s="211">
        <f t="shared" si="7"/>
        <v>0</v>
      </c>
    </row>
    <row r="336" spans="1:12" ht="28.5" hidden="1">
      <c r="A336" s="195" t="s">
        <v>39</v>
      </c>
      <c r="B336" s="270"/>
      <c r="C336" s="313" t="s">
        <v>92</v>
      </c>
      <c r="D336" s="314" t="s">
        <v>351</v>
      </c>
      <c r="E336" s="79" t="s">
        <v>554</v>
      </c>
      <c r="F336" s="284"/>
      <c r="G336" s="87">
        <f>SUM(G337:G338)</f>
        <v>57400.9</v>
      </c>
      <c r="H336" s="87">
        <f>SUM(H337:H338)</f>
        <v>57400.9</v>
      </c>
      <c r="I336" s="235">
        <f t="shared" si="6"/>
        <v>100</v>
      </c>
      <c r="J336"/>
      <c r="K336"/>
      <c r="L336" s="211">
        <f t="shared" si="7"/>
        <v>57400.9</v>
      </c>
    </row>
    <row r="337" spans="1:12" ht="28.5" hidden="1">
      <c r="A337" s="74" t="s">
        <v>380</v>
      </c>
      <c r="B337" s="270"/>
      <c r="C337" s="313" t="s">
        <v>92</v>
      </c>
      <c r="D337" s="314" t="s">
        <v>351</v>
      </c>
      <c r="E337" s="79" t="s">
        <v>554</v>
      </c>
      <c r="F337" s="65" t="s">
        <v>381</v>
      </c>
      <c r="G337" s="87">
        <v>55845.4</v>
      </c>
      <c r="H337" s="87">
        <v>55845.4</v>
      </c>
      <c r="I337" s="235">
        <f t="shared" si="6"/>
        <v>100</v>
      </c>
      <c r="J337">
        <f>SUM('ведомствен.2015'!G692)</f>
        <v>55845.4</v>
      </c>
      <c r="K337">
        <f>SUM('ведомствен.2015'!H692)</f>
        <v>55845.4</v>
      </c>
      <c r="L337" s="211">
        <f t="shared" si="7"/>
        <v>0</v>
      </c>
    </row>
    <row r="338" spans="1:12" ht="28.5" hidden="1">
      <c r="A338" s="191" t="s">
        <v>613</v>
      </c>
      <c r="B338" s="270"/>
      <c r="C338" s="313" t="s">
        <v>92</v>
      </c>
      <c r="D338" s="314" t="s">
        <v>351</v>
      </c>
      <c r="E338" s="79" t="s">
        <v>554</v>
      </c>
      <c r="F338" s="65" t="s">
        <v>95</v>
      </c>
      <c r="G338" s="87">
        <v>1555.5</v>
      </c>
      <c r="H338" s="87">
        <v>1555.5</v>
      </c>
      <c r="I338" s="235">
        <f t="shared" si="6"/>
        <v>100</v>
      </c>
      <c r="J338">
        <f>SUM('ведомствен.2015'!G693)</f>
        <v>1555.5</v>
      </c>
      <c r="K338">
        <f>SUM('ведомствен.2015'!H693)</f>
        <v>1555.5</v>
      </c>
      <c r="L338" s="211">
        <f t="shared" si="7"/>
        <v>0</v>
      </c>
    </row>
    <row r="339" spans="1:12" s="11" customFormat="1" ht="14.25" hidden="1">
      <c r="A339" s="195" t="s">
        <v>464</v>
      </c>
      <c r="B339" s="183"/>
      <c r="C339" s="319" t="s">
        <v>92</v>
      </c>
      <c r="D339" s="320" t="s">
        <v>351</v>
      </c>
      <c r="E339" s="61" t="s">
        <v>104</v>
      </c>
      <c r="F339" s="67"/>
      <c r="G339" s="89">
        <f>G340+G344</f>
        <v>15617.900000000001</v>
      </c>
      <c r="H339" s="89">
        <f>H340+H344</f>
        <v>11524.400000000001</v>
      </c>
      <c r="I339" s="235">
        <f t="shared" si="6"/>
        <v>73.78969003515198</v>
      </c>
      <c r="L339" s="211">
        <f t="shared" si="7"/>
        <v>15617.900000000001</v>
      </c>
    </row>
    <row r="340" spans="1:12" s="11" customFormat="1" ht="28.5" hidden="1">
      <c r="A340" s="195" t="s">
        <v>478</v>
      </c>
      <c r="B340" s="182"/>
      <c r="C340" s="319" t="s">
        <v>92</v>
      </c>
      <c r="D340" s="320" t="s">
        <v>351</v>
      </c>
      <c r="E340" s="61" t="s">
        <v>269</v>
      </c>
      <c r="F340" s="67"/>
      <c r="G340" s="89">
        <f>SUM(G341:G343)</f>
        <v>6722.3</v>
      </c>
      <c r="H340" s="89">
        <f>SUM(H341:H343)</f>
        <v>6140.1</v>
      </c>
      <c r="I340" s="235">
        <f t="shared" si="6"/>
        <v>91.33927376046888</v>
      </c>
      <c r="L340" s="211">
        <f t="shared" si="7"/>
        <v>6722.3</v>
      </c>
    </row>
    <row r="341" spans="1:12" s="11" customFormat="1" ht="28.5" hidden="1">
      <c r="A341" s="191" t="s">
        <v>613</v>
      </c>
      <c r="B341" s="184"/>
      <c r="C341" s="319" t="s">
        <v>92</v>
      </c>
      <c r="D341" s="320" t="s">
        <v>351</v>
      </c>
      <c r="E341" s="61" t="s">
        <v>269</v>
      </c>
      <c r="F341" s="67" t="s">
        <v>95</v>
      </c>
      <c r="G341" s="89">
        <v>1695.9</v>
      </c>
      <c r="H341" s="89">
        <v>1113.7</v>
      </c>
      <c r="I341" s="235">
        <f t="shared" si="6"/>
        <v>65.67014564538003</v>
      </c>
      <c r="J341">
        <f>SUM('ведомствен.2015'!G697)</f>
        <v>1695.9</v>
      </c>
      <c r="K341">
        <f>SUM('ведомствен.2015'!H697)</f>
        <v>1113.7</v>
      </c>
      <c r="L341" s="211">
        <f t="shared" si="7"/>
        <v>0</v>
      </c>
    </row>
    <row r="342" spans="1:12" s="11" customFormat="1" ht="14.25" hidden="1">
      <c r="A342" s="191" t="s">
        <v>629</v>
      </c>
      <c r="B342" s="271"/>
      <c r="C342" s="319" t="s">
        <v>92</v>
      </c>
      <c r="D342" s="320" t="s">
        <v>351</v>
      </c>
      <c r="E342" s="61" t="s">
        <v>269</v>
      </c>
      <c r="F342" s="67" t="s">
        <v>391</v>
      </c>
      <c r="G342" s="89">
        <v>3425.6</v>
      </c>
      <c r="H342" s="89">
        <v>3425.6</v>
      </c>
      <c r="I342" s="235">
        <f t="shared" si="6"/>
        <v>100</v>
      </c>
      <c r="J342">
        <f>SUM('ведомствен.2015'!G698)</f>
        <v>3425.6</v>
      </c>
      <c r="K342">
        <f>SUM('ведомствен.2015'!H698)</f>
        <v>3425.6</v>
      </c>
      <c r="L342" s="211">
        <f t="shared" si="7"/>
        <v>0</v>
      </c>
    </row>
    <row r="343" spans="1:12" s="11" customFormat="1" ht="28.5" hidden="1">
      <c r="A343" s="74" t="s">
        <v>406</v>
      </c>
      <c r="B343" s="184"/>
      <c r="C343" s="319" t="s">
        <v>92</v>
      </c>
      <c r="D343" s="320" t="s">
        <v>351</v>
      </c>
      <c r="E343" s="61" t="s">
        <v>269</v>
      </c>
      <c r="F343" s="67" t="s">
        <v>397</v>
      </c>
      <c r="G343" s="89">
        <v>1600.8</v>
      </c>
      <c r="H343" s="89">
        <v>1600.8</v>
      </c>
      <c r="I343" s="235">
        <f t="shared" si="6"/>
        <v>100</v>
      </c>
      <c r="J343">
        <f>SUM('ведомствен.2015'!G699)</f>
        <v>1600.8</v>
      </c>
      <c r="K343">
        <f>SUM('ведомствен.2015'!H699)</f>
        <v>1600.8</v>
      </c>
      <c r="L343" s="211">
        <f t="shared" si="7"/>
        <v>0</v>
      </c>
    </row>
    <row r="344" spans="1:12" s="11" customFormat="1" ht="28.5" hidden="1">
      <c r="A344" s="74" t="s">
        <v>558</v>
      </c>
      <c r="B344" s="185"/>
      <c r="C344" s="313" t="s">
        <v>92</v>
      </c>
      <c r="D344" s="314" t="s">
        <v>351</v>
      </c>
      <c r="E344" s="62" t="s">
        <v>559</v>
      </c>
      <c r="F344" s="65"/>
      <c r="G344" s="87">
        <f>SUM(G345:G346)</f>
        <v>8895.6</v>
      </c>
      <c r="H344" s="87">
        <f>SUM(H345:H346)</f>
        <v>5384.3</v>
      </c>
      <c r="I344" s="235">
        <f t="shared" si="6"/>
        <v>60.52767660416386</v>
      </c>
      <c r="J344"/>
      <c r="K344"/>
      <c r="L344" s="211">
        <f t="shared" si="7"/>
        <v>8895.6</v>
      </c>
    </row>
    <row r="345" spans="1:12" s="11" customFormat="1" ht="28.5" hidden="1">
      <c r="A345" s="191" t="s">
        <v>613</v>
      </c>
      <c r="B345" s="185"/>
      <c r="C345" s="313" t="s">
        <v>92</v>
      </c>
      <c r="D345" s="314" t="s">
        <v>351</v>
      </c>
      <c r="E345" s="62" t="s">
        <v>559</v>
      </c>
      <c r="F345" s="65" t="s">
        <v>95</v>
      </c>
      <c r="G345" s="87">
        <v>1756.8</v>
      </c>
      <c r="H345" s="87">
        <v>999.6</v>
      </c>
      <c r="I345" s="235">
        <f t="shared" si="6"/>
        <v>56.89890710382514</v>
      </c>
      <c r="J345">
        <f>SUM('ведомствен.2015'!G701)</f>
        <v>1756.8</v>
      </c>
      <c r="K345">
        <f>SUM('ведомствен.2015'!H701)</f>
        <v>999.6</v>
      </c>
      <c r="L345" s="211">
        <f t="shared" si="7"/>
        <v>0</v>
      </c>
    </row>
    <row r="346" spans="1:12" s="11" customFormat="1" ht="28.5" hidden="1">
      <c r="A346" s="74" t="s">
        <v>406</v>
      </c>
      <c r="B346" s="272"/>
      <c r="C346" s="313" t="s">
        <v>92</v>
      </c>
      <c r="D346" s="314" t="s">
        <v>351</v>
      </c>
      <c r="E346" s="62" t="s">
        <v>559</v>
      </c>
      <c r="F346" s="65" t="s">
        <v>397</v>
      </c>
      <c r="G346" s="87">
        <v>7138.8</v>
      </c>
      <c r="H346" s="87">
        <v>4384.7</v>
      </c>
      <c r="I346" s="235">
        <f t="shared" si="6"/>
        <v>61.4206869501877</v>
      </c>
      <c r="J346">
        <f>SUM('ведомствен.2015'!G702)</f>
        <v>7138.8</v>
      </c>
      <c r="K346">
        <f>SUM('ведомствен.2015'!H702)</f>
        <v>4384.7</v>
      </c>
      <c r="L346" s="211">
        <f t="shared" si="7"/>
        <v>0</v>
      </c>
    </row>
    <row r="347" spans="1:13" s="15" customFormat="1" ht="14.25">
      <c r="A347" s="195" t="s">
        <v>263</v>
      </c>
      <c r="B347" s="182"/>
      <c r="C347" s="319" t="s">
        <v>92</v>
      </c>
      <c r="D347" s="320" t="s">
        <v>353</v>
      </c>
      <c r="E347" s="61"/>
      <c r="F347" s="67"/>
      <c r="G347" s="89">
        <f>SUM(G348+G362+G374+G379+G416+G423)</f>
        <v>1110381.3</v>
      </c>
      <c r="H347" s="89">
        <f>SUM(H348+H362+H374+H379+H416+H423)</f>
        <v>1085511.5</v>
      </c>
      <c r="I347" s="235">
        <f t="shared" si="6"/>
        <v>97.76024686294699</v>
      </c>
      <c r="J347" s="21"/>
      <c r="K347" s="21"/>
      <c r="L347" s="211">
        <f>SUM(J348:J431)</f>
        <v>1110381.3000000003</v>
      </c>
      <c r="M347" s="15">
        <f>SUM('ведомствен.2015'!G425+'ведомствен.2015'!G607+'ведомствен.2015'!G703+'ведомствен.2015'!G829)</f>
        <v>1110381.3</v>
      </c>
    </row>
    <row r="348" spans="1:14" s="15" customFormat="1" ht="28.5" hidden="1">
      <c r="A348" s="195" t="s">
        <v>264</v>
      </c>
      <c r="B348" s="182"/>
      <c r="C348" s="319" t="s">
        <v>92</v>
      </c>
      <c r="D348" s="320" t="s">
        <v>353</v>
      </c>
      <c r="E348" s="61" t="s">
        <v>265</v>
      </c>
      <c r="F348" s="67"/>
      <c r="G348" s="89">
        <f>G349+G357</f>
        <v>189312.40000000002</v>
      </c>
      <c r="H348" s="89">
        <f>H349+H357</f>
        <v>173688.7</v>
      </c>
      <c r="I348" s="235">
        <f t="shared" si="6"/>
        <v>91.7471333098096</v>
      </c>
      <c r="L348" s="211">
        <f t="shared" si="7"/>
        <v>189312.40000000002</v>
      </c>
      <c r="N348" s="30">
        <f>SUM(G347-L347)</f>
        <v>-2.3283064365386963E-10</v>
      </c>
    </row>
    <row r="349" spans="1:12" ht="28.5" hidden="1">
      <c r="A349" s="195" t="s">
        <v>9</v>
      </c>
      <c r="B349" s="182"/>
      <c r="C349" s="319" t="s">
        <v>92</v>
      </c>
      <c r="D349" s="320" t="s">
        <v>353</v>
      </c>
      <c r="E349" s="61" t="s">
        <v>68</v>
      </c>
      <c r="F349" s="67"/>
      <c r="G349" s="89">
        <f>G350+G352</f>
        <v>100668.59999999999</v>
      </c>
      <c r="H349" s="89">
        <f>H350+H352</f>
        <v>92458.1</v>
      </c>
      <c r="I349" s="235">
        <f t="shared" si="6"/>
        <v>91.84403081000433</v>
      </c>
      <c r="J349"/>
      <c r="K349"/>
      <c r="L349" s="211">
        <f t="shared" si="7"/>
        <v>100668.59999999999</v>
      </c>
    </row>
    <row r="350" spans="1:12" ht="28.5" hidden="1">
      <c r="A350" s="195" t="s">
        <v>161</v>
      </c>
      <c r="B350" s="182"/>
      <c r="C350" s="319" t="s">
        <v>92</v>
      </c>
      <c r="D350" s="320" t="s">
        <v>353</v>
      </c>
      <c r="E350" s="61" t="s">
        <v>69</v>
      </c>
      <c r="F350" s="67"/>
      <c r="G350" s="89">
        <f>SUM(G351)</f>
        <v>100485.7</v>
      </c>
      <c r="H350" s="89">
        <f>SUM(H351)</f>
        <v>92458.1</v>
      </c>
      <c r="I350" s="235">
        <f t="shared" si="6"/>
        <v>92.01120159385864</v>
      </c>
      <c r="J350"/>
      <c r="K350"/>
      <c r="L350" s="211">
        <f t="shared" si="7"/>
        <v>100485.7</v>
      </c>
    </row>
    <row r="351" spans="1:13" s="15" customFormat="1" ht="28.5" hidden="1">
      <c r="A351" s="195" t="s">
        <v>399</v>
      </c>
      <c r="B351" s="182"/>
      <c r="C351" s="319" t="s">
        <v>92</v>
      </c>
      <c r="D351" s="320" t="s">
        <v>353</v>
      </c>
      <c r="E351" s="61" t="s">
        <v>69</v>
      </c>
      <c r="F351" s="67" t="s">
        <v>397</v>
      </c>
      <c r="G351" s="89">
        <v>100485.7</v>
      </c>
      <c r="H351" s="89">
        <v>92458.1</v>
      </c>
      <c r="I351" s="235">
        <f aca="true" t="shared" si="8" ref="I351:I414">SUM(H351/G351*100)</f>
        <v>92.01120159385864</v>
      </c>
      <c r="J351">
        <f>SUM('ведомствен.2015'!G707)</f>
        <v>100485.7</v>
      </c>
      <c r="K351">
        <f>SUM('ведомствен.2015'!H707)</f>
        <v>92458.1</v>
      </c>
      <c r="L351" s="211">
        <f t="shared" si="7"/>
        <v>0</v>
      </c>
      <c r="M351" s="211">
        <f t="shared" si="7"/>
        <v>0</v>
      </c>
    </row>
    <row r="352" spans="1:13" s="15" customFormat="1" ht="14.25" hidden="1">
      <c r="A352" s="73" t="s">
        <v>128</v>
      </c>
      <c r="B352" s="182"/>
      <c r="C352" s="319" t="s">
        <v>92</v>
      </c>
      <c r="D352" s="320" t="s">
        <v>353</v>
      </c>
      <c r="E352" s="61" t="s">
        <v>560</v>
      </c>
      <c r="F352" s="67"/>
      <c r="G352" s="89">
        <f>SUM(G355)+G353</f>
        <v>182.9</v>
      </c>
      <c r="H352" s="89">
        <f>SUM(H355)+H353</f>
        <v>0</v>
      </c>
      <c r="I352" s="235">
        <f t="shared" si="8"/>
        <v>0</v>
      </c>
      <c r="J352"/>
      <c r="K352"/>
      <c r="L352" s="211">
        <f t="shared" si="7"/>
        <v>182.9</v>
      </c>
      <c r="M352" s="211">
        <f t="shared" si="7"/>
        <v>0</v>
      </c>
    </row>
    <row r="353" spans="1:13" s="15" customFormat="1" ht="28.5" hidden="1">
      <c r="A353" s="73" t="s">
        <v>310</v>
      </c>
      <c r="B353" s="86"/>
      <c r="C353" s="323" t="s">
        <v>92</v>
      </c>
      <c r="D353" s="324" t="s">
        <v>353</v>
      </c>
      <c r="E353" s="70" t="s">
        <v>728</v>
      </c>
      <c r="F353" s="65"/>
      <c r="G353" s="90">
        <f>SUM(G354)</f>
        <v>40</v>
      </c>
      <c r="H353" s="90">
        <f>SUM(H354)</f>
        <v>0</v>
      </c>
      <c r="I353" s="235">
        <f t="shared" si="8"/>
        <v>0</v>
      </c>
      <c r="J353"/>
      <c r="K353"/>
      <c r="L353" s="211">
        <f t="shared" si="7"/>
        <v>40</v>
      </c>
      <c r="M353" s="211">
        <f t="shared" si="7"/>
        <v>0</v>
      </c>
    </row>
    <row r="354" spans="1:13" s="15" customFormat="1" ht="28.5" hidden="1">
      <c r="A354" s="74" t="s">
        <v>406</v>
      </c>
      <c r="B354" s="86"/>
      <c r="C354" s="323" t="s">
        <v>92</v>
      </c>
      <c r="D354" s="324" t="s">
        <v>353</v>
      </c>
      <c r="E354" s="70" t="s">
        <v>728</v>
      </c>
      <c r="F354" s="65" t="s">
        <v>397</v>
      </c>
      <c r="G354" s="87">
        <v>40</v>
      </c>
      <c r="H354" s="87"/>
      <c r="I354" s="235">
        <f t="shared" si="8"/>
        <v>0</v>
      </c>
      <c r="J354">
        <f>SUM('ведомствен.2015'!G710)</f>
        <v>40</v>
      </c>
      <c r="K354">
        <f>SUM('ведомствен.2015'!H710)</f>
        <v>0</v>
      </c>
      <c r="L354" s="211">
        <f t="shared" si="7"/>
        <v>0</v>
      </c>
      <c r="M354" s="211">
        <f t="shared" si="7"/>
        <v>0</v>
      </c>
    </row>
    <row r="355" spans="1:13" s="15" customFormat="1" ht="28.5" hidden="1">
      <c r="A355" s="73" t="s">
        <v>169</v>
      </c>
      <c r="B355" s="188"/>
      <c r="C355" s="323" t="s">
        <v>92</v>
      </c>
      <c r="D355" s="324" t="s">
        <v>353</v>
      </c>
      <c r="E355" s="70" t="s">
        <v>561</v>
      </c>
      <c r="F355" s="72"/>
      <c r="G355" s="90">
        <f>SUM(G356)</f>
        <v>142.9</v>
      </c>
      <c r="H355" s="90">
        <f>SUM(H356)</f>
        <v>0</v>
      </c>
      <c r="I355" s="235">
        <f t="shared" si="8"/>
        <v>0</v>
      </c>
      <c r="J355" s="21"/>
      <c r="K355" s="21"/>
      <c r="L355" s="211">
        <f t="shared" si="7"/>
        <v>142.9</v>
      </c>
      <c r="M355" s="211">
        <f t="shared" si="7"/>
        <v>0</v>
      </c>
    </row>
    <row r="356" spans="1:13" s="15" customFormat="1" ht="28.5" hidden="1">
      <c r="A356" s="74" t="s">
        <v>406</v>
      </c>
      <c r="B356" s="188"/>
      <c r="C356" s="323" t="s">
        <v>92</v>
      </c>
      <c r="D356" s="324" t="s">
        <v>353</v>
      </c>
      <c r="E356" s="70" t="s">
        <v>561</v>
      </c>
      <c r="F356" s="72" t="s">
        <v>397</v>
      </c>
      <c r="G356" s="90">
        <v>142.9</v>
      </c>
      <c r="H356" s="90"/>
      <c r="I356" s="235">
        <f t="shared" si="8"/>
        <v>0</v>
      </c>
      <c r="J356">
        <f>SUM('ведомствен.2015'!G712)</f>
        <v>142.9</v>
      </c>
      <c r="K356">
        <f>SUM('ведомствен.2015'!H712)</f>
        <v>0</v>
      </c>
      <c r="L356" s="211">
        <f t="shared" si="7"/>
        <v>0</v>
      </c>
      <c r="M356" s="211">
        <f t="shared" si="7"/>
        <v>0</v>
      </c>
    </row>
    <row r="357" spans="1:13" s="15" customFormat="1" ht="28.5" hidden="1">
      <c r="A357" s="195" t="s">
        <v>39</v>
      </c>
      <c r="B357" s="182"/>
      <c r="C357" s="319" t="s">
        <v>92</v>
      </c>
      <c r="D357" s="320" t="s">
        <v>353</v>
      </c>
      <c r="E357" s="61" t="s">
        <v>266</v>
      </c>
      <c r="F357" s="67"/>
      <c r="G357" s="89">
        <f>SUM(G358+G359+G361)+G360</f>
        <v>88643.80000000002</v>
      </c>
      <c r="H357" s="89">
        <f>SUM(H358+H359+H361)+H360</f>
        <v>81230.59999999999</v>
      </c>
      <c r="I357" s="235">
        <f t="shared" si="8"/>
        <v>91.6370913701804</v>
      </c>
      <c r="J357" s="21"/>
      <c r="K357" s="21"/>
      <c r="L357" s="211">
        <f t="shared" si="7"/>
        <v>88643.80000000002</v>
      </c>
      <c r="M357" s="211">
        <f t="shared" si="7"/>
        <v>81230.59999999999</v>
      </c>
    </row>
    <row r="358" spans="1:13" s="15" customFormat="1" ht="28.5" hidden="1">
      <c r="A358" s="195" t="s">
        <v>380</v>
      </c>
      <c r="B358" s="182"/>
      <c r="C358" s="319" t="s">
        <v>92</v>
      </c>
      <c r="D358" s="320" t="s">
        <v>353</v>
      </c>
      <c r="E358" s="61" t="s">
        <v>266</v>
      </c>
      <c r="F358" s="67" t="s">
        <v>381</v>
      </c>
      <c r="G358" s="89">
        <v>37044.3</v>
      </c>
      <c r="H358" s="89">
        <v>36418.7</v>
      </c>
      <c r="I358" s="235">
        <f t="shared" si="8"/>
        <v>98.31121117148925</v>
      </c>
      <c r="J358">
        <f>SUM('ведомствен.2015'!G714)</f>
        <v>37044.3</v>
      </c>
      <c r="K358">
        <f>SUM('ведомствен.2015'!H714)</f>
        <v>36418.7</v>
      </c>
      <c r="L358" s="211">
        <f t="shared" si="7"/>
        <v>0</v>
      </c>
      <c r="M358" s="211">
        <f t="shared" si="7"/>
        <v>0</v>
      </c>
    </row>
    <row r="359" spans="1:13" s="15" customFormat="1" ht="28.5" hidden="1">
      <c r="A359" s="191" t="s">
        <v>613</v>
      </c>
      <c r="B359" s="182"/>
      <c r="C359" s="319" t="s">
        <v>92</v>
      </c>
      <c r="D359" s="320" t="s">
        <v>353</v>
      </c>
      <c r="E359" s="61" t="s">
        <v>266</v>
      </c>
      <c r="F359" s="67" t="s">
        <v>95</v>
      </c>
      <c r="G359" s="89">
        <v>38445.9</v>
      </c>
      <c r="H359" s="89">
        <v>31658.5</v>
      </c>
      <c r="I359" s="235">
        <f t="shared" si="8"/>
        <v>82.34558171352472</v>
      </c>
      <c r="J359">
        <f>SUM('ведомствен.2015'!G715)</f>
        <v>38445.9</v>
      </c>
      <c r="K359">
        <f>SUM('ведомствен.2015'!H715)</f>
        <v>31658.5</v>
      </c>
      <c r="L359" s="211">
        <f t="shared" si="7"/>
        <v>0</v>
      </c>
      <c r="M359" s="211">
        <f t="shared" si="7"/>
        <v>0</v>
      </c>
    </row>
    <row r="360" spans="1:13" s="15" customFormat="1" ht="14.25" hidden="1">
      <c r="A360" s="191" t="s">
        <v>629</v>
      </c>
      <c r="B360" s="273"/>
      <c r="C360" s="319" t="s">
        <v>92</v>
      </c>
      <c r="D360" s="320" t="s">
        <v>353</v>
      </c>
      <c r="E360" s="61" t="s">
        <v>266</v>
      </c>
      <c r="F360" s="67" t="s">
        <v>391</v>
      </c>
      <c r="G360" s="89">
        <v>18</v>
      </c>
      <c r="H360" s="89">
        <v>18</v>
      </c>
      <c r="I360" s="235">
        <f t="shared" si="8"/>
        <v>100</v>
      </c>
      <c r="J360">
        <f>SUM('ведомствен.2015'!G716)</f>
        <v>18</v>
      </c>
      <c r="K360">
        <f>SUM('ведомствен.2015'!H716)</f>
        <v>18</v>
      </c>
      <c r="L360" s="211">
        <f t="shared" si="7"/>
        <v>0</v>
      </c>
      <c r="M360" s="211">
        <f t="shared" si="7"/>
        <v>0</v>
      </c>
    </row>
    <row r="361" spans="1:16" s="15" customFormat="1" ht="14.25" hidden="1">
      <c r="A361" s="195" t="s">
        <v>386</v>
      </c>
      <c r="B361" s="184"/>
      <c r="C361" s="319" t="s">
        <v>92</v>
      </c>
      <c r="D361" s="320" t="s">
        <v>353</v>
      </c>
      <c r="E361" s="61" t="s">
        <v>266</v>
      </c>
      <c r="F361" s="165">
        <v>800</v>
      </c>
      <c r="G361" s="89">
        <v>13135.6</v>
      </c>
      <c r="H361" s="89">
        <v>13135.4</v>
      </c>
      <c r="I361" s="235">
        <f t="shared" si="8"/>
        <v>99.99847742014069</v>
      </c>
      <c r="J361">
        <f>SUM('ведомствен.2015'!G717)</f>
        <v>13135.6</v>
      </c>
      <c r="K361">
        <f>SUM('ведомствен.2015'!H717)</f>
        <v>13135.4</v>
      </c>
      <c r="L361" s="211">
        <f t="shared" si="7"/>
        <v>0</v>
      </c>
      <c r="M361" s="211">
        <f t="shared" si="7"/>
        <v>0</v>
      </c>
      <c r="P361" s="30"/>
    </row>
    <row r="362" spans="1:13" ht="14.25" hidden="1">
      <c r="A362" s="195" t="s">
        <v>487</v>
      </c>
      <c r="B362" s="182"/>
      <c r="C362" s="319" t="s">
        <v>92</v>
      </c>
      <c r="D362" s="320" t="s">
        <v>353</v>
      </c>
      <c r="E362" s="61" t="s">
        <v>250</v>
      </c>
      <c r="F362" s="67"/>
      <c r="G362" s="89">
        <f>SUM(G363)</f>
        <v>172891.6</v>
      </c>
      <c r="H362" s="89">
        <f>SUM(H363)</f>
        <v>165615.6</v>
      </c>
      <c r="I362" s="235">
        <f t="shared" si="8"/>
        <v>95.79158270268769</v>
      </c>
      <c r="J362"/>
      <c r="K362"/>
      <c r="L362" s="211">
        <f t="shared" si="7"/>
        <v>172891.6</v>
      </c>
      <c r="M362" s="211">
        <f t="shared" si="7"/>
        <v>165615.6</v>
      </c>
    </row>
    <row r="363" spans="1:13" ht="27.75" customHeight="1" hidden="1">
      <c r="A363" s="195" t="s">
        <v>477</v>
      </c>
      <c r="B363" s="182"/>
      <c r="C363" s="319" t="s">
        <v>92</v>
      </c>
      <c r="D363" s="320" t="s">
        <v>353</v>
      </c>
      <c r="E363" s="61" t="s">
        <v>60</v>
      </c>
      <c r="F363" s="67"/>
      <c r="G363" s="89">
        <f>SUM(G366+G368)</f>
        <v>172891.6</v>
      </c>
      <c r="H363" s="89">
        <f>SUM(H366+H368)</f>
        <v>165615.6</v>
      </c>
      <c r="I363" s="235">
        <f t="shared" si="8"/>
        <v>95.79158270268769</v>
      </c>
      <c r="J363"/>
      <c r="K363"/>
      <c r="L363" s="211">
        <f t="shared" si="7"/>
        <v>172891.6</v>
      </c>
      <c r="M363" s="211">
        <f t="shared" si="7"/>
        <v>165615.6</v>
      </c>
    </row>
    <row r="364" spans="1:13" s="11" customFormat="1" ht="12" customHeight="1" hidden="1">
      <c r="A364" s="195" t="s">
        <v>166</v>
      </c>
      <c r="B364" s="182"/>
      <c r="C364" s="319" t="s">
        <v>92</v>
      </c>
      <c r="D364" s="320" t="s">
        <v>353</v>
      </c>
      <c r="E364" s="61" t="s">
        <v>167</v>
      </c>
      <c r="F364" s="67"/>
      <c r="G364" s="89">
        <f>SUM(G365)</f>
        <v>0</v>
      </c>
      <c r="H364" s="89">
        <f>SUM(H365)</f>
        <v>0</v>
      </c>
      <c r="I364" s="235" t="e">
        <f t="shared" si="8"/>
        <v>#DIV/0!</v>
      </c>
      <c r="L364" s="211">
        <f t="shared" si="7"/>
        <v>0</v>
      </c>
      <c r="M364" s="211">
        <f t="shared" si="7"/>
        <v>0</v>
      </c>
    </row>
    <row r="365" spans="1:13" s="11" customFormat="1" ht="15.75" customHeight="1" hidden="1">
      <c r="A365" s="195" t="s">
        <v>128</v>
      </c>
      <c r="B365" s="182"/>
      <c r="C365" s="319" t="s">
        <v>92</v>
      </c>
      <c r="D365" s="320" t="s">
        <v>353</v>
      </c>
      <c r="E365" s="61" t="s">
        <v>167</v>
      </c>
      <c r="F365" s="67" t="s">
        <v>65</v>
      </c>
      <c r="G365" s="89"/>
      <c r="H365" s="89"/>
      <c r="I365" s="235" t="e">
        <f t="shared" si="8"/>
        <v>#DIV/0!</v>
      </c>
      <c r="L365" s="211">
        <f t="shared" si="7"/>
        <v>0</v>
      </c>
      <c r="M365" s="211">
        <f t="shared" si="7"/>
        <v>0</v>
      </c>
    </row>
    <row r="366" spans="1:13" s="11" customFormat="1" ht="28.5" hidden="1">
      <c r="A366" s="195" t="s">
        <v>72</v>
      </c>
      <c r="B366" s="182"/>
      <c r="C366" s="319" t="s">
        <v>92</v>
      </c>
      <c r="D366" s="320" t="s">
        <v>353</v>
      </c>
      <c r="E366" s="61" t="s">
        <v>61</v>
      </c>
      <c r="F366" s="67"/>
      <c r="G366" s="89">
        <f>SUM(G367)</f>
        <v>172741.6</v>
      </c>
      <c r="H366" s="89">
        <f>SUM(H367)</f>
        <v>165615.6</v>
      </c>
      <c r="I366" s="235">
        <f t="shared" si="8"/>
        <v>95.87476323016575</v>
      </c>
      <c r="L366" s="211">
        <f t="shared" si="7"/>
        <v>172741.6</v>
      </c>
      <c r="M366" s="211">
        <f t="shared" si="7"/>
        <v>165615.6</v>
      </c>
    </row>
    <row r="367" spans="1:13" s="11" customFormat="1" ht="28.5" hidden="1">
      <c r="A367" s="195" t="s">
        <v>399</v>
      </c>
      <c r="B367" s="182"/>
      <c r="C367" s="319" t="s">
        <v>92</v>
      </c>
      <c r="D367" s="320" t="s">
        <v>353</v>
      </c>
      <c r="E367" s="61" t="s">
        <v>61</v>
      </c>
      <c r="F367" s="67" t="s">
        <v>397</v>
      </c>
      <c r="G367" s="89">
        <v>172741.6</v>
      </c>
      <c r="H367" s="89">
        <v>165615.6</v>
      </c>
      <c r="I367" s="235">
        <f t="shared" si="8"/>
        <v>95.87476323016575</v>
      </c>
      <c r="J367" s="11">
        <f>SUM('ведомствен.2015'!G833+'ведомствен.2015'!G723+'ведомствен.2015'!G611)</f>
        <v>172741.6</v>
      </c>
      <c r="K367" s="11">
        <f>SUM('ведомствен.2015'!H833+'ведомствен.2015'!H723+'ведомствен.2015'!H611)</f>
        <v>165615.6</v>
      </c>
      <c r="L367" s="211">
        <f t="shared" si="7"/>
        <v>0</v>
      </c>
      <c r="M367" s="211">
        <f t="shared" si="7"/>
        <v>0</v>
      </c>
    </row>
    <row r="368" spans="1:13" s="11" customFormat="1" ht="14.25" hidden="1">
      <c r="A368" s="195" t="s">
        <v>128</v>
      </c>
      <c r="B368" s="182"/>
      <c r="C368" s="313" t="s">
        <v>92</v>
      </c>
      <c r="D368" s="314" t="s">
        <v>353</v>
      </c>
      <c r="E368" s="62" t="s">
        <v>122</v>
      </c>
      <c r="F368" s="66"/>
      <c r="G368" s="87">
        <f>SUM(G371)+G369</f>
        <v>150</v>
      </c>
      <c r="H368" s="87">
        <f>SUM(H371)+H369</f>
        <v>0</v>
      </c>
      <c r="I368" s="235">
        <f t="shared" si="8"/>
        <v>0</v>
      </c>
      <c r="L368" s="211">
        <f t="shared" si="7"/>
        <v>150</v>
      </c>
      <c r="M368" s="211">
        <f t="shared" si="7"/>
        <v>0</v>
      </c>
    </row>
    <row r="369" spans="1:13" s="11" customFormat="1" ht="28.5" hidden="1">
      <c r="A369" s="195" t="s">
        <v>116</v>
      </c>
      <c r="B369" s="273"/>
      <c r="C369" s="313" t="s">
        <v>92</v>
      </c>
      <c r="D369" s="314" t="s">
        <v>353</v>
      </c>
      <c r="E369" s="62" t="s">
        <v>355</v>
      </c>
      <c r="F369" s="66"/>
      <c r="G369" s="87">
        <f>SUM(G370)</f>
        <v>100</v>
      </c>
      <c r="H369" s="87">
        <f>SUM(H370)</f>
        <v>0</v>
      </c>
      <c r="I369" s="235">
        <f t="shared" si="8"/>
        <v>0</v>
      </c>
      <c r="L369" s="211">
        <f t="shared" si="7"/>
        <v>100</v>
      </c>
      <c r="M369" s="211">
        <f t="shared" si="7"/>
        <v>0</v>
      </c>
    </row>
    <row r="370" spans="1:13" s="11" customFormat="1" ht="28.5" hidden="1">
      <c r="A370" s="195" t="s">
        <v>399</v>
      </c>
      <c r="B370" s="273"/>
      <c r="C370" s="313" t="s">
        <v>92</v>
      </c>
      <c r="D370" s="314" t="s">
        <v>353</v>
      </c>
      <c r="E370" s="62" t="s">
        <v>355</v>
      </c>
      <c r="F370" s="66" t="s">
        <v>397</v>
      </c>
      <c r="G370" s="87">
        <v>100</v>
      </c>
      <c r="H370" s="87"/>
      <c r="I370" s="235">
        <f t="shared" si="8"/>
        <v>0</v>
      </c>
      <c r="J370" s="11">
        <f>SUM('ведомствен.2015'!G614)</f>
        <v>100</v>
      </c>
      <c r="K370" s="11">
        <f>SUM('ведомствен.2015'!H614)</f>
        <v>0</v>
      </c>
      <c r="L370" s="211">
        <f t="shared" si="7"/>
        <v>0</v>
      </c>
      <c r="M370" s="211">
        <f t="shared" si="7"/>
        <v>0</v>
      </c>
    </row>
    <row r="371" spans="1:13" s="11" customFormat="1" ht="28.5" hidden="1">
      <c r="A371" s="195" t="s">
        <v>125</v>
      </c>
      <c r="B371" s="182"/>
      <c r="C371" s="313" t="s">
        <v>92</v>
      </c>
      <c r="D371" s="314" t="s">
        <v>353</v>
      </c>
      <c r="E371" s="62" t="s">
        <v>173</v>
      </c>
      <c r="F371" s="66"/>
      <c r="G371" s="87">
        <f>SUM(G372)</f>
        <v>50</v>
      </c>
      <c r="H371" s="87">
        <f>SUM(H372)</f>
        <v>0</v>
      </c>
      <c r="I371" s="235">
        <f t="shared" si="8"/>
        <v>0</v>
      </c>
      <c r="L371" s="211">
        <f t="shared" si="7"/>
        <v>50</v>
      </c>
      <c r="M371" s="211">
        <f t="shared" si="7"/>
        <v>0</v>
      </c>
    </row>
    <row r="372" spans="1:13" s="11" customFormat="1" ht="27" customHeight="1" hidden="1">
      <c r="A372" s="195" t="s">
        <v>399</v>
      </c>
      <c r="B372" s="182"/>
      <c r="C372" s="313" t="s">
        <v>92</v>
      </c>
      <c r="D372" s="314" t="s">
        <v>353</v>
      </c>
      <c r="E372" s="62" t="s">
        <v>173</v>
      </c>
      <c r="F372" s="66" t="s">
        <v>397</v>
      </c>
      <c r="G372" s="87">
        <v>50</v>
      </c>
      <c r="H372" s="87"/>
      <c r="I372" s="235">
        <f t="shared" si="8"/>
        <v>0</v>
      </c>
      <c r="J372" s="11">
        <f>SUM('ведомствен.2015'!G836+'ведомствен.2015'!G726+'ведомствен.2015'!G621)</f>
        <v>50</v>
      </c>
      <c r="K372" s="11">
        <f>SUM('ведомствен.2015'!H836+'ведомствен.2015'!H726+'ведомствен.2015'!H621)</f>
        <v>0</v>
      </c>
      <c r="L372" s="211">
        <f t="shared" si="7"/>
        <v>0</v>
      </c>
      <c r="M372" s="211">
        <f t="shared" si="7"/>
        <v>0</v>
      </c>
    </row>
    <row r="373" spans="1:13" s="11" customFormat="1" ht="11.25" customHeight="1" hidden="1">
      <c r="A373" s="195" t="s">
        <v>125</v>
      </c>
      <c r="B373" s="182"/>
      <c r="C373" s="313" t="s">
        <v>92</v>
      </c>
      <c r="D373" s="314" t="s">
        <v>353</v>
      </c>
      <c r="E373" s="62" t="s">
        <v>173</v>
      </c>
      <c r="F373" s="66"/>
      <c r="G373" s="87"/>
      <c r="H373" s="87"/>
      <c r="I373" s="235" t="e">
        <f t="shared" si="8"/>
        <v>#DIV/0!</v>
      </c>
      <c r="L373" s="211">
        <f t="shared" si="7"/>
        <v>0</v>
      </c>
      <c r="M373" s="211">
        <f t="shared" si="7"/>
        <v>0</v>
      </c>
    </row>
    <row r="374" spans="1:13" s="11" customFormat="1" ht="14.25" hidden="1">
      <c r="A374" s="195" t="s">
        <v>256</v>
      </c>
      <c r="B374" s="182"/>
      <c r="C374" s="319" t="s">
        <v>92</v>
      </c>
      <c r="D374" s="320" t="s">
        <v>353</v>
      </c>
      <c r="E374" s="61" t="s">
        <v>257</v>
      </c>
      <c r="F374" s="67"/>
      <c r="G374" s="89">
        <f>SUM(G375)</f>
        <v>7170.9</v>
      </c>
      <c r="H374" s="89">
        <f>SUM(H375)</f>
        <v>6493.4</v>
      </c>
      <c r="I374" s="235">
        <f t="shared" si="8"/>
        <v>90.55209248490426</v>
      </c>
      <c r="L374" s="211">
        <f t="shared" si="7"/>
        <v>7170.9</v>
      </c>
      <c r="M374" s="211">
        <f t="shared" si="7"/>
        <v>6493.4</v>
      </c>
    </row>
    <row r="375" spans="1:13" s="11" customFormat="1" ht="28.5" hidden="1">
      <c r="A375" s="195" t="s">
        <v>39</v>
      </c>
      <c r="B375" s="182"/>
      <c r="C375" s="319" t="s">
        <v>92</v>
      </c>
      <c r="D375" s="320" t="s">
        <v>353</v>
      </c>
      <c r="E375" s="61" t="s">
        <v>258</v>
      </c>
      <c r="F375" s="67"/>
      <c r="G375" s="89">
        <f>SUM(G376+G377+G378)</f>
        <v>7170.9</v>
      </c>
      <c r="H375" s="89">
        <f>SUM(H376+H377+H378)</f>
        <v>6493.4</v>
      </c>
      <c r="I375" s="235">
        <f t="shared" si="8"/>
        <v>90.55209248490426</v>
      </c>
      <c r="L375" s="211">
        <f aca="true" t="shared" si="9" ref="L375:M438">SUM(G375-J375)</f>
        <v>7170.9</v>
      </c>
      <c r="M375" s="211">
        <f t="shared" si="9"/>
        <v>6493.4</v>
      </c>
    </row>
    <row r="376" spans="1:13" s="11" customFormat="1" ht="28.5" hidden="1">
      <c r="A376" s="195" t="s">
        <v>380</v>
      </c>
      <c r="B376" s="182"/>
      <c r="C376" s="319" t="s">
        <v>92</v>
      </c>
      <c r="D376" s="320" t="s">
        <v>353</v>
      </c>
      <c r="E376" s="61" t="s">
        <v>212</v>
      </c>
      <c r="F376" s="67" t="s">
        <v>381</v>
      </c>
      <c r="G376" s="89">
        <v>2851.6</v>
      </c>
      <c r="H376" s="89">
        <v>2801.4</v>
      </c>
      <c r="I376" s="235">
        <f t="shared" si="8"/>
        <v>98.23958479450134</v>
      </c>
      <c r="J376" s="11">
        <f>SUM('ведомствен.2015'!G729)</f>
        <v>2851.6</v>
      </c>
      <c r="K376" s="11">
        <f>SUM('ведомствен.2015'!H729)</f>
        <v>2801.4</v>
      </c>
      <c r="L376" s="211">
        <f t="shared" si="9"/>
        <v>0</v>
      </c>
      <c r="M376" s="211">
        <f t="shared" si="9"/>
        <v>0</v>
      </c>
    </row>
    <row r="377" spans="1:13" s="11" customFormat="1" ht="28.5" hidden="1">
      <c r="A377" s="191" t="s">
        <v>613</v>
      </c>
      <c r="B377" s="182"/>
      <c r="C377" s="319" t="s">
        <v>92</v>
      </c>
      <c r="D377" s="320" t="s">
        <v>353</v>
      </c>
      <c r="E377" s="61" t="s">
        <v>212</v>
      </c>
      <c r="F377" s="67" t="s">
        <v>95</v>
      </c>
      <c r="G377" s="89">
        <v>3110.9</v>
      </c>
      <c r="H377" s="89">
        <v>2483.6</v>
      </c>
      <c r="I377" s="235">
        <f t="shared" si="8"/>
        <v>79.83541740332379</v>
      </c>
      <c r="J377" s="11">
        <f>SUM('ведомствен.2015'!G730)</f>
        <v>3110.9</v>
      </c>
      <c r="K377" s="11">
        <f>SUM('ведомствен.2015'!H730)</f>
        <v>2483.6</v>
      </c>
      <c r="L377" s="211">
        <f t="shared" si="9"/>
        <v>0</v>
      </c>
      <c r="M377" s="211">
        <f t="shared" si="9"/>
        <v>0</v>
      </c>
    </row>
    <row r="378" spans="1:13" ht="14.25" hidden="1">
      <c r="A378" s="195" t="s">
        <v>386</v>
      </c>
      <c r="B378" s="182"/>
      <c r="C378" s="319" t="s">
        <v>92</v>
      </c>
      <c r="D378" s="320" t="s">
        <v>353</v>
      </c>
      <c r="E378" s="61" t="s">
        <v>212</v>
      </c>
      <c r="F378" s="67" t="s">
        <v>139</v>
      </c>
      <c r="G378" s="89">
        <v>1208.4</v>
      </c>
      <c r="H378" s="89">
        <v>1208.4</v>
      </c>
      <c r="I378" s="235">
        <f t="shared" si="8"/>
        <v>100</v>
      </c>
      <c r="J378" s="11">
        <f>SUM('ведомствен.2015'!G731)</f>
        <v>1208.4</v>
      </c>
      <c r="K378" s="11">
        <f>SUM('ведомствен.2015'!H731)</f>
        <v>1208.4</v>
      </c>
      <c r="L378" s="211">
        <f t="shared" si="9"/>
        <v>0</v>
      </c>
      <c r="M378" s="211">
        <f t="shared" si="9"/>
        <v>0</v>
      </c>
    </row>
    <row r="379" spans="1:13" s="15" customFormat="1" ht="28.5" hidden="1">
      <c r="A379" s="164" t="s">
        <v>562</v>
      </c>
      <c r="B379" s="86"/>
      <c r="C379" s="319" t="s">
        <v>92</v>
      </c>
      <c r="D379" s="320" t="s">
        <v>353</v>
      </c>
      <c r="E379" s="75" t="s">
        <v>563</v>
      </c>
      <c r="F379" s="166"/>
      <c r="G379" s="87">
        <f>SUM(G380+G394+G407+G413)+G400+G403+G405</f>
        <v>668375.8</v>
      </c>
      <c r="H379" s="87">
        <f>SUM(H380+H394+H407+H413)+H400+H403+H405</f>
        <v>668375.8</v>
      </c>
      <c r="I379" s="235">
        <f t="shared" si="8"/>
        <v>100</v>
      </c>
      <c r="L379" s="211">
        <f t="shared" si="9"/>
        <v>668375.8</v>
      </c>
      <c r="M379" s="211">
        <f t="shared" si="9"/>
        <v>668375.8</v>
      </c>
    </row>
    <row r="380" spans="1:13" s="15" customFormat="1" ht="85.5" hidden="1">
      <c r="A380" s="277" t="s">
        <v>630</v>
      </c>
      <c r="B380" s="273"/>
      <c r="C380" s="319" t="s">
        <v>92</v>
      </c>
      <c r="D380" s="320" t="s">
        <v>353</v>
      </c>
      <c r="E380" s="285" t="s">
        <v>631</v>
      </c>
      <c r="F380" s="286"/>
      <c r="G380" s="89">
        <f>SUM(G381+G384+G386+G388+G390+G392)</f>
        <v>3736.5</v>
      </c>
      <c r="H380" s="89">
        <f>SUM(H381+H384+H386+H388+H390+H392)</f>
        <v>3736.5</v>
      </c>
      <c r="I380" s="235">
        <f t="shared" si="8"/>
        <v>100</v>
      </c>
      <c r="L380" s="211">
        <f t="shared" si="9"/>
        <v>3736.5</v>
      </c>
      <c r="M380" s="211">
        <f t="shared" si="9"/>
        <v>3736.5</v>
      </c>
    </row>
    <row r="381" spans="1:13" s="15" customFormat="1" ht="28.5" hidden="1">
      <c r="A381" s="278" t="s">
        <v>632</v>
      </c>
      <c r="B381" s="273"/>
      <c r="C381" s="319" t="s">
        <v>92</v>
      </c>
      <c r="D381" s="320" t="s">
        <v>353</v>
      </c>
      <c r="E381" s="285" t="s">
        <v>633</v>
      </c>
      <c r="F381" s="286"/>
      <c r="G381" s="89">
        <f>G382+G383</f>
        <v>170.5</v>
      </c>
      <c r="H381" s="89">
        <f>H382+H383</f>
        <v>170.5</v>
      </c>
      <c r="I381" s="235">
        <f t="shared" si="8"/>
        <v>100</v>
      </c>
      <c r="L381" s="211">
        <f t="shared" si="9"/>
        <v>170.5</v>
      </c>
      <c r="M381" s="211">
        <f t="shared" si="9"/>
        <v>170.5</v>
      </c>
    </row>
    <row r="382" spans="1:13" s="15" customFormat="1" ht="14.25" hidden="1">
      <c r="A382" s="195" t="s">
        <v>385</v>
      </c>
      <c r="B382" s="273"/>
      <c r="C382" s="319" t="s">
        <v>92</v>
      </c>
      <c r="D382" s="320" t="s">
        <v>353</v>
      </c>
      <c r="E382" s="285" t="s">
        <v>633</v>
      </c>
      <c r="F382" s="67" t="s">
        <v>95</v>
      </c>
      <c r="G382" s="89">
        <v>118.8</v>
      </c>
      <c r="H382" s="89">
        <v>118.8</v>
      </c>
      <c r="I382" s="235">
        <f t="shared" si="8"/>
        <v>100</v>
      </c>
      <c r="J382" s="11">
        <f>SUM('ведомствен.2015'!G735)</f>
        <v>118.8</v>
      </c>
      <c r="K382" s="11">
        <f>SUM('ведомствен.2015'!H735)</f>
        <v>118.8</v>
      </c>
      <c r="L382" s="211">
        <f t="shared" si="9"/>
        <v>0</v>
      </c>
      <c r="M382" s="211">
        <f t="shared" si="9"/>
        <v>0</v>
      </c>
    </row>
    <row r="383" spans="1:13" s="15" customFormat="1" ht="28.5" hidden="1">
      <c r="A383" s="195" t="s">
        <v>406</v>
      </c>
      <c r="B383" s="273"/>
      <c r="C383" s="319" t="s">
        <v>92</v>
      </c>
      <c r="D383" s="320" t="s">
        <v>353</v>
      </c>
      <c r="E383" s="285" t="s">
        <v>633</v>
      </c>
      <c r="F383" s="67" t="s">
        <v>397</v>
      </c>
      <c r="G383" s="89">
        <v>51.7</v>
      </c>
      <c r="H383" s="89">
        <v>51.7</v>
      </c>
      <c r="I383" s="235">
        <f t="shared" si="8"/>
        <v>100</v>
      </c>
      <c r="J383" s="11">
        <f>SUM('ведомствен.2015'!G736)</f>
        <v>51.7</v>
      </c>
      <c r="K383" s="11">
        <f>SUM('ведомствен.2015'!H736)</f>
        <v>51.7</v>
      </c>
      <c r="L383" s="211">
        <f t="shared" si="9"/>
        <v>0</v>
      </c>
      <c r="M383" s="211">
        <f t="shared" si="9"/>
        <v>0</v>
      </c>
    </row>
    <row r="384" spans="1:13" s="15" customFormat="1" ht="28.5" hidden="1">
      <c r="A384" s="195" t="s">
        <v>634</v>
      </c>
      <c r="B384" s="273"/>
      <c r="C384" s="319" t="s">
        <v>92</v>
      </c>
      <c r="D384" s="320" t="s">
        <v>353</v>
      </c>
      <c r="E384" s="285" t="s">
        <v>635</v>
      </c>
      <c r="F384" s="67"/>
      <c r="G384" s="89">
        <v>86.6</v>
      </c>
      <c r="H384" s="89">
        <v>86.6</v>
      </c>
      <c r="I384" s="235">
        <f t="shared" si="8"/>
        <v>100</v>
      </c>
      <c r="L384" s="211">
        <f t="shared" si="9"/>
        <v>86.6</v>
      </c>
      <c r="M384" s="211">
        <f t="shared" si="9"/>
        <v>86.6</v>
      </c>
    </row>
    <row r="385" spans="1:13" s="15" customFormat="1" ht="28.5" hidden="1">
      <c r="A385" s="195" t="s">
        <v>406</v>
      </c>
      <c r="B385" s="273"/>
      <c r="C385" s="319" t="s">
        <v>92</v>
      </c>
      <c r="D385" s="320" t="s">
        <v>353</v>
      </c>
      <c r="E385" s="285" t="s">
        <v>635</v>
      </c>
      <c r="F385" s="67" t="s">
        <v>397</v>
      </c>
      <c r="G385" s="89">
        <v>86.6</v>
      </c>
      <c r="H385" s="89">
        <v>86.6</v>
      </c>
      <c r="I385" s="235">
        <f t="shared" si="8"/>
        <v>100</v>
      </c>
      <c r="J385" s="11">
        <f>SUM('ведомствен.2015'!G738)</f>
        <v>86.6</v>
      </c>
      <c r="K385" s="11">
        <f>SUM('ведомствен.2015'!H738)</f>
        <v>86.6</v>
      </c>
      <c r="L385" s="211">
        <f t="shared" si="9"/>
        <v>0</v>
      </c>
      <c r="M385" s="211">
        <f t="shared" si="9"/>
        <v>0</v>
      </c>
    </row>
    <row r="386" spans="1:13" s="15" customFormat="1" ht="71.25" hidden="1">
      <c r="A386" s="195" t="s">
        <v>642</v>
      </c>
      <c r="B386" s="273"/>
      <c r="C386" s="319" t="s">
        <v>92</v>
      </c>
      <c r="D386" s="320" t="s">
        <v>353</v>
      </c>
      <c r="E386" s="285" t="s">
        <v>643</v>
      </c>
      <c r="F386" s="67"/>
      <c r="G386" s="89">
        <f>SUM(G387)</f>
        <v>415.2</v>
      </c>
      <c r="H386" s="89">
        <f>SUM(H387)</f>
        <v>415.2</v>
      </c>
      <c r="I386" s="235">
        <f t="shared" si="8"/>
        <v>100</v>
      </c>
      <c r="J386" s="11"/>
      <c r="K386" s="11"/>
      <c r="L386" s="211">
        <f t="shared" si="9"/>
        <v>415.2</v>
      </c>
      <c r="M386" s="211">
        <f t="shared" si="9"/>
        <v>415.2</v>
      </c>
    </row>
    <row r="387" spans="1:13" s="15" customFormat="1" ht="28.5" hidden="1">
      <c r="A387" s="195" t="s">
        <v>406</v>
      </c>
      <c r="B387" s="273"/>
      <c r="C387" s="319" t="s">
        <v>92</v>
      </c>
      <c r="D387" s="320" t="s">
        <v>353</v>
      </c>
      <c r="E387" s="285" t="s">
        <v>643</v>
      </c>
      <c r="F387" s="67" t="s">
        <v>397</v>
      </c>
      <c r="G387" s="89">
        <v>415.2</v>
      </c>
      <c r="H387" s="89">
        <v>415.2</v>
      </c>
      <c r="I387" s="235">
        <f t="shared" si="8"/>
        <v>100</v>
      </c>
      <c r="J387" s="11">
        <f>SUM('ведомствен.2015'!G740)</f>
        <v>415.2</v>
      </c>
      <c r="K387" s="11">
        <f>SUM('ведомствен.2015'!H740)</f>
        <v>415.2</v>
      </c>
      <c r="L387" s="211">
        <f t="shared" si="9"/>
        <v>0</v>
      </c>
      <c r="M387" s="211">
        <f t="shared" si="9"/>
        <v>0</v>
      </c>
    </row>
    <row r="388" spans="1:13" s="15" customFormat="1" ht="57" hidden="1">
      <c r="A388" s="74" t="s">
        <v>729</v>
      </c>
      <c r="B388" s="86"/>
      <c r="C388" s="313" t="s">
        <v>92</v>
      </c>
      <c r="D388" s="314" t="s">
        <v>353</v>
      </c>
      <c r="E388" s="75" t="s">
        <v>730</v>
      </c>
      <c r="F388" s="297"/>
      <c r="G388" s="87">
        <f>G389</f>
        <v>493.9</v>
      </c>
      <c r="H388" s="87">
        <f>H389</f>
        <v>493.9</v>
      </c>
      <c r="I388" s="235">
        <f t="shared" si="8"/>
        <v>100</v>
      </c>
      <c r="J388" s="11"/>
      <c r="K388" s="11"/>
      <c r="L388" s="211">
        <f t="shared" si="9"/>
        <v>493.9</v>
      </c>
      <c r="M388" s="211">
        <f t="shared" si="9"/>
        <v>493.9</v>
      </c>
    </row>
    <row r="389" spans="1:13" s="15" customFormat="1" ht="28.5" hidden="1">
      <c r="A389" s="74" t="s">
        <v>613</v>
      </c>
      <c r="B389" s="86"/>
      <c r="C389" s="313" t="s">
        <v>92</v>
      </c>
      <c r="D389" s="314" t="s">
        <v>353</v>
      </c>
      <c r="E389" s="75" t="s">
        <v>730</v>
      </c>
      <c r="F389" s="297">
        <v>200</v>
      </c>
      <c r="G389" s="87">
        <v>493.9</v>
      </c>
      <c r="H389" s="87">
        <v>493.9</v>
      </c>
      <c r="I389" s="235">
        <f t="shared" si="8"/>
        <v>100</v>
      </c>
      <c r="J389" s="11">
        <f>SUM('ведомствен.2015'!G742)</f>
        <v>493.9</v>
      </c>
      <c r="K389" s="11">
        <f>SUM('ведомствен.2015'!H742)</f>
        <v>493.9</v>
      </c>
      <c r="L389" s="211">
        <f t="shared" si="9"/>
        <v>0</v>
      </c>
      <c r="M389" s="211">
        <f t="shared" si="9"/>
        <v>0</v>
      </c>
    </row>
    <row r="390" spans="1:13" s="15" customFormat="1" ht="42.75" hidden="1">
      <c r="A390" s="74" t="s">
        <v>731</v>
      </c>
      <c r="B390" s="86"/>
      <c r="C390" s="313" t="s">
        <v>92</v>
      </c>
      <c r="D390" s="314" t="s">
        <v>353</v>
      </c>
      <c r="E390" s="75" t="s">
        <v>732</v>
      </c>
      <c r="F390" s="297"/>
      <c r="G390" s="87">
        <f>G391</f>
        <v>1082.4</v>
      </c>
      <c r="H390" s="87">
        <f>H391</f>
        <v>1082.4</v>
      </c>
      <c r="I390" s="235">
        <f t="shared" si="8"/>
        <v>100</v>
      </c>
      <c r="J390" s="11"/>
      <c r="K390" s="11"/>
      <c r="L390" s="211">
        <f t="shared" si="9"/>
        <v>1082.4</v>
      </c>
      <c r="M390" s="211">
        <f t="shared" si="9"/>
        <v>1082.4</v>
      </c>
    </row>
    <row r="391" spans="1:13" s="15" customFormat="1" ht="28.5" hidden="1">
      <c r="A391" s="74" t="s">
        <v>406</v>
      </c>
      <c r="B391" s="86"/>
      <c r="C391" s="313" t="s">
        <v>92</v>
      </c>
      <c r="D391" s="314" t="s">
        <v>353</v>
      </c>
      <c r="E391" s="75" t="s">
        <v>732</v>
      </c>
      <c r="F391" s="297">
        <v>600</v>
      </c>
      <c r="G391" s="87">
        <v>1082.4</v>
      </c>
      <c r="H391" s="87">
        <v>1082.4</v>
      </c>
      <c r="I391" s="235">
        <f t="shared" si="8"/>
        <v>100</v>
      </c>
      <c r="J391" s="11">
        <f>SUM('ведомствен.2015'!G744)</f>
        <v>1082.4</v>
      </c>
      <c r="K391" s="11">
        <f>SUM('ведомствен.2015'!H744)</f>
        <v>1082.4</v>
      </c>
      <c r="L391" s="211">
        <f t="shared" si="9"/>
        <v>0</v>
      </c>
      <c r="M391" s="211">
        <f t="shared" si="9"/>
        <v>0</v>
      </c>
    </row>
    <row r="392" spans="1:13" s="15" customFormat="1" ht="28.5" hidden="1">
      <c r="A392" s="195" t="s">
        <v>644</v>
      </c>
      <c r="B392" s="273"/>
      <c r="C392" s="319" t="s">
        <v>92</v>
      </c>
      <c r="D392" s="320" t="s">
        <v>353</v>
      </c>
      <c r="E392" s="285" t="s">
        <v>645</v>
      </c>
      <c r="F392" s="67"/>
      <c r="G392" s="89">
        <f>SUM(G393)</f>
        <v>1487.9</v>
      </c>
      <c r="H392" s="89">
        <f>SUM(H393)</f>
        <v>1487.9</v>
      </c>
      <c r="I392" s="235">
        <f t="shared" si="8"/>
        <v>100</v>
      </c>
      <c r="J392" s="11"/>
      <c r="K392" s="11"/>
      <c r="L392" s="211">
        <f t="shared" si="9"/>
        <v>1487.9</v>
      </c>
      <c r="M392" s="211">
        <f t="shared" si="9"/>
        <v>1487.9</v>
      </c>
    </row>
    <row r="393" spans="1:13" s="15" customFormat="1" ht="28.5" hidden="1">
      <c r="A393" s="195" t="s">
        <v>406</v>
      </c>
      <c r="B393" s="273"/>
      <c r="C393" s="319" t="s">
        <v>92</v>
      </c>
      <c r="D393" s="320" t="s">
        <v>353</v>
      </c>
      <c r="E393" s="285" t="s">
        <v>645</v>
      </c>
      <c r="F393" s="67" t="s">
        <v>397</v>
      </c>
      <c r="G393" s="89">
        <v>1487.9</v>
      </c>
      <c r="H393" s="89">
        <v>1487.9</v>
      </c>
      <c r="I393" s="235">
        <f t="shared" si="8"/>
        <v>100</v>
      </c>
      <c r="J393" s="11">
        <f>SUM('ведомствен.2015'!G746)</f>
        <v>1487.9</v>
      </c>
      <c r="K393" s="11">
        <f>SUM('ведомствен.2015'!H746)</f>
        <v>1487.9</v>
      </c>
      <c r="L393" s="211">
        <f t="shared" si="9"/>
        <v>0</v>
      </c>
      <c r="M393" s="211">
        <f t="shared" si="9"/>
        <v>0</v>
      </c>
    </row>
    <row r="394" spans="1:13" s="15" customFormat="1" ht="114.75" customHeight="1" hidden="1">
      <c r="A394" s="156" t="s">
        <v>564</v>
      </c>
      <c r="B394" s="86"/>
      <c r="C394" s="313" t="s">
        <v>92</v>
      </c>
      <c r="D394" s="314" t="s">
        <v>353</v>
      </c>
      <c r="E394" s="79" t="s">
        <v>565</v>
      </c>
      <c r="F394" s="65"/>
      <c r="G394" s="87">
        <f>SUM(G395+G397)</f>
        <v>54187.8</v>
      </c>
      <c r="H394" s="87">
        <f>SUM(H395+H397)</f>
        <v>54187.8</v>
      </c>
      <c r="I394" s="235">
        <f t="shared" si="8"/>
        <v>100</v>
      </c>
      <c r="L394" s="211">
        <f t="shared" si="9"/>
        <v>54187.8</v>
      </c>
      <c r="M394" s="211">
        <f t="shared" si="9"/>
        <v>54187.8</v>
      </c>
    </row>
    <row r="395" spans="1:13" s="15" customFormat="1" ht="42.75" hidden="1">
      <c r="A395" s="164" t="s">
        <v>568</v>
      </c>
      <c r="B395" s="86"/>
      <c r="C395" s="313" t="s">
        <v>92</v>
      </c>
      <c r="D395" s="314" t="s">
        <v>353</v>
      </c>
      <c r="E395" s="79" t="s">
        <v>569</v>
      </c>
      <c r="F395" s="65"/>
      <c r="G395" s="87">
        <f>G396</f>
        <v>6261</v>
      </c>
      <c r="H395" s="87">
        <f>H396</f>
        <v>6261</v>
      </c>
      <c r="I395" s="235">
        <f t="shared" si="8"/>
        <v>100</v>
      </c>
      <c r="L395" s="211">
        <f t="shared" si="9"/>
        <v>6261</v>
      </c>
      <c r="M395" s="211">
        <f t="shared" si="9"/>
        <v>6261</v>
      </c>
    </row>
    <row r="396" spans="1:13" s="15" customFormat="1" ht="28.5" hidden="1">
      <c r="A396" s="74" t="s">
        <v>399</v>
      </c>
      <c r="B396" s="86"/>
      <c r="C396" s="313" t="s">
        <v>92</v>
      </c>
      <c r="D396" s="314" t="s">
        <v>353</v>
      </c>
      <c r="E396" s="79" t="s">
        <v>569</v>
      </c>
      <c r="F396" s="65" t="s">
        <v>397</v>
      </c>
      <c r="G396" s="87">
        <v>6261</v>
      </c>
      <c r="H396" s="87">
        <v>6261</v>
      </c>
      <c r="I396" s="235">
        <f t="shared" si="8"/>
        <v>100</v>
      </c>
      <c r="J396" s="11">
        <f>SUM('ведомствен.2015'!G749)</f>
        <v>6261</v>
      </c>
      <c r="K396" s="11">
        <f>SUM('ведомствен.2015'!H749)</f>
        <v>6261</v>
      </c>
      <c r="L396" s="211">
        <f t="shared" si="9"/>
        <v>0</v>
      </c>
      <c r="M396" s="211">
        <f t="shared" si="9"/>
        <v>0</v>
      </c>
    </row>
    <row r="397" spans="1:13" s="15" customFormat="1" ht="85.5" hidden="1">
      <c r="A397" s="156" t="s">
        <v>566</v>
      </c>
      <c r="B397" s="86"/>
      <c r="C397" s="313" t="s">
        <v>92</v>
      </c>
      <c r="D397" s="314" t="s">
        <v>353</v>
      </c>
      <c r="E397" s="79" t="s">
        <v>567</v>
      </c>
      <c r="F397" s="65"/>
      <c r="G397" s="87">
        <f>G398+G399</f>
        <v>47926.8</v>
      </c>
      <c r="H397" s="87">
        <f>H398+H399</f>
        <v>47926.8</v>
      </c>
      <c r="I397" s="235">
        <f t="shared" si="8"/>
        <v>100</v>
      </c>
      <c r="L397" s="211">
        <f t="shared" si="9"/>
        <v>47926.8</v>
      </c>
      <c r="M397" s="211">
        <f t="shared" si="9"/>
        <v>47926.8</v>
      </c>
    </row>
    <row r="398" spans="1:13" s="15" customFormat="1" ht="28.5" hidden="1">
      <c r="A398" s="74" t="s">
        <v>380</v>
      </c>
      <c r="B398" s="86"/>
      <c r="C398" s="313" t="s">
        <v>92</v>
      </c>
      <c r="D398" s="314" t="s">
        <v>353</v>
      </c>
      <c r="E398" s="79" t="s">
        <v>567</v>
      </c>
      <c r="F398" s="65" t="s">
        <v>381</v>
      </c>
      <c r="G398" s="87">
        <v>44606.3</v>
      </c>
      <c r="H398" s="87">
        <v>44606.3</v>
      </c>
      <c r="I398" s="235">
        <f t="shared" si="8"/>
        <v>100</v>
      </c>
      <c r="J398" s="11">
        <f>SUM('ведомствен.2015'!G751)</f>
        <v>44606.3</v>
      </c>
      <c r="K398" s="11">
        <f>SUM('ведомствен.2015'!H751)</f>
        <v>44606.3</v>
      </c>
      <c r="L398" s="211">
        <f t="shared" si="9"/>
        <v>0</v>
      </c>
      <c r="M398" s="211">
        <f t="shared" si="9"/>
        <v>0</v>
      </c>
    </row>
    <row r="399" spans="1:13" s="15" customFormat="1" ht="28.5" hidden="1">
      <c r="A399" s="191" t="s">
        <v>613</v>
      </c>
      <c r="B399" s="86"/>
      <c r="C399" s="313" t="s">
        <v>92</v>
      </c>
      <c r="D399" s="314" t="s">
        <v>353</v>
      </c>
      <c r="E399" s="79" t="s">
        <v>567</v>
      </c>
      <c r="F399" s="65" t="s">
        <v>95</v>
      </c>
      <c r="G399" s="87">
        <v>3320.5</v>
      </c>
      <c r="H399" s="87">
        <v>3320.5</v>
      </c>
      <c r="I399" s="235">
        <f t="shared" si="8"/>
        <v>100</v>
      </c>
      <c r="J399" s="11">
        <f>SUM('ведомствен.2015'!G752)</f>
        <v>3320.5</v>
      </c>
      <c r="K399" s="11">
        <f>SUM('ведомствен.2015'!H752)</f>
        <v>3320.5</v>
      </c>
      <c r="L399" s="211">
        <f t="shared" si="9"/>
        <v>0</v>
      </c>
      <c r="M399" s="211">
        <f t="shared" si="9"/>
        <v>0</v>
      </c>
    </row>
    <row r="400" spans="1:13" s="15" customFormat="1" ht="42.75" hidden="1">
      <c r="A400" s="191" t="s">
        <v>733</v>
      </c>
      <c r="B400" s="270"/>
      <c r="C400" s="313" t="s">
        <v>92</v>
      </c>
      <c r="D400" s="314" t="s">
        <v>353</v>
      </c>
      <c r="E400" s="79" t="s">
        <v>734</v>
      </c>
      <c r="F400" s="65"/>
      <c r="G400" s="87">
        <f>SUM(G401)</f>
        <v>600</v>
      </c>
      <c r="H400" s="87">
        <f>SUM(H401)</f>
        <v>600</v>
      </c>
      <c r="I400" s="235">
        <f t="shared" si="8"/>
        <v>100</v>
      </c>
      <c r="J400" s="11"/>
      <c r="K400" s="11"/>
      <c r="L400" s="211">
        <f t="shared" si="9"/>
        <v>600</v>
      </c>
      <c r="M400" s="211">
        <f t="shared" si="9"/>
        <v>600</v>
      </c>
    </row>
    <row r="401" spans="1:13" s="15" customFormat="1" ht="85.5" hidden="1">
      <c r="A401" s="80" t="s">
        <v>736</v>
      </c>
      <c r="B401" s="86"/>
      <c r="C401" s="313" t="s">
        <v>92</v>
      </c>
      <c r="D401" s="314" t="s">
        <v>353</v>
      </c>
      <c r="E401" s="79" t="s">
        <v>735</v>
      </c>
      <c r="F401" s="65"/>
      <c r="G401" s="87">
        <f>G402</f>
        <v>600</v>
      </c>
      <c r="H401" s="87">
        <f>H402</f>
        <v>600</v>
      </c>
      <c r="I401" s="235">
        <f t="shared" si="8"/>
        <v>100</v>
      </c>
      <c r="J401" s="11"/>
      <c r="K401" s="11"/>
      <c r="L401" s="211">
        <f t="shared" si="9"/>
        <v>600</v>
      </c>
      <c r="M401" s="211">
        <f t="shared" si="9"/>
        <v>600</v>
      </c>
    </row>
    <row r="402" spans="1:13" s="15" customFormat="1" ht="28.5" hidden="1">
      <c r="A402" s="74" t="s">
        <v>399</v>
      </c>
      <c r="B402" s="86"/>
      <c r="C402" s="313" t="s">
        <v>92</v>
      </c>
      <c r="D402" s="314" t="s">
        <v>353</v>
      </c>
      <c r="E402" s="79" t="s">
        <v>735</v>
      </c>
      <c r="F402" s="65" t="s">
        <v>397</v>
      </c>
      <c r="G402" s="87">
        <v>600</v>
      </c>
      <c r="H402" s="87">
        <v>600</v>
      </c>
      <c r="I402" s="235">
        <f t="shared" si="8"/>
        <v>100</v>
      </c>
      <c r="J402" s="11">
        <f>SUM('ведомствен.2015'!G755)</f>
        <v>600</v>
      </c>
      <c r="K402" s="11">
        <f>SUM('ведомствен.2015'!H755)</f>
        <v>600</v>
      </c>
      <c r="L402" s="211">
        <f t="shared" si="9"/>
        <v>0</v>
      </c>
      <c r="M402" s="211">
        <f t="shared" si="9"/>
        <v>0</v>
      </c>
    </row>
    <row r="403" spans="1:13" s="15" customFormat="1" ht="28.5" hidden="1">
      <c r="A403" s="80" t="s">
        <v>737</v>
      </c>
      <c r="B403" s="86"/>
      <c r="C403" s="313" t="s">
        <v>92</v>
      </c>
      <c r="D403" s="314" t="s">
        <v>353</v>
      </c>
      <c r="E403" s="79" t="s">
        <v>738</v>
      </c>
      <c r="F403" s="65"/>
      <c r="G403" s="87">
        <f>G404</f>
        <v>2582.4</v>
      </c>
      <c r="H403" s="87">
        <f>H404</f>
        <v>2582.4</v>
      </c>
      <c r="I403" s="235">
        <f t="shared" si="8"/>
        <v>100</v>
      </c>
      <c r="J403" s="11"/>
      <c r="K403" s="11"/>
      <c r="L403" s="211">
        <f t="shared" si="9"/>
        <v>2582.4</v>
      </c>
      <c r="M403" s="211">
        <f t="shared" si="9"/>
        <v>2582.4</v>
      </c>
    </row>
    <row r="404" spans="1:13" s="15" customFormat="1" ht="28.5" hidden="1">
      <c r="A404" s="74" t="s">
        <v>399</v>
      </c>
      <c r="B404" s="86"/>
      <c r="C404" s="313" t="s">
        <v>92</v>
      </c>
      <c r="D404" s="314" t="s">
        <v>353</v>
      </c>
      <c r="E404" s="79" t="s">
        <v>738</v>
      </c>
      <c r="F404" s="65" t="s">
        <v>397</v>
      </c>
      <c r="G404" s="87">
        <v>2582.4</v>
      </c>
      <c r="H404" s="87">
        <v>2582.4</v>
      </c>
      <c r="I404" s="235">
        <f t="shared" si="8"/>
        <v>100</v>
      </c>
      <c r="J404" s="11">
        <f>SUM('ведомствен.2015'!G757)</f>
        <v>2582.4</v>
      </c>
      <c r="K404" s="11">
        <f>SUM('ведомствен.2015'!H757)</f>
        <v>2582.4</v>
      </c>
      <c r="L404" s="211">
        <f t="shared" si="9"/>
        <v>0</v>
      </c>
      <c r="M404" s="211">
        <f t="shared" si="9"/>
        <v>0</v>
      </c>
    </row>
    <row r="405" spans="1:13" s="15" customFormat="1" ht="42.75" hidden="1">
      <c r="A405" s="80" t="s">
        <v>739</v>
      </c>
      <c r="B405" s="86"/>
      <c r="C405" s="313" t="s">
        <v>92</v>
      </c>
      <c r="D405" s="314" t="s">
        <v>353</v>
      </c>
      <c r="E405" s="79" t="s">
        <v>740</v>
      </c>
      <c r="F405" s="65"/>
      <c r="G405" s="87">
        <f>G406</f>
        <v>3132.6</v>
      </c>
      <c r="H405" s="87">
        <f>H406</f>
        <v>3132.6</v>
      </c>
      <c r="I405" s="235">
        <f t="shared" si="8"/>
        <v>100</v>
      </c>
      <c r="J405" s="11"/>
      <c r="K405" s="11"/>
      <c r="L405" s="211">
        <f t="shared" si="9"/>
        <v>3132.6</v>
      </c>
      <c r="M405" s="211">
        <f t="shared" si="9"/>
        <v>3132.6</v>
      </c>
    </row>
    <row r="406" spans="1:13" s="15" customFormat="1" ht="28.5" hidden="1">
      <c r="A406" s="74" t="s">
        <v>613</v>
      </c>
      <c r="B406" s="86"/>
      <c r="C406" s="313" t="s">
        <v>92</v>
      </c>
      <c r="D406" s="314" t="s">
        <v>353</v>
      </c>
      <c r="E406" s="79" t="s">
        <v>740</v>
      </c>
      <c r="F406" s="65" t="s">
        <v>95</v>
      </c>
      <c r="G406" s="87">
        <v>3132.6</v>
      </c>
      <c r="H406" s="87">
        <v>3132.6</v>
      </c>
      <c r="I406" s="235">
        <f t="shared" si="8"/>
        <v>100</v>
      </c>
      <c r="J406" s="11">
        <f>SUM('ведомствен.2015'!G759)</f>
        <v>3132.6</v>
      </c>
      <c r="K406" s="11">
        <f>SUM('ведомствен.2015'!H759)</f>
        <v>3132.6</v>
      </c>
      <c r="L406" s="211">
        <f t="shared" si="9"/>
        <v>0</v>
      </c>
      <c r="M406" s="211">
        <f t="shared" si="9"/>
        <v>0</v>
      </c>
    </row>
    <row r="407" spans="1:13" s="15" customFormat="1" ht="28.5" hidden="1">
      <c r="A407" s="195" t="s">
        <v>477</v>
      </c>
      <c r="B407" s="86"/>
      <c r="C407" s="313" t="s">
        <v>92</v>
      </c>
      <c r="D407" s="314" t="s">
        <v>353</v>
      </c>
      <c r="E407" s="155" t="s">
        <v>575</v>
      </c>
      <c r="F407" s="65"/>
      <c r="G407" s="87">
        <f>SUM(G408+G410)</f>
        <v>313774.4</v>
      </c>
      <c r="H407" s="87">
        <f>SUM(H408+H410)</f>
        <v>313774.4</v>
      </c>
      <c r="I407" s="235">
        <f t="shared" si="8"/>
        <v>100</v>
      </c>
      <c r="L407" s="211">
        <f t="shared" si="9"/>
        <v>313774.4</v>
      </c>
      <c r="M407" s="211">
        <f t="shared" si="9"/>
        <v>313774.4</v>
      </c>
    </row>
    <row r="408" spans="1:13" s="15" customFormat="1" ht="28.5" hidden="1">
      <c r="A408" s="195" t="s">
        <v>72</v>
      </c>
      <c r="B408" s="86"/>
      <c r="C408" s="313" t="s">
        <v>92</v>
      </c>
      <c r="D408" s="314" t="s">
        <v>353</v>
      </c>
      <c r="E408" s="79" t="s">
        <v>572</v>
      </c>
      <c r="F408" s="65"/>
      <c r="G408" s="87">
        <f>SUM(G409)</f>
        <v>311135</v>
      </c>
      <c r="H408" s="87">
        <f>SUM(H409)</f>
        <v>311135</v>
      </c>
      <c r="I408" s="235">
        <f t="shared" si="8"/>
        <v>100</v>
      </c>
      <c r="L408" s="211">
        <f t="shared" si="9"/>
        <v>311135</v>
      </c>
      <c r="M408" s="211">
        <f t="shared" si="9"/>
        <v>311135</v>
      </c>
    </row>
    <row r="409" spans="1:13" s="15" customFormat="1" ht="28.5" hidden="1">
      <c r="A409" s="74" t="s">
        <v>399</v>
      </c>
      <c r="B409" s="86"/>
      <c r="C409" s="313" t="s">
        <v>92</v>
      </c>
      <c r="D409" s="314" t="s">
        <v>353</v>
      </c>
      <c r="E409" s="155" t="s">
        <v>572</v>
      </c>
      <c r="F409" s="65" t="s">
        <v>397</v>
      </c>
      <c r="G409" s="87">
        <v>311135</v>
      </c>
      <c r="H409" s="87">
        <v>311135</v>
      </c>
      <c r="I409" s="235">
        <f t="shared" si="8"/>
        <v>100</v>
      </c>
      <c r="J409" s="11">
        <f>SUM('ведомствен.2015'!G762)</f>
        <v>311135</v>
      </c>
      <c r="K409" s="11">
        <f>SUM('ведомствен.2015'!H762)</f>
        <v>311135</v>
      </c>
      <c r="L409" s="211">
        <f t="shared" si="9"/>
        <v>0</v>
      </c>
      <c r="M409" s="211">
        <f t="shared" si="9"/>
        <v>0</v>
      </c>
    </row>
    <row r="410" spans="1:13" s="15" customFormat="1" ht="14.25" hidden="1">
      <c r="A410" s="73" t="s">
        <v>128</v>
      </c>
      <c r="B410" s="86"/>
      <c r="C410" s="313" t="s">
        <v>92</v>
      </c>
      <c r="D410" s="314" t="s">
        <v>353</v>
      </c>
      <c r="E410" s="79" t="s">
        <v>574</v>
      </c>
      <c r="F410" s="65"/>
      <c r="G410" s="87">
        <f>SUM(G411)</f>
        <v>2639.4</v>
      </c>
      <c r="H410" s="87">
        <f>SUM(H411)</f>
        <v>2639.4</v>
      </c>
      <c r="I410" s="235">
        <f t="shared" si="8"/>
        <v>100</v>
      </c>
      <c r="L410" s="211">
        <f t="shared" si="9"/>
        <v>2639.4</v>
      </c>
      <c r="M410" s="211">
        <f t="shared" si="9"/>
        <v>2639.4</v>
      </c>
    </row>
    <row r="411" spans="1:13" s="15" customFormat="1" ht="28.5" hidden="1">
      <c r="A411" s="74" t="s">
        <v>310</v>
      </c>
      <c r="B411" s="86"/>
      <c r="C411" s="313" t="s">
        <v>92</v>
      </c>
      <c r="D411" s="314" t="s">
        <v>353</v>
      </c>
      <c r="E411" s="79" t="s">
        <v>573</v>
      </c>
      <c r="F411" s="65"/>
      <c r="G411" s="87">
        <f>SUM(G412)</f>
        <v>2639.4</v>
      </c>
      <c r="H411" s="87">
        <f>SUM(H412)</f>
        <v>2639.4</v>
      </c>
      <c r="I411" s="235">
        <f t="shared" si="8"/>
        <v>100</v>
      </c>
      <c r="L411" s="211">
        <f t="shared" si="9"/>
        <v>2639.4</v>
      </c>
      <c r="M411" s="211">
        <f t="shared" si="9"/>
        <v>2639.4</v>
      </c>
    </row>
    <row r="412" spans="1:13" s="15" customFormat="1" ht="28.5" hidden="1">
      <c r="A412" s="74" t="s">
        <v>406</v>
      </c>
      <c r="B412" s="86"/>
      <c r="C412" s="313" t="s">
        <v>92</v>
      </c>
      <c r="D412" s="314" t="s">
        <v>353</v>
      </c>
      <c r="E412" s="79" t="s">
        <v>573</v>
      </c>
      <c r="F412" s="65" t="s">
        <v>397</v>
      </c>
      <c r="G412" s="87">
        <f>505.1+2134.3</f>
        <v>2639.4</v>
      </c>
      <c r="H412" s="87">
        <f>505.1+2134.3</f>
        <v>2639.4</v>
      </c>
      <c r="I412" s="235">
        <f t="shared" si="8"/>
        <v>100</v>
      </c>
      <c r="J412" s="11">
        <f>SUM('ведомствен.2015'!G765)</f>
        <v>2639.4</v>
      </c>
      <c r="K412" s="11">
        <f>SUM('ведомствен.2015'!H765)</f>
        <v>2639.4</v>
      </c>
      <c r="L412" s="211">
        <f t="shared" si="9"/>
        <v>0</v>
      </c>
      <c r="M412" s="211">
        <f t="shared" si="9"/>
        <v>0</v>
      </c>
    </row>
    <row r="413" spans="1:13" s="15" customFormat="1" ht="71.25" hidden="1">
      <c r="A413" s="164" t="s">
        <v>570</v>
      </c>
      <c r="B413" s="86"/>
      <c r="C413" s="313" t="s">
        <v>92</v>
      </c>
      <c r="D413" s="314" t="s">
        <v>353</v>
      </c>
      <c r="E413" s="79" t="s">
        <v>571</v>
      </c>
      <c r="F413" s="65"/>
      <c r="G413" s="87">
        <f>SUM(G414:G415)</f>
        <v>290362.10000000003</v>
      </c>
      <c r="H413" s="87">
        <f>SUM(H414:H415)</f>
        <v>290362.10000000003</v>
      </c>
      <c r="I413" s="235">
        <f t="shared" si="8"/>
        <v>100</v>
      </c>
      <c r="L413" s="211">
        <f t="shared" si="9"/>
        <v>290362.10000000003</v>
      </c>
      <c r="M413" s="211">
        <f t="shared" si="9"/>
        <v>290362.10000000003</v>
      </c>
    </row>
    <row r="414" spans="1:13" s="15" customFormat="1" ht="28.5" hidden="1">
      <c r="A414" s="74" t="s">
        <v>380</v>
      </c>
      <c r="B414" s="86"/>
      <c r="C414" s="313" t="s">
        <v>92</v>
      </c>
      <c r="D414" s="314" t="s">
        <v>353</v>
      </c>
      <c r="E414" s="79" t="s">
        <v>571</v>
      </c>
      <c r="F414" s="65" t="s">
        <v>381</v>
      </c>
      <c r="G414" s="87">
        <v>286727.4</v>
      </c>
      <c r="H414" s="87">
        <v>286727.4</v>
      </c>
      <c r="I414" s="235">
        <f t="shared" si="8"/>
        <v>100</v>
      </c>
      <c r="J414" s="11">
        <f>SUM('ведомствен.2015'!G767)</f>
        <v>286727.4</v>
      </c>
      <c r="K414" s="11">
        <f>SUM('ведомствен.2015'!H767)</f>
        <v>286727.4</v>
      </c>
      <c r="L414" s="211">
        <f t="shared" si="9"/>
        <v>0</v>
      </c>
      <c r="M414" s="211">
        <f t="shared" si="9"/>
        <v>0</v>
      </c>
    </row>
    <row r="415" spans="1:13" s="15" customFormat="1" ht="28.5" hidden="1">
      <c r="A415" s="191" t="s">
        <v>613</v>
      </c>
      <c r="B415" s="86"/>
      <c r="C415" s="313" t="s">
        <v>92</v>
      </c>
      <c r="D415" s="314" t="s">
        <v>353</v>
      </c>
      <c r="E415" s="79" t="s">
        <v>571</v>
      </c>
      <c r="F415" s="65" t="s">
        <v>95</v>
      </c>
      <c r="G415" s="87">
        <v>3634.7</v>
      </c>
      <c r="H415" s="87">
        <v>3634.7</v>
      </c>
      <c r="I415" s="235">
        <f aca="true" t="shared" si="10" ref="I415:I470">SUM(H415/G415*100)</f>
        <v>100</v>
      </c>
      <c r="J415" s="11">
        <f>SUM('ведомствен.2015'!G768)</f>
        <v>3634.7</v>
      </c>
      <c r="K415" s="11">
        <f>SUM('ведомствен.2015'!H768)</f>
        <v>3634.7</v>
      </c>
      <c r="L415" s="211">
        <f t="shared" si="9"/>
        <v>0</v>
      </c>
      <c r="M415" s="211">
        <f t="shared" si="9"/>
        <v>0</v>
      </c>
    </row>
    <row r="416" spans="1:13" ht="28.5" hidden="1">
      <c r="A416" s="191" t="s">
        <v>516</v>
      </c>
      <c r="B416" s="177"/>
      <c r="C416" s="313" t="s">
        <v>92</v>
      </c>
      <c r="D416" s="314" t="s">
        <v>353</v>
      </c>
      <c r="E416" s="62" t="s">
        <v>517</v>
      </c>
      <c r="F416" s="64"/>
      <c r="G416" s="87">
        <f>SUM(G417)</f>
        <v>62978.799999999996</v>
      </c>
      <c r="H416" s="87">
        <f>SUM(H417)</f>
        <v>62978.6</v>
      </c>
      <c r="I416" s="235">
        <f t="shared" si="10"/>
        <v>99.99968243281867</v>
      </c>
      <c r="J416"/>
      <c r="K416"/>
      <c r="L416" s="211">
        <f t="shared" si="9"/>
        <v>62978.799999999996</v>
      </c>
      <c r="M416" s="211">
        <f t="shared" si="9"/>
        <v>62978.6</v>
      </c>
    </row>
    <row r="417" spans="1:13" ht="28.5" hidden="1">
      <c r="A417" s="191" t="s">
        <v>39</v>
      </c>
      <c r="B417" s="177"/>
      <c r="C417" s="313" t="s">
        <v>92</v>
      </c>
      <c r="D417" s="314" t="s">
        <v>353</v>
      </c>
      <c r="E417" s="62" t="s">
        <v>518</v>
      </c>
      <c r="F417" s="64"/>
      <c r="G417" s="87">
        <f>SUM(G418)</f>
        <v>62978.799999999996</v>
      </c>
      <c r="H417" s="87">
        <f>SUM(H418)</f>
        <v>62978.6</v>
      </c>
      <c r="I417" s="235">
        <f t="shared" si="10"/>
        <v>99.99968243281867</v>
      </c>
      <c r="J417"/>
      <c r="K417"/>
      <c r="L417" s="211">
        <f t="shared" si="9"/>
        <v>62978.799999999996</v>
      </c>
      <c r="M417" s="211">
        <f t="shared" si="9"/>
        <v>62978.6</v>
      </c>
    </row>
    <row r="418" spans="1:13" ht="71.25" hidden="1">
      <c r="A418" s="191" t="s">
        <v>358</v>
      </c>
      <c r="B418" s="177"/>
      <c r="C418" s="313" t="s">
        <v>92</v>
      </c>
      <c r="D418" s="314" t="s">
        <v>353</v>
      </c>
      <c r="E418" s="62" t="s">
        <v>519</v>
      </c>
      <c r="F418" s="64"/>
      <c r="G418" s="87">
        <f>SUM(G419:G422)</f>
        <v>62978.799999999996</v>
      </c>
      <c r="H418" s="87">
        <f>SUM(H419:H422)</f>
        <v>62978.6</v>
      </c>
      <c r="I418" s="235">
        <f t="shared" si="10"/>
        <v>99.99968243281867</v>
      </c>
      <c r="J418"/>
      <c r="K418"/>
      <c r="L418" s="211">
        <f t="shared" si="9"/>
        <v>62978.799999999996</v>
      </c>
      <c r="M418" s="211">
        <f t="shared" si="9"/>
        <v>62978.6</v>
      </c>
    </row>
    <row r="419" spans="1:13" ht="28.5" hidden="1">
      <c r="A419" s="191" t="s">
        <v>380</v>
      </c>
      <c r="B419" s="177"/>
      <c r="C419" s="313" t="s">
        <v>92</v>
      </c>
      <c r="D419" s="314" t="s">
        <v>353</v>
      </c>
      <c r="E419" s="62" t="s">
        <v>519</v>
      </c>
      <c r="F419" s="64" t="s">
        <v>381</v>
      </c>
      <c r="G419" s="87">
        <v>44430.1</v>
      </c>
      <c r="H419" s="87">
        <v>44430.1</v>
      </c>
      <c r="I419" s="235">
        <f t="shared" si="10"/>
        <v>100</v>
      </c>
      <c r="J419">
        <f>SUM('ведомствен.2015'!G438)</f>
        <v>44430.1</v>
      </c>
      <c r="K419">
        <f>SUM('ведомствен.2015'!H438)</f>
        <v>44430.1</v>
      </c>
      <c r="L419" s="211">
        <f t="shared" si="9"/>
        <v>0</v>
      </c>
      <c r="M419" s="211">
        <f t="shared" si="9"/>
        <v>0</v>
      </c>
    </row>
    <row r="420" spans="1:13" ht="28.5" hidden="1">
      <c r="A420" s="191" t="s">
        <v>613</v>
      </c>
      <c r="B420" s="177"/>
      <c r="C420" s="313" t="s">
        <v>92</v>
      </c>
      <c r="D420" s="314" t="s">
        <v>353</v>
      </c>
      <c r="E420" s="62" t="s">
        <v>519</v>
      </c>
      <c r="F420" s="64" t="s">
        <v>95</v>
      </c>
      <c r="G420" s="87">
        <v>17860.8</v>
      </c>
      <c r="H420" s="87">
        <v>17859.8</v>
      </c>
      <c r="I420" s="235">
        <f t="shared" si="10"/>
        <v>99.99440114664516</v>
      </c>
      <c r="J420">
        <f>SUM('ведомствен.2015'!G439)</f>
        <v>17860.8</v>
      </c>
      <c r="K420">
        <f>SUM('ведомствен.2015'!H439)</f>
        <v>17859.8</v>
      </c>
      <c r="L420" s="211">
        <f t="shared" si="9"/>
        <v>0</v>
      </c>
      <c r="M420" s="211">
        <f t="shared" si="9"/>
        <v>0</v>
      </c>
    </row>
    <row r="421" spans="1:13" ht="14.25" hidden="1">
      <c r="A421" s="191" t="s">
        <v>390</v>
      </c>
      <c r="B421" s="269"/>
      <c r="C421" s="313" t="s">
        <v>92</v>
      </c>
      <c r="D421" s="314" t="s">
        <v>353</v>
      </c>
      <c r="E421" s="62" t="s">
        <v>519</v>
      </c>
      <c r="F421" s="64" t="s">
        <v>391</v>
      </c>
      <c r="G421" s="87">
        <v>37.3</v>
      </c>
      <c r="H421" s="87">
        <v>37.3</v>
      </c>
      <c r="I421" s="235">
        <f t="shared" si="10"/>
        <v>100</v>
      </c>
      <c r="J421">
        <f>SUM('ведомствен.2015'!G440)</f>
        <v>37.3</v>
      </c>
      <c r="K421">
        <f>SUM('ведомствен.2015'!H440)</f>
        <v>37.3</v>
      </c>
      <c r="L421" s="211">
        <f t="shared" si="9"/>
        <v>0</v>
      </c>
      <c r="M421" s="211">
        <f t="shared" si="9"/>
        <v>0</v>
      </c>
    </row>
    <row r="422" spans="1:13" ht="14.25" hidden="1">
      <c r="A422" s="191" t="s">
        <v>386</v>
      </c>
      <c r="B422" s="269"/>
      <c r="C422" s="313" t="s">
        <v>92</v>
      </c>
      <c r="D422" s="314" t="s">
        <v>353</v>
      </c>
      <c r="E422" s="62" t="s">
        <v>519</v>
      </c>
      <c r="F422" s="64" t="s">
        <v>139</v>
      </c>
      <c r="G422" s="87">
        <v>650.6</v>
      </c>
      <c r="H422" s="87">
        <v>651.4</v>
      </c>
      <c r="I422" s="235">
        <f t="shared" si="10"/>
        <v>100.12296341838302</v>
      </c>
      <c r="J422">
        <f>SUM('ведомствен.2015'!G441)</f>
        <v>650.6</v>
      </c>
      <c r="K422">
        <f>SUM('ведомствен.2015'!H441)</f>
        <v>651.4</v>
      </c>
      <c r="L422" s="211">
        <f t="shared" si="9"/>
        <v>0</v>
      </c>
      <c r="M422" s="211">
        <f t="shared" si="9"/>
        <v>0</v>
      </c>
    </row>
    <row r="423" spans="1:13" ht="14.25" hidden="1">
      <c r="A423" s="195" t="s">
        <v>464</v>
      </c>
      <c r="B423" s="86"/>
      <c r="C423" s="313" t="s">
        <v>92</v>
      </c>
      <c r="D423" s="314" t="s">
        <v>353</v>
      </c>
      <c r="E423" s="62" t="s">
        <v>104</v>
      </c>
      <c r="F423" s="65"/>
      <c r="G423" s="87">
        <f>SUM(G424+G427)</f>
        <v>9651.8</v>
      </c>
      <c r="H423" s="87">
        <f>SUM(H424+H427)</f>
        <v>8359.4</v>
      </c>
      <c r="I423" s="235">
        <f t="shared" si="10"/>
        <v>86.60975154893387</v>
      </c>
      <c r="J423"/>
      <c r="K423"/>
      <c r="L423" s="211">
        <f t="shared" si="9"/>
        <v>9651.8</v>
      </c>
      <c r="M423" s="211">
        <f t="shared" si="9"/>
        <v>8359.4</v>
      </c>
    </row>
    <row r="424" spans="1:13" ht="28.5" hidden="1">
      <c r="A424" s="74" t="s">
        <v>558</v>
      </c>
      <c r="B424" s="272"/>
      <c r="C424" s="313" t="s">
        <v>92</v>
      </c>
      <c r="D424" s="314" t="s">
        <v>353</v>
      </c>
      <c r="E424" s="62" t="s">
        <v>559</v>
      </c>
      <c r="F424" s="65"/>
      <c r="G424" s="87">
        <f>SUM(G425:G426)</f>
        <v>8851.8</v>
      </c>
      <c r="H424" s="87">
        <f>SUM(H425:H426)</f>
        <v>7705</v>
      </c>
      <c r="I424" s="235">
        <f t="shared" si="10"/>
        <v>87.04444293815948</v>
      </c>
      <c r="J424"/>
      <c r="K424"/>
      <c r="L424" s="211">
        <f t="shared" si="9"/>
        <v>8851.8</v>
      </c>
      <c r="M424" s="211">
        <f t="shared" si="9"/>
        <v>7705</v>
      </c>
    </row>
    <row r="425" spans="1:13" ht="28.5" hidden="1">
      <c r="A425" s="191" t="s">
        <v>613</v>
      </c>
      <c r="B425" s="272"/>
      <c r="C425" s="313" t="s">
        <v>92</v>
      </c>
      <c r="D425" s="314" t="s">
        <v>353</v>
      </c>
      <c r="E425" s="62" t="s">
        <v>559</v>
      </c>
      <c r="F425" s="65" t="s">
        <v>95</v>
      </c>
      <c r="G425" s="87">
        <v>4591.2</v>
      </c>
      <c r="H425" s="87">
        <v>3571.9</v>
      </c>
      <c r="I425" s="235">
        <f t="shared" si="10"/>
        <v>77.7988325492246</v>
      </c>
      <c r="J425">
        <f>SUM('ведомствен.2015'!G771)</f>
        <v>4591.2</v>
      </c>
      <c r="K425">
        <f>SUM('ведомствен.2015'!H771)</f>
        <v>3571.9</v>
      </c>
      <c r="L425" s="211">
        <f t="shared" si="9"/>
        <v>0</v>
      </c>
      <c r="M425" s="211">
        <f t="shared" si="9"/>
        <v>0</v>
      </c>
    </row>
    <row r="426" spans="1:13" ht="28.5" hidden="1">
      <c r="A426" s="74" t="s">
        <v>406</v>
      </c>
      <c r="B426" s="272"/>
      <c r="C426" s="313" t="s">
        <v>92</v>
      </c>
      <c r="D426" s="314" t="s">
        <v>353</v>
      </c>
      <c r="E426" s="62" t="s">
        <v>559</v>
      </c>
      <c r="F426" s="65" t="s">
        <v>397</v>
      </c>
      <c r="G426" s="87">
        <v>4260.6</v>
      </c>
      <c r="H426" s="87">
        <v>4133.1</v>
      </c>
      <c r="I426" s="235">
        <f t="shared" si="10"/>
        <v>97.00746373750177</v>
      </c>
      <c r="J426">
        <f>SUM('ведомствен.2015'!G772)</f>
        <v>4260.6</v>
      </c>
      <c r="K426">
        <f>SUM('ведомствен.2015'!H772)</f>
        <v>4133.1</v>
      </c>
      <c r="L426" s="211">
        <f t="shared" si="9"/>
        <v>0</v>
      </c>
      <c r="M426" s="211">
        <f t="shared" si="9"/>
        <v>0</v>
      </c>
    </row>
    <row r="427" spans="1:13" ht="28.5" hidden="1">
      <c r="A427" s="74" t="s">
        <v>576</v>
      </c>
      <c r="B427" s="185"/>
      <c r="C427" s="313" t="s">
        <v>92</v>
      </c>
      <c r="D427" s="314" t="s">
        <v>353</v>
      </c>
      <c r="E427" s="62" t="s">
        <v>577</v>
      </c>
      <c r="F427" s="65"/>
      <c r="G427" s="87">
        <f>SUM(G428:G431)</f>
        <v>800</v>
      </c>
      <c r="H427" s="87">
        <f>SUM(H428:H431)</f>
        <v>654.4</v>
      </c>
      <c r="I427" s="235">
        <f t="shared" si="10"/>
        <v>81.8</v>
      </c>
      <c r="J427"/>
      <c r="K427"/>
      <c r="L427" s="211">
        <f t="shared" si="9"/>
        <v>800</v>
      </c>
      <c r="M427" s="211">
        <f t="shared" si="9"/>
        <v>654.4</v>
      </c>
    </row>
    <row r="428" spans="1:13" ht="28.5" hidden="1">
      <c r="A428" s="191" t="s">
        <v>380</v>
      </c>
      <c r="B428" s="185"/>
      <c r="C428" s="313" t="s">
        <v>92</v>
      </c>
      <c r="D428" s="314" t="s">
        <v>353</v>
      </c>
      <c r="E428" s="62" t="s">
        <v>577</v>
      </c>
      <c r="F428" s="65" t="s">
        <v>381</v>
      </c>
      <c r="G428" s="87">
        <v>69.8</v>
      </c>
      <c r="H428" s="87">
        <v>69.8</v>
      </c>
      <c r="I428" s="235">
        <f t="shared" si="10"/>
        <v>100</v>
      </c>
      <c r="J428">
        <f>SUM('ведомствен.2015'!G774)</f>
        <v>69.8</v>
      </c>
      <c r="K428">
        <f>SUM('ведомствен.2015'!H774)</f>
        <v>69.8</v>
      </c>
      <c r="L428" s="211">
        <f t="shared" si="9"/>
        <v>0</v>
      </c>
      <c r="M428" s="211">
        <f t="shared" si="9"/>
        <v>0</v>
      </c>
    </row>
    <row r="429" spans="1:13" ht="28.5" hidden="1">
      <c r="A429" s="191" t="s">
        <v>613</v>
      </c>
      <c r="B429" s="185"/>
      <c r="C429" s="313" t="s">
        <v>92</v>
      </c>
      <c r="D429" s="314" t="s">
        <v>353</v>
      </c>
      <c r="E429" s="62" t="s">
        <v>577</v>
      </c>
      <c r="F429" s="65" t="s">
        <v>95</v>
      </c>
      <c r="G429" s="87">
        <v>373</v>
      </c>
      <c r="H429" s="87">
        <v>233</v>
      </c>
      <c r="I429" s="235">
        <f t="shared" si="10"/>
        <v>62.466487935656836</v>
      </c>
      <c r="J429">
        <f>SUM('ведомствен.2015'!G775)</f>
        <v>373</v>
      </c>
      <c r="K429">
        <f>SUM('ведомствен.2015'!H775)</f>
        <v>233</v>
      </c>
      <c r="L429" s="211">
        <f t="shared" si="9"/>
        <v>0</v>
      </c>
      <c r="M429" s="211">
        <f t="shared" si="9"/>
        <v>0</v>
      </c>
    </row>
    <row r="430" spans="1:13" ht="14.25" hidden="1">
      <c r="A430" s="191" t="s">
        <v>390</v>
      </c>
      <c r="B430" s="185"/>
      <c r="C430" s="313" t="s">
        <v>92</v>
      </c>
      <c r="D430" s="314" t="s">
        <v>353</v>
      </c>
      <c r="E430" s="62" t="s">
        <v>577</v>
      </c>
      <c r="F430" s="65" t="s">
        <v>391</v>
      </c>
      <c r="G430" s="87">
        <v>81.2</v>
      </c>
      <c r="H430" s="87">
        <v>75.6</v>
      </c>
      <c r="I430" s="235">
        <f t="shared" si="10"/>
        <v>93.10344827586205</v>
      </c>
      <c r="J430">
        <f>SUM('ведомствен.2015'!G776)</f>
        <v>81.2</v>
      </c>
      <c r="K430">
        <f>SUM('ведомствен.2015'!H776)</f>
        <v>75.6</v>
      </c>
      <c r="L430" s="211">
        <f t="shared" si="9"/>
        <v>0</v>
      </c>
      <c r="M430" s="211">
        <f t="shared" si="9"/>
        <v>0</v>
      </c>
    </row>
    <row r="431" spans="1:13" ht="28.5" hidden="1">
      <c r="A431" s="74" t="s">
        <v>406</v>
      </c>
      <c r="B431" s="272"/>
      <c r="C431" s="313" t="s">
        <v>92</v>
      </c>
      <c r="D431" s="314" t="s">
        <v>353</v>
      </c>
      <c r="E431" s="62" t="s">
        <v>577</v>
      </c>
      <c r="F431" s="65" t="s">
        <v>397</v>
      </c>
      <c r="G431" s="87">
        <v>276</v>
      </c>
      <c r="H431" s="87">
        <v>276</v>
      </c>
      <c r="I431" s="235">
        <f t="shared" si="10"/>
        <v>100</v>
      </c>
      <c r="J431">
        <f>SUM('ведомствен.2015'!G777)</f>
        <v>276</v>
      </c>
      <c r="K431">
        <f>SUM('ведомствен.2015'!H777)</f>
        <v>276</v>
      </c>
      <c r="L431" s="211">
        <f t="shared" si="9"/>
        <v>0</v>
      </c>
      <c r="M431" s="211">
        <f t="shared" si="9"/>
        <v>0</v>
      </c>
    </row>
    <row r="432" spans="1:13" s="15" customFormat="1" ht="14.25">
      <c r="A432" s="195" t="s">
        <v>93</v>
      </c>
      <c r="B432" s="182"/>
      <c r="C432" s="319" t="s">
        <v>92</v>
      </c>
      <c r="D432" s="320" t="s">
        <v>92</v>
      </c>
      <c r="E432" s="61"/>
      <c r="F432" s="67"/>
      <c r="G432" s="89">
        <f>SUM(G437+G444+G433+G450)</f>
        <v>34567.1</v>
      </c>
      <c r="H432" s="89">
        <f>SUM(H437+H444+H433+H450)</f>
        <v>34119.4</v>
      </c>
      <c r="I432" s="235">
        <f t="shared" si="10"/>
        <v>98.70483783713416</v>
      </c>
      <c r="L432" s="211">
        <f t="shared" si="9"/>
        <v>34567.1</v>
      </c>
      <c r="M432" s="211">
        <f t="shared" si="9"/>
        <v>34119.4</v>
      </c>
    </row>
    <row r="433" spans="1:13" s="15" customFormat="1" ht="14.25" hidden="1">
      <c r="A433" s="195" t="s">
        <v>285</v>
      </c>
      <c r="B433" s="273"/>
      <c r="C433" s="319" t="s">
        <v>92</v>
      </c>
      <c r="D433" s="320" t="s">
        <v>92</v>
      </c>
      <c r="E433" s="61" t="s">
        <v>392</v>
      </c>
      <c r="F433" s="67"/>
      <c r="G433" s="89">
        <f>G434</f>
        <v>298</v>
      </c>
      <c r="H433" s="89">
        <f>H434</f>
        <v>298</v>
      </c>
      <c r="I433" s="235">
        <f t="shared" si="10"/>
        <v>100</v>
      </c>
      <c r="L433" s="211">
        <f t="shared" si="9"/>
        <v>298</v>
      </c>
      <c r="M433" s="211">
        <f t="shared" si="9"/>
        <v>298</v>
      </c>
    </row>
    <row r="434" spans="1:13" s="15" customFormat="1" ht="14.25" customHeight="1" hidden="1">
      <c r="A434" s="195" t="s">
        <v>385</v>
      </c>
      <c r="B434" s="273"/>
      <c r="C434" s="319" t="s">
        <v>92</v>
      </c>
      <c r="D434" s="320" t="s">
        <v>92</v>
      </c>
      <c r="E434" s="61" t="s">
        <v>392</v>
      </c>
      <c r="F434" s="67" t="s">
        <v>95</v>
      </c>
      <c r="G434" s="89">
        <v>298</v>
      </c>
      <c r="H434" s="89">
        <v>298</v>
      </c>
      <c r="I434" s="235">
        <f t="shared" si="10"/>
        <v>100</v>
      </c>
      <c r="J434">
        <f>SUM('ведомствен.2015'!G780)</f>
        <v>298</v>
      </c>
      <c r="K434">
        <f>SUM('ведомствен.2015'!H780)</f>
        <v>298</v>
      </c>
      <c r="L434" s="211">
        <f t="shared" si="9"/>
        <v>0</v>
      </c>
      <c r="M434" s="211">
        <f t="shared" si="9"/>
        <v>0</v>
      </c>
    </row>
    <row r="435" spans="1:13" s="11" customFormat="1" ht="14.25" hidden="1">
      <c r="A435" s="195" t="s">
        <v>195</v>
      </c>
      <c r="B435" s="182"/>
      <c r="C435" s="319" t="s">
        <v>92</v>
      </c>
      <c r="D435" s="320" t="s">
        <v>92</v>
      </c>
      <c r="E435" s="61" t="s">
        <v>286</v>
      </c>
      <c r="F435" s="67" t="s">
        <v>196</v>
      </c>
      <c r="G435" s="89"/>
      <c r="H435" s="89"/>
      <c r="I435" s="235" t="e">
        <f t="shared" si="10"/>
        <v>#DIV/0!</v>
      </c>
      <c r="L435" s="211">
        <f t="shared" si="9"/>
        <v>0</v>
      </c>
      <c r="M435" s="211">
        <f t="shared" si="9"/>
        <v>0</v>
      </c>
    </row>
    <row r="436" spans="1:13" s="11" customFormat="1" ht="14.25" hidden="1">
      <c r="A436" s="195" t="s">
        <v>177</v>
      </c>
      <c r="B436" s="182"/>
      <c r="C436" s="319" t="s">
        <v>92</v>
      </c>
      <c r="D436" s="320" t="s">
        <v>92</v>
      </c>
      <c r="E436" s="61" t="s">
        <v>286</v>
      </c>
      <c r="F436" s="67" t="s">
        <v>178</v>
      </c>
      <c r="G436" s="89"/>
      <c r="H436" s="89"/>
      <c r="I436" s="235" t="e">
        <f t="shared" si="10"/>
        <v>#DIV/0!</v>
      </c>
      <c r="L436" s="211">
        <f t="shared" si="9"/>
        <v>0</v>
      </c>
      <c r="M436" s="211">
        <f t="shared" si="9"/>
        <v>0</v>
      </c>
    </row>
    <row r="437" spans="1:13" s="11" customFormat="1" ht="14.25" hidden="1">
      <c r="A437" s="195" t="s">
        <v>179</v>
      </c>
      <c r="B437" s="182"/>
      <c r="C437" s="319" t="s">
        <v>92</v>
      </c>
      <c r="D437" s="320" t="s">
        <v>92</v>
      </c>
      <c r="E437" s="61" t="s">
        <v>180</v>
      </c>
      <c r="F437" s="67"/>
      <c r="G437" s="89">
        <f>SUM(G440+G438)</f>
        <v>1953.6</v>
      </c>
      <c r="H437" s="89">
        <f>SUM(H440+H438)</f>
        <v>1891.6</v>
      </c>
      <c r="I437" s="235">
        <f t="shared" si="10"/>
        <v>96.82637182637183</v>
      </c>
      <c r="L437" s="211">
        <f t="shared" si="9"/>
        <v>1953.6</v>
      </c>
      <c r="M437" s="211">
        <f t="shared" si="9"/>
        <v>1891.6</v>
      </c>
    </row>
    <row r="438" spans="1:13" s="11" customFormat="1" ht="28.5" hidden="1">
      <c r="A438" s="195" t="s">
        <v>205</v>
      </c>
      <c r="B438" s="182"/>
      <c r="C438" s="319" t="s">
        <v>92</v>
      </c>
      <c r="D438" s="320" t="s">
        <v>92</v>
      </c>
      <c r="E438" s="61" t="s">
        <v>168</v>
      </c>
      <c r="F438" s="67"/>
      <c r="G438" s="89"/>
      <c r="H438" s="89"/>
      <c r="I438" s="235" t="e">
        <f t="shared" si="10"/>
        <v>#DIV/0!</v>
      </c>
      <c r="L438" s="211">
        <f t="shared" si="9"/>
        <v>0</v>
      </c>
      <c r="M438" s="211">
        <f t="shared" si="9"/>
        <v>0</v>
      </c>
    </row>
    <row r="439" spans="1:13" ht="14.25" hidden="1">
      <c r="A439" s="195" t="s">
        <v>40</v>
      </c>
      <c r="B439" s="182"/>
      <c r="C439" s="319" t="s">
        <v>92</v>
      </c>
      <c r="D439" s="320" t="s">
        <v>92</v>
      </c>
      <c r="E439" s="61" t="s">
        <v>168</v>
      </c>
      <c r="F439" s="67"/>
      <c r="G439" s="89"/>
      <c r="H439" s="89"/>
      <c r="I439" s="235" t="e">
        <f t="shared" si="10"/>
        <v>#DIV/0!</v>
      </c>
      <c r="J439"/>
      <c r="K439"/>
      <c r="L439" s="211">
        <f aca="true" t="shared" si="11" ref="L439:M470">SUM(G439-J439)</f>
        <v>0</v>
      </c>
      <c r="M439" s="211">
        <f t="shared" si="11"/>
        <v>0</v>
      </c>
    </row>
    <row r="440" spans="1:13" ht="28.5" hidden="1">
      <c r="A440" s="195" t="s">
        <v>39</v>
      </c>
      <c r="B440" s="182"/>
      <c r="C440" s="319" t="s">
        <v>92</v>
      </c>
      <c r="D440" s="320" t="s">
        <v>92</v>
      </c>
      <c r="E440" s="61" t="s">
        <v>183</v>
      </c>
      <c r="F440" s="67"/>
      <c r="G440" s="89">
        <f>SUM(G441+G442+G443)</f>
        <v>1953.6</v>
      </c>
      <c r="H440" s="89">
        <f>SUM(H441+H442+H443)</f>
        <v>1891.6</v>
      </c>
      <c r="I440" s="235">
        <f t="shared" si="10"/>
        <v>96.82637182637183</v>
      </c>
      <c r="J440"/>
      <c r="K440"/>
      <c r="L440" s="211">
        <f t="shared" si="11"/>
        <v>1953.6</v>
      </c>
      <c r="M440" s="211">
        <f t="shared" si="11"/>
        <v>1891.6</v>
      </c>
    </row>
    <row r="441" spans="1:13" s="15" customFormat="1" ht="28.5" hidden="1">
      <c r="A441" s="195" t="s">
        <v>380</v>
      </c>
      <c r="B441" s="182"/>
      <c r="C441" s="319" t="s">
        <v>92</v>
      </c>
      <c r="D441" s="320" t="s">
        <v>92</v>
      </c>
      <c r="E441" s="61" t="s">
        <v>183</v>
      </c>
      <c r="F441" s="67" t="s">
        <v>381</v>
      </c>
      <c r="G441" s="89">
        <v>1759</v>
      </c>
      <c r="H441" s="89">
        <v>1719.6</v>
      </c>
      <c r="I441" s="235">
        <f t="shared" si="10"/>
        <v>97.76009096077316</v>
      </c>
      <c r="J441">
        <f>SUM('ведомствен.2015'!G787)</f>
        <v>1759</v>
      </c>
      <c r="K441">
        <f>SUM('ведомствен.2015'!H787)</f>
        <v>1719.6</v>
      </c>
      <c r="L441" s="211">
        <f t="shared" si="11"/>
        <v>0</v>
      </c>
      <c r="M441" s="211">
        <f t="shared" si="11"/>
        <v>0</v>
      </c>
    </row>
    <row r="442" spans="1:13" ht="28.5" hidden="1">
      <c r="A442" s="191" t="s">
        <v>613</v>
      </c>
      <c r="B442" s="182"/>
      <c r="C442" s="319" t="s">
        <v>92</v>
      </c>
      <c r="D442" s="320" t="s">
        <v>92</v>
      </c>
      <c r="E442" s="61" t="s">
        <v>183</v>
      </c>
      <c r="F442" s="67" t="s">
        <v>95</v>
      </c>
      <c r="G442" s="89">
        <v>189.3</v>
      </c>
      <c r="H442" s="89">
        <v>166.8</v>
      </c>
      <c r="I442" s="235">
        <f t="shared" si="10"/>
        <v>88.11410459587957</v>
      </c>
      <c r="J442" s="33">
        <f>SUM('ведомствен.2015'!G788)</f>
        <v>189.3</v>
      </c>
      <c r="K442" s="33">
        <f>SUM('ведомствен.2015'!H788)</f>
        <v>166.8</v>
      </c>
      <c r="L442" s="211">
        <f t="shared" si="11"/>
        <v>0</v>
      </c>
      <c r="M442" s="211">
        <f t="shared" si="11"/>
        <v>0</v>
      </c>
    </row>
    <row r="443" spans="1:13" s="15" customFormat="1" ht="14.25" customHeight="1" hidden="1">
      <c r="A443" s="195" t="s">
        <v>386</v>
      </c>
      <c r="B443" s="182"/>
      <c r="C443" s="319" t="s">
        <v>92</v>
      </c>
      <c r="D443" s="320" t="s">
        <v>92</v>
      </c>
      <c r="E443" s="61" t="s">
        <v>183</v>
      </c>
      <c r="F443" s="67" t="s">
        <v>139</v>
      </c>
      <c r="G443" s="89">
        <v>5.3</v>
      </c>
      <c r="H443" s="89">
        <v>5.2</v>
      </c>
      <c r="I443" s="235">
        <f t="shared" si="10"/>
        <v>98.11320754716982</v>
      </c>
      <c r="J443" s="33">
        <f>SUM('ведомствен.2015'!G789)</f>
        <v>5.3</v>
      </c>
      <c r="K443" s="33">
        <f>SUM('ведомствен.2015'!H789)</f>
        <v>5.2</v>
      </c>
      <c r="L443" s="211">
        <f t="shared" si="11"/>
        <v>0</v>
      </c>
      <c r="M443" s="211">
        <f t="shared" si="11"/>
        <v>0</v>
      </c>
    </row>
    <row r="444" spans="1:13" s="15" customFormat="1" ht="18" customHeight="1" hidden="1">
      <c r="A444" s="198" t="s">
        <v>646</v>
      </c>
      <c r="B444" s="273"/>
      <c r="C444" s="319" t="s">
        <v>92</v>
      </c>
      <c r="D444" s="320" t="s">
        <v>92</v>
      </c>
      <c r="E444" s="61" t="s">
        <v>563</v>
      </c>
      <c r="F444" s="67"/>
      <c r="G444" s="89">
        <f>SUM(G445)</f>
        <v>23899.2</v>
      </c>
      <c r="H444" s="89">
        <f>SUM(H445)</f>
        <v>23899.2</v>
      </c>
      <c r="I444" s="235">
        <f t="shared" si="10"/>
        <v>100</v>
      </c>
      <c r="L444" s="211">
        <f t="shared" si="11"/>
        <v>23899.2</v>
      </c>
      <c r="M444" s="211">
        <f t="shared" si="11"/>
        <v>23899.2</v>
      </c>
    </row>
    <row r="445" spans="1:13" s="15" customFormat="1" ht="85.5" hidden="1">
      <c r="A445" s="277" t="s">
        <v>630</v>
      </c>
      <c r="B445" s="273"/>
      <c r="C445" s="319" t="s">
        <v>92</v>
      </c>
      <c r="D445" s="320" t="s">
        <v>92</v>
      </c>
      <c r="E445" s="61" t="s">
        <v>631</v>
      </c>
      <c r="F445" s="67"/>
      <c r="G445" s="89">
        <f>SUM(G446)</f>
        <v>23899.2</v>
      </c>
      <c r="H445" s="89">
        <f>SUM(H446)</f>
        <v>23899.2</v>
      </c>
      <c r="I445" s="235">
        <f t="shared" si="10"/>
        <v>100</v>
      </c>
      <c r="L445" s="211">
        <f t="shared" si="11"/>
        <v>23899.2</v>
      </c>
      <c r="M445" s="211">
        <f t="shared" si="11"/>
        <v>23899.2</v>
      </c>
    </row>
    <row r="446" spans="1:13" s="15" customFormat="1" ht="14.25" hidden="1">
      <c r="A446" s="198" t="s">
        <v>647</v>
      </c>
      <c r="B446" s="273"/>
      <c r="C446" s="319" t="s">
        <v>92</v>
      </c>
      <c r="D446" s="320" t="s">
        <v>92</v>
      </c>
      <c r="E446" s="61" t="s">
        <v>648</v>
      </c>
      <c r="F446" s="67"/>
      <c r="G446" s="89">
        <f>SUM(G447:G449)</f>
        <v>23899.2</v>
      </c>
      <c r="H446" s="89">
        <f>SUM(H447:H449)</f>
        <v>23899.2</v>
      </c>
      <c r="I446" s="235">
        <f t="shared" si="10"/>
        <v>100</v>
      </c>
      <c r="L446" s="211">
        <f t="shared" si="11"/>
        <v>23899.2</v>
      </c>
      <c r="M446" s="211">
        <f t="shared" si="11"/>
        <v>23899.2</v>
      </c>
    </row>
    <row r="447" spans="1:13" s="15" customFormat="1" ht="28.5" hidden="1">
      <c r="A447" s="191" t="s">
        <v>613</v>
      </c>
      <c r="B447" s="273"/>
      <c r="C447" s="319" t="s">
        <v>92</v>
      </c>
      <c r="D447" s="320" t="s">
        <v>92</v>
      </c>
      <c r="E447" s="61" t="s">
        <v>648</v>
      </c>
      <c r="F447" s="67" t="s">
        <v>95</v>
      </c>
      <c r="G447" s="89">
        <v>2845.8</v>
      </c>
      <c r="H447" s="89">
        <v>2845.8</v>
      </c>
      <c r="I447" s="235">
        <f t="shared" si="10"/>
        <v>100</v>
      </c>
      <c r="J447" s="33">
        <f>SUM('ведомствен.2015'!G793)</f>
        <v>2845.8</v>
      </c>
      <c r="K447" s="33">
        <f>SUM('ведомствен.2015'!H793)</f>
        <v>2845.8</v>
      </c>
      <c r="L447" s="211">
        <f t="shared" si="11"/>
        <v>0</v>
      </c>
      <c r="M447" s="211">
        <f t="shared" si="11"/>
        <v>0</v>
      </c>
    </row>
    <row r="448" spans="1:13" s="15" customFormat="1" ht="28.5" hidden="1">
      <c r="A448" s="74" t="s">
        <v>406</v>
      </c>
      <c r="B448" s="273"/>
      <c r="C448" s="319" t="s">
        <v>92</v>
      </c>
      <c r="D448" s="320" t="s">
        <v>92</v>
      </c>
      <c r="E448" s="61" t="s">
        <v>648</v>
      </c>
      <c r="F448" s="67" t="s">
        <v>397</v>
      </c>
      <c r="G448" s="89">
        <v>6649.4</v>
      </c>
      <c r="H448" s="89">
        <v>6649.4</v>
      </c>
      <c r="I448" s="235">
        <f t="shared" si="10"/>
        <v>100</v>
      </c>
      <c r="J448" s="33">
        <f>SUM('ведомствен.2015'!G794)</f>
        <v>6649.4</v>
      </c>
      <c r="K448" s="33">
        <f>SUM('ведомствен.2015'!H794)</f>
        <v>6649.4</v>
      </c>
      <c r="L448" s="211">
        <f t="shared" si="11"/>
        <v>0</v>
      </c>
      <c r="M448" s="211">
        <f t="shared" si="11"/>
        <v>0</v>
      </c>
    </row>
    <row r="449" spans="1:13" s="15" customFormat="1" ht="14.25" hidden="1">
      <c r="A449" s="195" t="s">
        <v>386</v>
      </c>
      <c r="B449" s="273"/>
      <c r="C449" s="319" t="s">
        <v>92</v>
      </c>
      <c r="D449" s="320" t="s">
        <v>92</v>
      </c>
      <c r="E449" s="61" t="s">
        <v>648</v>
      </c>
      <c r="F449" s="67" t="s">
        <v>139</v>
      </c>
      <c r="G449" s="89">
        <v>14404</v>
      </c>
      <c r="H449" s="89">
        <v>14404</v>
      </c>
      <c r="I449" s="235">
        <f t="shared" si="10"/>
        <v>100</v>
      </c>
      <c r="J449" s="33">
        <f>SUM('ведомствен.2015'!G795)</f>
        <v>14404</v>
      </c>
      <c r="K449" s="33">
        <f>SUM('ведомствен.2015'!H795)</f>
        <v>14404</v>
      </c>
      <c r="L449" s="211">
        <f t="shared" si="11"/>
        <v>0</v>
      </c>
      <c r="M449" s="211">
        <f t="shared" si="11"/>
        <v>0</v>
      </c>
    </row>
    <row r="450" spans="1:13" s="15" customFormat="1" ht="14.25" hidden="1">
      <c r="A450" s="195" t="s">
        <v>464</v>
      </c>
      <c r="B450" s="183"/>
      <c r="C450" s="319" t="s">
        <v>92</v>
      </c>
      <c r="D450" s="320" t="s">
        <v>92</v>
      </c>
      <c r="E450" s="61" t="s">
        <v>104</v>
      </c>
      <c r="F450" s="67"/>
      <c r="G450" s="89">
        <f>SUM(G457)+G451+G453</f>
        <v>8416.300000000001</v>
      </c>
      <c r="H450" s="89">
        <f>SUM(H457)+H451+H453</f>
        <v>8030.599999999999</v>
      </c>
      <c r="I450" s="235">
        <f t="shared" si="10"/>
        <v>95.41722609697845</v>
      </c>
      <c r="L450" s="211">
        <f t="shared" si="11"/>
        <v>8416.300000000001</v>
      </c>
      <c r="M450" s="211">
        <f t="shared" si="11"/>
        <v>8030.599999999999</v>
      </c>
    </row>
    <row r="451" spans="1:13" s="15" customFormat="1" ht="42.75" hidden="1">
      <c r="A451" s="80" t="s">
        <v>578</v>
      </c>
      <c r="B451" s="181"/>
      <c r="C451" s="313" t="s">
        <v>92</v>
      </c>
      <c r="D451" s="314" t="s">
        <v>92</v>
      </c>
      <c r="E451" s="62" t="s">
        <v>579</v>
      </c>
      <c r="F451" s="65"/>
      <c r="G451" s="87">
        <f>G452</f>
        <v>10</v>
      </c>
      <c r="H451" s="87">
        <f>H452</f>
        <v>10</v>
      </c>
      <c r="I451" s="235">
        <f t="shared" si="10"/>
        <v>100</v>
      </c>
      <c r="L451" s="211">
        <f t="shared" si="11"/>
        <v>10</v>
      </c>
      <c r="M451" s="211">
        <f t="shared" si="11"/>
        <v>10</v>
      </c>
    </row>
    <row r="452" spans="1:13" s="15" customFormat="1" ht="28.5" hidden="1">
      <c r="A452" s="191" t="s">
        <v>613</v>
      </c>
      <c r="B452" s="181"/>
      <c r="C452" s="313" t="s">
        <v>92</v>
      </c>
      <c r="D452" s="314" t="s">
        <v>92</v>
      </c>
      <c r="E452" s="62" t="s">
        <v>579</v>
      </c>
      <c r="F452" s="65" t="s">
        <v>95</v>
      </c>
      <c r="G452" s="87">
        <v>10</v>
      </c>
      <c r="H452" s="87">
        <v>10</v>
      </c>
      <c r="I452" s="235">
        <f t="shared" si="10"/>
        <v>100</v>
      </c>
      <c r="J452" s="33">
        <f>SUM('ведомствен.2015'!G798)</f>
        <v>10</v>
      </c>
      <c r="K452" s="33">
        <f>SUM('ведомствен.2015'!H798)</f>
        <v>10</v>
      </c>
      <c r="L452" s="211">
        <f t="shared" si="11"/>
        <v>0</v>
      </c>
      <c r="M452" s="211">
        <f t="shared" si="11"/>
        <v>0</v>
      </c>
    </row>
    <row r="453" spans="1:13" s="15" customFormat="1" ht="42.75" hidden="1">
      <c r="A453" s="198" t="s">
        <v>636</v>
      </c>
      <c r="B453" s="273"/>
      <c r="C453" s="319" t="s">
        <v>92</v>
      </c>
      <c r="D453" s="320" t="s">
        <v>92</v>
      </c>
      <c r="E453" s="61" t="s">
        <v>681</v>
      </c>
      <c r="F453" s="67"/>
      <c r="G453" s="89">
        <f>SUM(G454+G456)+G455</f>
        <v>7022.700000000001</v>
      </c>
      <c r="H453" s="89">
        <f>SUM(H454+H456)+H455</f>
        <v>6669.4</v>
      </c>
      <c r="I453" s="235">
        <f t="shared" si="10"/>
        <v>94.96917140131286</v>
      </c>
      <c r="J453" s="33"/>
      <c r="K453" s="33"/>
      <c r="L453" s="211">
        <f t="shared" si="11"/>
        <v>7022.700000000001</v>
      </c>
      <c r="M453" s="211">
        <f t="shared" si="11"/>
        <v>6669.4</v>
      </c>
    </row>
    <row r="454" spans="1:13" s="15" customFormat="1" ht="14.25" hidden="1">
      <c r="A454" s="195" t="s">
        <v>385</v>
      </c>
      <c r="B454" s="273"/>
      <c r="C454" s="319" t="s">
        <v>92</v>
      </c>
      <c r="D454" s="320" t="s">
        <v>92</v>
      </c>
      <c r="E454" s="61" t="s">
        <v>681</v>
      </c>
      <c r="F454" s="67" t="s">
        <v>95</v>
      </c>
      <c r="G454" s="89">
        <v>1787.2</v>
      </c>
      <c r="H454" s="89">
        <v>1456.3</v>
      </c>
      <c r="I454" s="235">
        <f t="shared" si="10"/>
        <v>81.48500447627573</v>
      </c>
      <c r="J454" s="33">
        <f>SUM('ведомствен.2015'!G800)</f>
        <v>1787.2</v>
      </c>
      <c r="K454" s="33">
        <f>SUM('ведомствен.2015'!H800)</f>
        <v>1456.3</v>
      </c>
      <c r="L454" s="211">
        <f t="shared" si="11"/>
        <v>0</v>
      </c>
      <c r="M454" s="211">
        <f t="shared" si="11"/>
        <v>0</v>
      </c>
    </row>
    <row r="455" spans="1:13" s="15" customFormat="1" ht="28.5" hidden="1">
      <c r="A455" s="74" t="s">
        <v>406</v>
      </c>
      <c r="B455" s="273"/>
      <c r="C455" s="319" t="s">
        <v>92</v>
      </c>
      <c r="D455" s="320" t="s">
        <v>92</v>
      </c>
      <c r="E455" s="61" t="s">
        <v>681</v>
      </c>
      <c r="F455" s="67" t="s">
        <v>397</v>
      </c>
      <c r="G455" s="89">
        <v>2309.4</v>
      </c>
      <c r="H455" s="89">
        <v>2309.4</v>
      </c>
      <c r="I455" s="235">
        <f t="shared" si="10"/>
        <v>100</v>
      </c>
      <c r="J455" s="33">
        <f>SUM('ведомствен.2015'!G801)</f>
        <v>2309.4</v>
      </c>
      <c r="K455" s="33">
        <f>SUM('ведомствен.2015'!H801)</f>
        <v>2309.4</v>
      </c>
      <c r="L455" s="211">
        <f t="shared" si="11"/>
        <v>0</v>
      </c>
      <c r="M455" s="211">
        <f t="shared" si="11"/>
        <v>0</v>
      </c>
    </row>
    <row r="456" spans="1:13" s="15" customFormat="1" ht="14.25" hidden="1">
      <c r="A456" s="195" t="s">
        <v>386</v>
      </c>
      <c r="B456" s="273"/>
      <c r="C456" s="319" t="s">
        <v>92</v>
      </c>
      <c r="D456" s="320" t="s">
        <v>92</v>
      </c>
      <c r="E456" s="61" t="s">
        <v>681</v>
      </c>
      <c r="F456" s="67" t="s">
        <v>139</v>
      </c>
      <c r="G456" s="89">
        <v>2926.1</v>
      </c>
      <c r="H456" s="89">
        <v>2903.7</v>
      </c>
      <c r="I456" s="235">
        <f t="shared" si="10"/>
        <v>99.23447592358428</v>
      </c>
      <c r="J456" s="33">
        <f>SUM('ведомствен.2015'!G802)</f>
        <v>2926.1</v>
      </c>
      <c r="K456" s="33">
        <f>SUM('ведомствен.2015'!H802)</f>
        <v>2903.7</v>
      </c>
      <c r="L456" s="211">
        <f t="shared" si="11"/>
        <v>0</v>
      </c>
      <c r="M456" s="211">
        <f t="shared" si="11"/>
        <v>0</v>
      </c>
    </row>
    <row r="457" spans="1:13" s="15" customFormat="1" ht="14.25" hidden="1">
      <c r="A457" s="279" t="s">
        <v>479</v>
      </c>
      <c r="B457" s="274"/>
      <c r="C457" s="319" t="s">
        <v>92</v>
      </c>
      <c r="D457" s="320" t="s">
        <v>92</v>
      </c>
      <c r="E457" s="61" t="s">
        <v>74</v>
      </c>
      <c r="F457" s="67"/>
      <c r="G457" s="91">
        <f>SUM(G458:G460)</f>
        <v>1383.6000000000001</v>
      </c>
      <c r="H457" s="91">
        <f>SUM(H458:H460)</f>
        <v>1351.2</v>
      </c>
      <c r="I457" s="235">
        <f t="shared" si="10"/>
        <v>97.6582827406765</v>
      </c>
      <c r="L457" s="211">
        <f t="shared" si="11"/>
        <v>1383.6000000000001</v>
      </c>
      <c r="M457" s="211">
        <f t="shared" si="11"/>
        <v>1351.2</v>
      </c>
    </row>
    <row r="458" spans="1:13" s="15" customFormat="1" ht="28.5" hidden="1">
      <c r="A458" s="74" t="s">
        <v>380</v>
      </c>
      <c r="B458" s="274"/>
      <c r="C458" s="319" t="s">
        <v>92</v>
      </c>
      <c r="D458" s="320" t="s">
        <v>92</v>
      </c>
      <c r="E458" s="61" t="s">
        <v>74</v>
      </c>
      <c r="F458" s="67" t="s">
        <v>381</v>
      </c>
      <c r="G458" s="91">
        <v>10.2</v>
      </c>
      <c r="H458" s="91">
        <v>10.2</v>
      </c>
      <c r="I458" s="235">
        <f t="shared" si="10"/>
        <v>100</v>
      </c>
      <c r="J458" s="33">
        <f>SUM('ведомствен.2015'!G804)</f>
        <v>10.2</v>
      </c>
      <c r="K458" s="33">
        <f>SUM('ведомствен.2015'!H804)</f>
        <v>10.2</v>
      </c>
      <c r="L458" s="211">
        <f t="shared" si="11"/>
        <v>0</v>
      </c>
      <c r="M458" s="211">
        <f t="shared" si="11"/>
        <v>0</v>
      </c>
    </row>
    <row r="459" spans="1:13" s="15" customFormat="1" ht="28.5" hidden="1">
      <c r="A459" s="191" t="s">
        <v>613</v>
      </c>
      <c r="B459" s="274"/>
      <c r="C459" s="319" t="s">
        <v>92</v>
      </c>
      <c r="D459" s="320" t="s">
        <v>92</v>
      </c>
      <c r="E459" s="61" t="s">
        <v>74</v>
      </c>
      <c r="F459" s="67" t="s">
        <v>95</v>
      </c>
      <c r="G459" s="91">
        <v>809.2</v>
      </c>
      <c r="H459" s="91">
        <v>776.8</v>
      </c>
      <c r="I459" s="235">
        <f t="shared" si="10"/>
        <v>95.99604547701432</v>
      </c>
      <c r="J459" s="33">
        <f>SUM('ведомствен.2015'!G805)</f>
        <v>809.2</v>
      </c>
      <c r="K459" s="33">
        <f>SUM('ведомствен.2015'!H805)</f>
        <v>776.8</v>
      </c>
      <c r="L459" s="211">
        <f t="shared" si="11"/>
        <v>0</v>
      </c>
      <c r="M459" s="211">
        <f t="shared" si="11"/>
        <v>0</v>
      </c>
    </row>
    <row r="460" spans="1:13" s="15" customFormat="1" ht="28.5" hidden="1">
      <c r="A460" s="74" t="s">
        <v>406</v>
      </c>
      <c r="B460" s="274"/>
      <c r="C460" s="319" t="s">
        <v>92</v>
      </c>
      <c r="D460" s="320" t="s">
        <v>92</v>
      </c>
      <c r="E460" s="61" t="s">
        <v>74</v>
      </c>
      <c r="F460" s="67" t="s">
        <v>397</v>
      </c>
      <c r="G460" s="91">
        <v>564.2</v>
      </c>
      <c r="H460" s="91">
        <v>564.2</v>
      </c>
      <c r="I460" s="235">
        <f t="shared" si="10"/>
        <v>100</v>
      </c>
      <c r="J460" s="33">
        <f>SUM('ведомствен.2015'!G806)+'ведомствен.2015'!G856+'ведомствен.2015'!G959+'ведомствен.2015'!G618+'ведомствен.2015'!G451</f>
        <v>564.1999999999999</v>
      </c>
      <c r="K460" s="33">
        <f>SUM('ведомствен.2015'!H806)+'ведомствен.2015'!H856+'ведомствен.2015'!H959+'ведомствен.2015'!H618+'ведомствен.2015'!H451</f>
        <v>564.1999999999999</v>
      </c>
      <c r="L460" s="211">
        <f t="shared" si="11"/>
        <v>1.1368683772161603E-13</v>
      </c>
      <c r="M460" s="211">
        <f t="shared" si="11"/>
        <v>1.1368683772161603E-13</v>
      </c>
    </row>
    <row r="461" spans="1:13" s="15" customFormat="1" ht="14.25">
      <c r="A461" s="195" t="s">
        <v>185</v>
      </c>
      <c r="B461" s="182"/>
      <c r="C461" s="319" t="s">
        <v>92</v>
      </c>
      <c r="D461" s="320" t="s">
        <v>240</v>
      </c>
      <c r="E461" s="61"/>
      <c r="F461" s="67"/>
      <c r="G461" s="89">
        <f>G462+G467</f>
        <v>41038.80000000001</v>
      </c>
      <c r="H461" s="89">
        <f>H462+H467</f>
        <v>39508.8</v>
      </c>
      <c r="I461" s="235">
        <f t="shared" si="10"/>
        <v>96.27182081347406</v>
      </c>
      <c r="L461" s="211">
        <f t="shared" si="11"/>
        <v>41038.80000000001</v>
      </c>
      <c r="M461" s="211">
        <f t="shared" si="11"/>
        <v>39508.8</v>
      </c>
    </row>
    <row r="462" spans="1:13" s="15" customFormat="1" ht="57" hidden="1">
      <c r="A462" s="198" t="s">
        <v>233</v>
      </c>
      <c r="B462" s="182"/>
      <c r="C462" s="319" t="s">
        <v>92</v>
      </c>
      <c r="D462" s="320" t="s">
        <v>240</v>
      </c>
      <c r="E462" s="61" t="s">
        <v>234</v>
      </c>
      <c r="F462" s="67"/>
      <c r="G462" s="89">
        <f>SUM(G463)</f>
        <v>38959.00000000001</v>
      </c>
      <c r="H462" s="89">
        <f>SUM(H463)</f>
        <v>37781.200000000004</v>
      </c>
      <c r="I462" s="235">
        <f t="shared" si="10"/>
        <v>96.97682178700686</v>
      </c>
      <c r="L462" s="211">
        <f t="shared" si="11"/>
        <v>38959.00000000001</v>
      </c>
      <c r="M462" s="211">
        <f t="shared" si="11"/>
        <v>37781.200000000004</v>
      </c>
    </row>
    <row r="463" spans="1:13" ht="28.5" hidden="1">
      <c r="A463" s="195" t="s">
        <v>39</v>
      </c>
      <c r="B463" s="182"/>
      <c r="C463" s="319" t="s">
        <v>92</v>
      </c>
      <c r="D463" s="320" t="s">
        <v>240</v>
      </c>
      <c r="E463" s="61" t="s">
        <v>235</v>
      </c>
      <c r="F463" s="67"/>
      <c r="G463" s="89">
        <f>SUM(G464+G465+G466)</f>
        <v>38959.00000000001</v>
      </c>
      <c r="H463" s="89">
        <f>SUM(H464+H465+H466)</f>
        <v>37781.200000000004</v>
      </c>
      <c r="I463" s="235">
        <f t="shared" si="10"/>
        <v>96.97682178700686</v>
      </c>
      <c r="J463"/>
      <c r="K463"/>
      <c r="L463" s="211">
        <f t="shared" si="11"/>
        <v>38959.00000000001</v>
      </c>
      <c r="M463" s="211">
        <f t="shared" si="11"/>
        <v>37781.200000000004</v>
      </c>
    </row>
    <row r="464" spans="1:13" s="15" customFormat="1" ht="28.5" hidden="1">
      <c r="A464" s="195" t="s">
        <v>380</v>
      </c>
      <c r="B464" s="182"/>
      <c r="C464" s="319" t="s">
        <v>92</v>
      </c>
      <c r="D464" s="320" t="s">
        <v>240</v>
      </c>
      <c r="E464" s="61" t="s">
        <v>235</v>
      </c>
      <c r="F464" s="67" t="s">
        <v>381</v>
      </c>
      <c r="G464" s="89">
        <v>34453.8</v>
      </c>
      <c r="H464" s="89">
        <v>33843</v>
      </c>
      <c r="I464" s="235">
        <f t="shared" si="10"/>
        <v>98.2271911951657</v>
      </c>
      <c r="J464" s="33">
        <f>SUM('ведомствен.2015'!G810)</f>
        <v>34453.8</v>
      </c>
      <c r="K464" s="33">
        <f>SUM('ведомствен.2015'!H810)</f>
        <v>33843</v>
      </c>
      <c r="L464" s="211">
        <f t="shared" si="11"/>
        <v>0</v>
      </c>
      <c r="M464" s="211">
        <f t="shared" si="11"/>
        <v>0</v>
      </c>
    </row>
    <row r="465" spans="1:13" ht="28.5" hidden="1">
      <c r="A465" s="191" t="s">
        <v>613</v>
      </c>
      <c r="B465" s="183"/>
      <c r="C465" s="319" t="s">
        <v>92</v>
      </c>
      <c r="D465" s="320" t="s">
        <v>240</v>
      </c>
      <c r="E465" s="61" t="s">
        <v>235</v>
      </c>
      <c r="F465" s="67" t="s">
        <v>95</v>
      </c>
      <c r="G465" s="89">
        <v>4110.3</v>
      </c>
      <c r="H465" s="89">
        <v>3544.3</v>
      </c>
      <c r="I465" s="235">
        <f t="shared" si="10"/>
        <v>86.22971559253583</v>
      </c>
      <c r="J465" s="33">
        <f>SUM('ведомствен.2015'!G811)</f>
        <v>4110.3</v>
      </c>
      <c r="K465" s="33">
        <f>SUM('ведомствен.2015'!H811)</f>
        <v>3544.3</v>
      </c>
      <c r="L465" s="211">
        <f t="shared" si="11"/>
        <v>0</v>
      </c>
      <c r="M465" s="211">
        <f t="shared" si="11"/>
        <v>0</v>
      </c>
    </row>
    <row r="466" spans="1:13" ht="14.25" customHeight="1" hidden="1">
      <c r="A466" s="195" t="s">
        <v>386</v>
      </c>
      <c r="B466" s="182"/>
      <c r="C466" s="319" t="s">
        <v>92</v>
      </c>
      <c r="D466" s="320" t="s">
        <v>240</v>
      </c>
      <c r="E466" s="61" t="s">
        <v>235</v>
      </c>
      <c r="F466" s="67" t="s">
        <v>139</v>
      </c>
      <c r="G466" s="89">
        <v>394.9</v>
      </c>
      <c r="H466" s="89">
        <v>393.9</v>
      </c>
      <c r="I466" s="235">
        <f t="shared" si="10"/>
        <v>99.74677133451507</v>
      </c>
      <c r="J466" s="33">
        <f>SUM('ведомствен.2015'!G812)</f>
        <v>394.9</v>
      </c>
      <c r="K466" s="33">
        <f>SUM('ведомствен.2015'!H812)</f>
        <v>393.9</v>
      </c>
      <c r="L466" s="211">
        <f t="shared" si="11"/>
        <v>0</v>
      </c>
      <c r="M466" s="211">
        <f t="shared" si="11"/>
        <v>0</v>
      </c>
    </row>
    <row r="467" spans="1:13" ht="14.25" hidden="1">
      <c r="A467" s="74" t="s">
        <v>433</v>
      </c>
      <c r="B467" s="179"/>
      <c r="C467" s="315" t="s">
        <v>92</v>
      </c>
      <c r="D467" s="316" t="s">
        <v>240</v>
      </c>
      <c r="E467" s="62" t="s">
        <v>104</v>
      </c>
      <c r="F467" s="161"/>
      <c r="G467" s="172">
        <f>SUM(G468)</f>
        <v>2079.8</v>
      </c>
      <c r="H467" s="172">
        <f>SUM(H468)</f>
        <v>1727.6</v>
      </c>
      <c r="I467" s="235">
        <f t="shared" si="10"/>
        <v>83.06567939224925</v>
      </c>
      <c r="J467"/>
      <c r="K467"/>
      <c r="L467" s="211">
        <f t="shared" si="11"/>
        <v>2079.8</v>
      </c>
      <c r="M467" s="211">
        <f t="shared" si="11"/>
        <v>1727.6</v>
      </c>
    </row>
    <row r="468" spans="1:13" s="15" customFormat="1" ht="28.5" hidden="1">
      <c r="A468" s="196" t="s">
        <v>638</v>
      </c>
      <c r="B468" s="179"/>
      <c r="C468" s="315" t="s">
        <v>92</v>
      </c>
      <c r="D468" s="316" t="s">
        <v>240</v>
      </c>
      <c r="E468" s="159" t="s">
        <v>37</v>
      </c>
      <c r="F468" s="161"/>
      <c r="G468" s="172">
        <f>SUM(G469:G470)</f>
        <v>2079.8</v>
      </c>
      <c r="H468" s="172">
        <f>SUM(H469:H470)</f>
        <v>1727.6</v>
      </c>
      <c r="I468" s="235">
        <f t="shared" si="10"/>
        <v>83.06567939224925</v>
      </c>
      <c r="L468" s="211">
        <f t="shared" si="11"/>
        <v>2079.8</v>
      </c>
      <c r="M468" s="211">
        <f t="shared" si="11"/>
        <v>1727.6</v>
      </c>
    </row>
    <row r="469" spans="1:13" ht="28.5" hidden="1">
      <c r="A469" s="74" t="s">
        <v>446</v>
      </c>
      <c r="B469" s="179"/>
      <c r="C469" s="315" t="s">
        <v>92</v>
      </c>
      <c r="D469" s="316" t="s">
        <v>240</v>
      </c>
      <c r="E469" s="159" t="s">
        <v>444</v>
      </c>
      <c r="F469" s="161" t="s">
        <v>441</v>
      </c>
      <c r="G469" s="172">
        <v>2077.8</v>
      </c>
      <c r="H469" s="172">
        <v>1725.6</v>
      </c>
      <c r="I469" s="235">
        <f t="shared" si="10"/>
        <v>83.04937915102512</v>
      </c>
      <c r="J469">
        <f>SUM('ведомствен.2015'!G331)</f>
        <v>2077.8</v>
      </c>
      <c r="K469">
        <f>SUM('ведомствен.2015'!H331)</f>
        <v>1725.6</v>
      </c>
      <c r="L469" s="211">
        <f t="shared" si="11"/>
        <v>0</v>
      </c>
      <c r="M469" s="211">
        <f t="shared" si="11"/>
        <v>0</v>
      </c>
    </row>
    <row r="470" spans="1:13" ht="28.5" hidden="1">
      <c r="A470" s="195" t="s">
        <v>406</v>
      </c>
      <c r="B470" s="263"/>
      <c r="C470" s="315" t="s">
        <v>92</v>
      </c>
      <c r="D470" s="316" t="s">
        <v>240</v>
      </c>
      <c r="E470" s="159" t="s">
        <v>444</v>
      </c>
      <c r="F470" s="161" t="s">
        <v>397</v>
      </c>
      <c r="G470" s="172">
        <v>2</v>
      </c>
      <c r="H470" s="172">
        <v>2</v>
      </c>
      <c r="I470" s="235">
        <f t="shared" si="10"/>
        <v>100</v>
      </c>
      <c r="J470">
        <f>SUM('ведомствен.2015'!G332)</f>
        <v>2</v>
      </c>
      <c r="K470">
        <f>SUM('ведомствен.2015'!H332)</f>
        <v>2</v>
      </c>
      <c r="L470" s="211">
        <f t="shared" si="11"/>
        <v>0</v>
      </c>
      <c r="M470" s="211">
        <f t="shared" si="11"/>
        <v>0</v>
      </c>
    </row>
    <row r="471" spans="1:14" ht="14.25">
      <c r="A471" s="191" t="s">
        <v>255</v>
      </c>
      <c r="B471" s="177"/>
      <c r="C471" s="313" t="s">
        <v>99</v>
      </c>
      <c r="D471" s="314"/>
      <c r="E471" s="62"/>
      <c r="F471" s="65"/>
      <c r="G471" s="87">
        <f>SUM(G472+G532)</f>
        <v>119407.70000000001</v>
      </c>
      <c r="H471" s="87">
        <f>SUM(H472+H532)</f>
        <v>113412.90000000001</v>
      </c>
      <c r="I471" s="235">
        <f aca="true" t="shared" si="12" ref="I471:I481">SUM(H471/G471*100)</f>
        <v>94.97955324489124</v>
      </c>
      <c r="J471"/>
      <c r="K471"/>
      <c r="L471">
        <f>SUM(J472:J551)</f>
        <v>119407.70000000001</v>
      </c>
      <c r="M471">
        <f>SUM('ведомствен.2015'!G857)</f>
        <v>119407.70000000001</v>
      </c>
      <c r="N471">
        <f>SUM(L471-M471)</f>
        <v>0</v>
      </c>
    </row>
    <row r="472" spans="1:17" ht="14.25">
      <c r="A472" s="191" t="s">
        <v>270</v>
      </c>
      <c r="B472" s="177"/>
      <c r="C472" s="313" t="s">
        <v>99</v>
      </c>
      <c r="D472" s="314" t="s">
        <v>351</v>
      </c>
      <c r="E472" s="62"/>
      <c r="F472" s="65"/>
      <c r="G472" s="87">
        <f>SUM(G473+G506+G517+G522+50)</f>
        <v>105310.50000000001</v>
      </c>
      <c r="H472" s="87">
        <f>SUM(H473+H506+H517+H522+50)</f>
        <v>99782.8</v>
      </c>
      <c r="I472" s="235">
        <f t="shared" si="12"/>
        <v>94.75104571718869</v>
      </c>
      <c r="J472"/>
      <c r="K472"/>
      <c r="N472" s="148">
        <f>SUM(L471-G471)</f>
        <v>0</v>
      </c>
      <c r="P472">
        <f>23347+136+61+3+13540.2+4067.6+200+27285.2+51.3</f>
        <v>68691.3</v>
      </c>
      <c r="Q472" s="24">
        <f>SUM(H472-P472)</f>
        <v>31091.5</v>
      </c>
    </row>
    <row r="473" spans="1:11" ht="27.75" customHeight="1" hidden="1">
      <c r="A473" s="74" t="s">
        <v>470</v>
      </c>
      <c r="B473" s="177"/>
      <c r="C473" s="313" t="s">
        <v>99</v>
      </c>
      <c r="D473" s="314" t="s">
        <v>351</v>
      </c>
      <c r="E473" s="62" t="s">
        <v>111</v>
      </c>
      <c r="F473" s="65"/>
      <c r="G473" s="87">
        <f>SUM(G479+G487)+G474+G476</f>
        <v>59369.5</v>
      </c>
      <c r="H473" s="87">
        <f>SUM(H479+H487)+H474+H476</f>
        <v>55981.399999999994</v>
      </c>
      <c r="I473" s="235">
        <f t="shared" si="12"/>
        <v>94.29319768568035</v>
      </c>
      <c r="J473"/>
      <c r="K473"/>
    </row>
    <row r="474" spans="1:11" ht="27.75" customHeight="1" hidden="1">
      <c r="A474" s="74" t="s">
        <v>701</v>
      </c>
      <c r="B474" s="86"/>
      <c r="C474" s="313" t="s">
        <v>99</v>
      </c>
      <c r="D474" s="314" t="s">
        <v>351</v>
      </c>
      <c r="E474" s="62" t="s">
        <v>702</v>
      </c>
      <c r="F474" s="65"/>
      <c r="G474" s="87">
        <f>G475</f>
        <v>56</v>
      </c>
      <c r="H474" s="87">
        <f>H475</f>
        <v>56</v>
      </c>
      <c r="I474" s="235">
        <f t="shared" si="12"/>
        <v>100</v>
      </c>
      <c r="J474"/>
      <c r="K474"/>
    </row>
    <row r="475" spans="1:12" ht="27.75" customHeight="1" hidden="1">
      <c r="A475" s="74" t="s">
        <v>613</v>
      </c>
      <c r="B475" s="86"/>
      <c r="C475" s="313" t="s">
        <v>99</v>
      </c>
      <c r="D475" s="314" t="s">
        <v>351</v>
      </c>
      <c r="E475" s="62" t="s">
        <v>702</v>
      </c>
      <c r="F475" s="65" t="s">
        <v>95</v>
      </c>
      <c r="G475" s="87">
        <v>56</v>
      </c>
      <c r="H475" s="87">
        <v>56</v>
      </c>
      <c r="I475" s="235">
        <f t="shared" si="12"/>
        <v>100</v>
      </c>
      <c r="J475">
        <f>SUM('ведомствен.2015'!G861)</f>
        <v>56</v>
      </c>
      <c r="K475">
        <f>SUM('ведомствен.2015'!H861)</f>
        <v>56</v>
      </c>
      <c r="L475" s="211">
        <f aca="true" t="shared" si="13" ref="L475:L538">SUM(G475-J475)</f>
        <v>0</v>
      </c>
    </row>
    <row r="476" spans="1:12" ht="27.75" customHeight="1" hidden="1">
      <c r="A476" s="261" t="s">
        <v>703</v>
      </c>
      <c r="B476" s="86"/>
      <c r="C476" s="313" t="s">
        <v>99</v>
      </c>
      <c r="D476" s="314" t="s">
        <v>351</v>
      </c>
      <c r="E476" s="62" t="s">
        <v>704</v>
      </c>
      <c r="F476" s="65"/>
      <c r="G476" s="87">
        <f>G477</f>
        <v>50</v>
      </c>
      <c r="H476" s="87">
        <f>H477</f>
        <v>50</v>
      </c>
      <c r="I476" s="235">
        <f t="shared" si="12"/>
        <v>100</v>
      </c>
      <c r="J476"/>
      <c r="K476"/>
      <c r="L476" s="211">
        <f t="shared" si="13"/>
        <v>50</v>
      </c>
    </row>
    <row r="477" spans="1:12" ht="28.5" hidden="1">
      <c r="A477" s="74" t="s">
        <v>380</v>
      </c>
      <c r="B477" s="86"/>
      <c r="C477" s="313" t="s">
        <v>99</v>
      </c>
      <c r="D477" s="314" t="s">
        <v>351</v>
      </c>
      <c r="E477" s="62" t="s">
        <v>704</v>
      </c>
      <c r="F477" s="65" t="s">
        <v>381</v>
      </c>
      <c r="G477" s="87">
        <v>50</v>
      </c>
      <c r="H477" s="87">
        <v>50</v>
      </c>
      <c r="I477" s="235">
        <f t="shared" si="12"/>
        <v>100</v>
      </c>
      <c r="J477">
        <f>SUM('ведомствен.2015'!G863)</f>
        <v>50</v>
      </c>
      <c r="K477">
        <f>SUM('ведомствен.2015'!H863)</f>
        <v>50</v>
      </c>
      <c r="L477" s="211">
        <f t="shared" si="13"/>
        <v>0</v>
      </c>
    </row>
    <row r="478" spans="1:12" ht="14.25" hidden="1">
      <c r="A478" s="191" t="s">
        <v>385</v>
      </c>
      <c r="B478" s="177"/>
      <c r="C478" s="313" t="s">
        <v>99</v>
      </c>
      <c r="D478" s="314" t="s">
        <v>351</v>
      </c>
      <c r="E478" s="62" t="s">
        <v>510</v>
      </c>
      <c r="F478" s="65" t="s">
        <v>95</v>
      </c>
      <c r="G478" s="87"/>
      <c r="H478" s="87"/>
      <c r="I478" s="235" t="e">
        <f t="shared" si="12"/>
        <v>#DIV/0!</v>
      </c>
      <c r="J478"/>
      <c r="K478"/>
      <c r="L478" s="211">
        <f t="shared" si="13"/>
        <v>0</v>
      </c>
    </row>
    <row r="479" spans="1:12" ht="28.5" hidden="1">
      <c r="A479" s="191" t="s">
        <v>9</v>
      </c>
      <c r="B479" s="177"/>
      <c r="C479" s="313" t="s">
        <v>99</v>
      </c>
      <c r="D479" s="314" t="s">
        <v>351</v>
      </c>
      <c r="E479" s="62" t="s">
        <v>160</v>
      </c>
      <c r="F479" s="65"/>
      <c r="G479" s="87">
        <f>SUM(G480)+G482</f>
        <v>36117.3</v>
      </c>
      <c r="H479" s="87">
        <f>SUM(H480)+H482</f>
        <v>34885.9</v>
      </c>
      <c r="I479" s="235">
        <f t="shared" si="12"/>
        <v>96.59055355743646</v>
      </c>
      <c r="J479"/>
      <c r="K479"/>
      <c r="L479" s="211">
        <f t="shared" si="13"/>
        <v>36117.3</v>
      </c>
    </row>
    <row r="480" spans="1:12" ht="28.5" hidden="1">
      <c r="A480" s="191" t="s">
        <v>72</v>
      </c>
      <c r="B480" s="177"/>
      <c r="C480" s="313" t="s">
        <v>99</v>
      </c>
      <c r="D480" s="314" t="s">
        <v>351</v>
      </c>
      <c r="E480" s="62" t="s">
        <v>162</v>
      </c>
      <c r="F480" s="65"/>
      <c r="G480" s="87">
        <f>SUM(G481)</f>
        <v>36117.3</v>
      </c>
      <c r="H480" s="87">
        <f>SUM(H481)</f>
        <v>34885.9</v>
      </c>
      <c r="I480" s="235">
        <f t="shared" si="12"/>
        <v>96.59055355743646</v>
      </c>
      <c r="J480"/>
      <c r="K480"/>
      <c r="L480" s="211">
        <f t="shared" si="13"/>
        <v>36117.3</v>
      </c>
    </row>
    <row r="481" spans="1:12" ht="28.5" hidden="1">
      <c r="A481" s="195" t="s">
        <v>399</v>
      </c>
      <c r="B481" s="182"/>
      <c r="C481" s="313" t="s">
        <v>99</v>
      </c>
      <c r="D481" s="314" t="s">
        <v>351</v>
      </c>
      <c r="E481" s="62" t="s">
        <v>162</v>
      </c>
      <c r="F481" s="66" t="s">
        <v>397</v>
      </c>
      <c r="G481" s="87">
        <v>36117.3</v>
      </c>
      <c r="H481" s="87">
        <v>34885.9</v>
      </c>
      <c r="I481" s="235">
        <f t="shared" si="12"/>
        <v>96.59055355743646</v>
      </c>
      <c r="J481">
        <f>SUM('ведомствен.2015'!G866)</f>
        <v>36117.3</v>
      </c>
      <c r="K481">
        <f>SUM('ведомствен.2015'!H866)</f>
        <v>34885.9</v>
      </c>
      <c r="L481" s="211">
        <f t="shared" si="13"/>
        <v>0</v>
      </c>
    </row>
    <row r="482" spans="1:12" ht="14.25" hidden="1">
      <c r="A482" s="195" t="s">
        <v>128</v>
      </c>
      <c r="B482" s="182"/>
      <c r="C482" s="313" t="s">
        <v>99</v>
      </c>
      <c r="D482" s="314" t="s">
        <v>351</v>
      </c>
      <c r="E482" s="62" t="s">
        <v>311</v>
      </c>
      <c r="F482" s="66"/>
      <c r="G482" s="87">
        <f>SUM(G483+G485)</f>
        <v>0</v>
      </c>
      <c r="H482" s="87">
        <f>SUM(H483+H485)</f>
        <v>0</v>
      </c>
      <c r="I482" s="235"/>
      <c r="J482"/>
      <c r="K482"/>
      <c r="L482" s="211">
        <f t="shared" si="13"/>
        <v>0</v>
      </c>
    </row>
    <row r="483" spans="1:12" ht="28.5" hidden="1">
      <c r="A483" s="195" t="s">
        <v>116</v>
      </c>
      <c r="B483" s="182"/>
      <c r="C483" s="313" t="s">
        <v>99</v>
      </c>
      <c r="D483" s="314" t="s">
        <v>351</v>
      </c>
      <c r="E483" s="62" t="s">
        <v>312</v>
      </c>
      <c r="F483" s="66"/>
      <c r="G483" s="87">
        <f>SUM(G484)</f>
        <v>0</v>
      </c>
      <c r="H483" s="87">
        <f>SUM(H484)</f>
        <v>0</v>
      </c>
      <c r="I483" s="235"/>
      <c r="J483"/>
      <c r="K483"/>
      <c r="L483" s="211">
        <f t="shared" si="13"/>
        <v>0</v>
      </c>
    </row>
    <row r="484" spans="1:12" ht="28.5" hidden="1">
      <c r="A484" s="195" t="s">
        <v>399</v>
      </c>
      <c r="B484" s="182"/>
      <c r="C484" s="313" t="s">
        <v>99</v>
      </c>
      <c r="D484" s="314" t="s">
        <v>351</v>
      </c>
      <c r="E484" s="62" t="s">
        <v>312</v>
      </c>
      <c r="F484" s="66" t="s">
        <v>397</v>
      </c>
      <c r="G484" s="87"/>
      <c r="H484" s="87"/>
      <c r="I484" s="235"/>
      <c r="J484">
        <f>SUM('ведомствен.2015'!G869)</f>
        <v>0</v>
      </c>
      <c r="K484">
        <f>SUM('ведомствен.2015'!H869)</f>
        <v>0</v>
      </c>
      <c r="L484" s="211">
        <f t="shared" si="13"/>
        <v>0</v>
      </c>
    </row>
    <row r="485" spans="1:12" ht="28.5" hidden="1">
      <c r="A485" s="74" t="s">
        <v>310</v>
      </c>
      <c r="B485" s="182"/>
      <c r="C485" s="313" t="s">
        <v>99</v>
      </c>
      <c r="D485" s="314" t="s">
        <v>351</v>
      </c>
      <c r="E485" s="62" t="s">
        <v>309</v>
      </c>
      <c r="F485" s="66"/>
      <c r="G485" s="87">
        <f>SUM(G486)</f>
        <v>0</v>
      </c>
      <c r="H485" s="87">
        <f>SUM(H486)</f>
        <v>0</v>
      </c>
      <c r="I485" s="235"/>
      <c r="J485"/>
      <c r="K485"/>
      <c r="L485" s="211">
        <f t="shared" si="13"/>
        <v>0</v>
      </c>
    </row>
    <row r="486" spans="1:12" ht="28.5" hidden="1">
      <c r="A486" s="74" t="s">
        <v>406</v>
      </c>
      <c r="B486" s="182"/>
      <c r="C486" s="313" t="s">
        <v>99</v>
      </c>
      <c r="D486" s="314" t="s">
        <v>351</v>
      </c>
      <c r="E486" s="62" t="s">
        <v>309</v>
      </c>
      <c r="F486" s="66" t="s">
        <v>397</v>
      </c>
      <c r="G486" s="87"/>
      <c r="H486" s="87"/>
      <c r="I486" s="235"/>
      <c r="J486">
        <f>SUM('ведомствен.2015'!G871)</f>
        <v>0</v>
      </c>
      <c r="K486">
        <f>SUM('ведомствен.2015'!H871)</f>
        <v>0</v>
      </c>
      <c r="L486" s="211">
        <f t="shared" si="13"/>
        <v>0</v>
      </c>
    </row>
    <row r="487" spans="1:12" ht="28.5" hidden="1">
      <c r="A487" s="191" t="s">
        <v>39</v>
      </c>
      <c r="B487" s="182"/>
      <c r="C487" s="313" t="s">
        <v>99</v>
      </c>
      <c r="D487" s="314" t="s">
        <v>351</v>
      </c>
      <c r="E487" s="62" t="s">
        <v>112</v>
      </c>
      <c r="F487" s="66"/>
      <c r="G487" s="87">
        <f>SUM(G488:G490)</f>
        <v>23146.2</v>
      </c>
      <c r="H487" s="87">
        <f>SUM(H488:H490)</f>
        <v>20989.499999999996</v>
      </c>
      <c r="I487" s="235">
        <f aca="true" t="shared" si="14" ref="I487:I495">SUM(H487/G487*100)</f>
        <v>90.68227181999634</v>
      </c>
      <c r="J487"/>
      <c r="K487"/>
      <c r="L487" s="211">
        <f t="shared" si="13"/>
        <v>23146.2</v>
      </c>
    </row>
    <row r="488" spans="1:12" ht="28.5" hidden="1">
      <c r="A488" s="191" t="s">
        <v>380</v>
      </c>
      <c r="B488" s="177"/>
      <c r="C488" s="313" t="s">
        <v>99</v>
      </c>
      <c r="D488" s="314" t="s">
        <v>351</v>
      </c>
      <c r="E488" s="62" t="s">
        <v>112</v>
      </c>
      <c r="F488" s="64" t="s">
        <v>381</v>
      </c>
      <c r="G488" s="87">
        <v>19188.4</v>
      </c>
      <c r="H488" s="87">
        <v>18025.8</v>
      </c>
      <c r="I488" s="235">
        <f t="shared" si="14"/>
        <v>93.9411311000396</v>
      </c>
      <c r="J488">
        <f>SUM('ведомствен.2015'!G873)</f>
        <v>19188.4</v>
      </c>
      <c r="K488">
        <f>SUM('ведомствен.2015'!H873)</f>
        <v>18025.8</v>
      </c>
      <c r="L488" s="211">
        <f t="shared" si="13"/>
        <v>0</v>
      </c>
    </row>
    <row r="489" spans="1:12" ht="28.5" hidden="1">
      <c r="A489" s="191" t="s">
        <v>613</v>
      </c>
      <c r="B489" s="177"/>
      <c r="C489" s="313" t="s">
        <v>99</v>
      </c>
      <c r="D489" s="314" t="s">
        <v>351</v>
      </c>
      <c r="E489" s="62" t="s">
        <v>112</v>
      </c>
      <c r="F489" s="64" t="s">
        <v>95</v>
      </c>
      <c r="G489" s="88">
        <v>3514.2</v>
      </c>
      <c r="H489" s="88">
        <v>2520.1</v>
      </c>
      <c r="I489" s="235">
        <f t="shared" si="14"/>
        <v>71.71191167264243</v>
      </c>
      <c r="J489">
        <f>SUM('ведомствен.2015'!G874)</f>
        <v>3514.2</v>
      </c>
      <c r="K489">
        <f>SUM('ведомствен.2015'!H874)</f>
        <v>2520.1</v>
      </c>
      <c r="L489" s="211">
        <f t="shared" si="13"/>
        <v>0</v>
      </c>
    </row>
    <row r="490" spans="1:12" ht="14.25" hidden="1">
      <c r="A490" s="191" t="s">
        <v>386</v>
      </c>
      <c r="B490" s="177"/>
      <c r="C490" s="313" t="s">
        <v>99</v>
      </c>
      <c r="D490" s="314" t="s">
        <v>351</v>
      </c>
      <c r="E490" s="62" t="s">
        <v>112</v>
      </c>
      <c r="F490" s="65" t="s">
        <v>139</v>
      </c>
      <c r="G490" s="87">
        <v>443.6</v>
      </c>
      <c r="H490" s="87">
        <v>443.6</v>
      </c>
      <c r="I490" s="235">
        <f t="shared" si="14"/>
        <v>100</v>
      </c>
      <c r="J490">
        <f>SUM('ведомствен.2015'!G875)</f>
        <v>443.6</v>
      </c>
      <c r="K490">
        <f>SUM('ведомствен.2015'!H875)</f>
        <v>443.6</v>
      </c>
      <c r="L490" s="211">
        <f t="shared" si="13"/>
        <v>0</v>
      </c>
    </row>
    <row r="491" spans="1:12" ht="28.5" hidden="1">
      <c r="A491" s="191" t="s">
        <v>73</v>
      </c>
      <c r="B491" s="177"/>
      <c r="C491" s="313" t="s">
        <v>99</v>
      </c>
      <c r="D491" s="314" t="s">
        <v>351</v>
      </c>
      <c r="E491" s="62" t="s">
        <v>160</v>
      </c>
      <c r="F491" s="65"/>
      <c r="G491" s="87">
        <f>SUM(G492+G494)</f>
        <v>0</v>
      </c>
      <c r="H491" s="87">
        <f>SUM(H492+H494)</f>
        <v>0</v>
      </c>
      <c r="I491" s="235" t="e">
        <f t="shared" si="14"/>
        <v>#DIV/0!</v>
      </c>
      <c r="L491" s="211">
        <f t="shared" si="13"/>
        <v>0</v>
      </c>
    </row>
    <row r="492" spans="1:12" ht="28.5" hidden="1">
      <c r="A492" s="191" t="s">
        <v>161</v>
      </c>
      <c r="B492" s="177"/>
      <c r="C492" s="313" t="s">
        <v>99</v>
      </c>
      <c r="D492" s="314" t="s">
        <v>351</v>
      </c>
      <c r="E492" s="62" t="s">
        <v>162</v>
      </c>
      <c r="F492" s="65"/>
      <c r="G492" s="87">
        <f>SUM(G493)</f>
        <v>0</v>
      </c>
      <c r="H492" s="87">
        <f>SUM(H493)</f>
        <v>0</v>
      </c>
      <c r="I492" s="235" t="e">
        <f t="shared" si="14"/>
        <v>#DIV/0!</v>
      </c>
      <c r="J492"/>
      <c r="K492"/>
      <c r="L492" s="211">
        <f t="shared" si="13"/>
        <v>0</v>
      </c>
    </row>
    <row r="493" spans="1:12" ht="42.75" hidden="1">
      <c r="A493" s="195" t="s">
        <v>127</v>
      </c>
      <c r="B493" s="182"/>
      <c r="C493" s="313" t="s">
        <v>99</v>
      </c>
      <c r="D493" s="314" t="s">
        <v>351</v>
      </c>
      <c r="E493" s="62" t="s">
        <v>162</v>
      </c>
      <c r="F493" s="66" t="s">
        <v>41</v>
      </c>
      <c r="G493" s="87"/>
      <c r="H493" s="87"/>
      <c r="I493" s="235" t="e">
        <f t="shared" si="14"/>
        <v>#DIV/0!</v>
      </c>
      <c r="J493"/>
      <c r="K493"/>
      <c r="L493" s="211">
        <f t="shared" si="13"/>
        <v>0</v>
      </c>
    </row>
    <row r="494" spans="1:12" ht="14.25" hidden="1">
      <c r="A494" s="191" t="s">
        <v>128</v>
      </c>
      <c r="B494" s="177"/>
      <c r="C494" s="313" t="s">
        <v>99</v>
      </c>
      <c r="D494" s="314" t="s">
        <v>351</v>
      </c>
      <c r="E494" s="32" t="s">
        <v>311</v>
      </c>
      <c r="F494" s="66"/>
      <c r="G494" s="87">
        <f>SUM(G497+G499)+G495</f>
        <v>0</v>
      </c>
      <c r="H494" s="87">
        <f>SUM(H497+H499)+H495</f>
        <v>0</v>
      </c>
      <c r="I494" s="235" t="e">
        <f t="shared" si="14"/>
        <v>#DIV/0!</v>
      </c>
      <c r="L494" s="211">
        <f t="shared" si="13"/>
        <v>0</v>
      </c>
    </row>
    <row r="495" spans="1:12" ht="28.5" hidden="1">
      <c r="A495" s="191" t="s">
        <v>354</v>
      </c>
      <c r="B495" s="177"/>
      <c r="C495" s="313" t="s">
        <v>99</v>
      </c>
      <c r="D495" s="314" t="s">
        <v>351</v>
      </c>
      <c r="E495" s="32" t="s">
        <v>312</v>
      </c>
      <c r="F495" s="66"/>
      <c r="G495" s="87">
        <f>SUM(G496)</f>
        <v>0</v>
      </c>
      <c r="H495" s="87">
        <f>SUM(H496)</f>
        <v>0</v>
      </c>
      <c r="I495" s="235" t="e">
        <f t="shared" si="14"/>
        <v>#DIV/0!</v>
      </c>
      <c r="L495" s="211">
        <f t="shared" si="13"/>
        <v>0</v>
      </c>
    </row>
    <row r="496" spans="1:12" ht="14.25" hidden="1">
      <c r="A496" s="191" t="s">
        <v>128</v>
      </c>
      <c r="B496" s="177"/>
      <c r="C496" s="313" t="s">
        <v>99</v>
      </c>
      <c r="D496" s="314" t="s">
        <v>351</v>
      </c>
      <c r="E496" s="32" t="s">
        <v>312</v>
      </c>
      <c r="F496" s="66" t="s">
        <v>65</v>
      </c>
      <c r="G496" s="87"/>
      <c r="H496" s="87"/>
      <c r="I496" s="235" t="e">
        <f aca="true" t="shared" si="15" ref="I496:I564">SUM(H496/G496*100)</f>
        <v>#DIV/0!</v>
      </c>
      <c r="J496"/>
      <c r="K496"/>
      <c r="L496" s="211">
        <f t="shared" si="13"/>
        <v>0</v>
      </c>
    </row>
    <row r="497" spans="1:12" ht="28.5" hidden="1">
      <c r="A497" s="195" t="s">
        <v>310</v>
      </c>
      <c r="B497" s="182"/>
      <c r="C497" s="313" t="s">
        <v>99</v>
      </c>
      <c r="D497" s="314" t="s">
        <v>351</v>
      </c>
      <c r="E497" s="62" t="s">
        <v>309</v>
      </c>
      <c r="F497" s="66"/>
      <c r="G497" s="87">
        <f>SUM(G498)</f>
        <v>0</v>
      </c>
      <c r="H497" s="87">
        <f>SUM(H498)</f>
        <v>0</v>
      </c>
      <c r="I497" s="235" t="e">
        <f t="shared" si="15"/>
        <v>#DIV/0!</v>
      </c>
      <c r="J497"/>
      <c r="K497"/>
      <c r="L497" s="211">
        <f t="shared" si="13"/>
        <v>0</v>
      </c>
    </row>
    <row r="498" spans="1:12" ht="14.25" hidden="1">
      <c r="A498" s="195" t="s">
        <v>115</v>
      </c>
      <c r="B498" s="182"/>
      <c r="C498" s="313" t="s">
        <v>99</v>
      </c>
      <c r="D498" s="314" t="s">
        <v>351</v>
      </c>
      <c r="E498" s="62" t="s">
        <v>309</v>
      </c>
      <c r="F498" s="66" t="s">
        <v>65</v>
      </c>
      <c r="G498" s="87"/>
      <c r="H498" s="87"/>
      <c r="I498" s="235" t="e">
        <f t="shared" si="15"/>
        <v>#DIV/0!</v>
      </c>
      <c r="J498"/>
      <c r="K498"/>
      <c r="L498" s="211">
        <f t="shared" si="13"/>
        <v>0</v>
      </c>
    </row>
    <row r="499" spans="1:12" ht="28.5" hidden="1">
      <c r="A499" s="195" t="s">
        <v>125</v>
      </c>
      <c r="B499" s="182"/>
      <c r="C499" s="313" t="s">
        <v>99</v>
      </c>
      <c r="D499" s="314" t="s">
        <v>351</v>
      </c>
      <c r="E499" s="62" t="s">
        <v>170</v>
      </c>
      <c r="F499" s="66"/>
      <c r="G499" s="87">
        <f>SUM(G500)</f>
        <v>0</v>
      </c>
      <c r="H499" s="87">
        <f>SUM(H500)</f>
        <v>0</v>
      </c>
      <c r="I499" s="235" t="e">
        <f t="shared" si="15"/>
        <v>#DIV/0!</v>
      </c>
      <c r="L499" s="211">
        <f t="shared" si="13"/>
        <v>0</v>
      </c>
    </row>
    <row r="500" spans="1:12" ht="14.25" hidden="1">
      <c r="A500" s="195" t="s">
        <v>115</v>
      </c>
      <c r="B500" s="182"/>
      <c r="C500" s="313" t="s">
        <v>99</v>
      </c>
      <c r="D500" s="314" t="s">
        <v>351</v>
      </c>
      <c r="E500" s="62" t="s">
        <v>170</v>
      </c>
      <c r="F500" s="66" t="s">
        <v>65</v>
      </c>
      <c r="G500" s="87"/>
      <c r="H500" s="87"/>
      <c r="I500" s="235" t="e">
        <f t="shared" si="15"/>
        <v>#DIV/0!</v>
      </c>
      <c r="L500" s="211">
        <f t="shared" si="13"/>
        <v>0</v>
      </c>
    </row>
    <row r="501" spans="1:12" ht="28.5" hidden="1">
      <c r="A501" s="191" t="s">
        <v>39</v>
      </c>
      <c r="B501" s="86"/>
      <c r="C501" s="313" t="s">
        <v>99</v>
      </c>
      <c r="D501" s="314" t="s">
        <v>351</v>
      </c>
      <c r="E501" s="62" t="s">
        <v>112</v>
      </c>
      <c r="F501" s="65"/>
      <c r="G501" s="87">
        <f>SUM(G502:G504)</f>
        <v>0</v>
      </c>
      <c r="H501" s="87">
        <f>SUM(H502:H504)</f>
        <v>0</v>
      </c>
      <c r="I501" s="235" t="e">
        <f t="shared" si="15"/>
        <v>#DIV/0!</v>
      </c>
      <c r="L501" s="211">
        <f t="shared" si="13"/>
        <v>0</v>
      </c>
    </row>
    <row r="502" spans="1:12" ht="14.25" hidden="1">
      <c r="A502" s="195" t="s">
        <v>40</v>
      </c>
      <c r="B502" s="86"/>
      <c r="C502" s="313" t="s">
        <v>99</v>
      </c>
      <c r="D502" s="314" t="s">
        <v>351</v>
      </c>
      <c r="E502" s="62" t="s">
        <v>112</v>
      </c>
      <c r="F502" s="65" t="s">
        <v>196</v>
      </c>
      <c r="G502" s="87"/>
      <c r="H502" s="87"/>
      <c r="I502" s="235" t="e">
        <f t="shared" si="15"/>
        <v>#DIV/0!</v>
      </c>
      <c r="L502" s="211">
        <f t="shared" si="13"/>
        <v>0</v>
      </c>
    </row>
    <row r="503" spans="1:12" ht="42.75" hidden="1">
      <c r="A503" s="195" t="s">
        <v>271</v>
      </c>
      <c r="B503" s="182"/>
      <c r="C503" s="313" t="s">
        <v>99</v>
      </c>
      <c r="D503" s="314" t="s">
        <v>351</v>
      </c>
      <c r="E503" s="62" t="s">
        <v>112</v>
      </c>
      <c r="F503" s="66" t="s">
        <v>272</v>
      </c>
      <c r="G503" s="87"/>
      <c r="H503" s="87"/>
      <c r="I503" s="235" t="e">
        <f t="shared" si="15"/>
        <v>#DIV/0!</v>
      </c>
      <c r="L503" s="211">
        <f t="shared" si="13"/>
        <v>0</v>
      </c>
    </row>
    <row r="504" spans="1:12" ht="42.75" hidden="1">
      <c r="A504" s="191" t="s">
        <v>206</v>
      </c>
      <c r="B504" s="177"/>
      <c r="C504" s="313" t="s">
        <v>99</v>
      </c>
      <c r="D504" s="314" t="s">
        <v>351</v>
      </c>
      <c r="E504" s="62" t="s">
        <v>273</v>
      </c>
      <c r="F504" s="66"/>
      <c r="G504" s="87">
        <f>SUM(G505)</f>
        <v>0</v>
      </c>
      <c r="H504" s="87">
        <f>SUM(H505)</f>
        <v>0</v>
      </c>
      <c r="I504" s="235" t="e">
        <f t="shared" si="15"/>
        <v>#DIV/0!</v>
      </c>
      <c r="L504" s="211">
        <f t="shared" si="13"/>
        <v>0</v>
      </c>
    </row>
    <row r="505" spans="1:12" ht="14.25" hidden="1">
      <c r="A505" s="195" t="s">
        <v>195</v>
      </c>
      <c r="B505" s="182"/>
      <c r="C505" s="313" t="s">
        <v>99</v>
      </c>
      <c r="D505" s="314" t="s">
        <v>351</v>
      </c>
      <c r="E505" s="62" t="s">
        <v>273</v>
      </c>
      <c r="F505" s="66" t="s">
        <v>196</v>
      </c>
      <c r="G505" s="87"/>
      <c r="H505" s="87"/>
      <c r="I505" s="235" t="e">
        <f t="shared" si="15"/>
        <v>#DIV/0!</v>
      </c>
      <c r="L505" s="211">
        <f t="shared" si="13"/>
        <v>0</v>
      </c>
    </row>
    <row r="506" spans="1:12" ht="14.25" hidden="1">
      <c r="A506" s="191" t="s">
        <v>274</v>
      </c>
      <c r="B506" s="177"/>
      <c r="C506" s="313" t="s">
        <v>99</v>
      </c>
      <c r="D506" s="314" t="s">
        <v>351</v>
      </c>
      <c r="E506" s="62" t="s">
        <v>275</v>
      </c>
      <c r="F506" s="65"/>
      <c r="G506" s="87">
        <f>SUM(G507)</f>
        <v>6128.9</v>
      </c>
      <c r="H506" s="87">
        <f>SUM(H507)</f>
        <v>5918.9</v>
      </c>
      <c r="I506" s="235">
        <f t="shared" si="15"/>
        <v>96.57361027264272</v>
      </c>
      <c r="L506" s="211">
        <f t="shared" si="13"/>
        <v>6128.9</v>
      </c>
    </row>
    <row r="507" spans="1:12" ht="28.5" hidden="1">
      <c r="A507" s="191" t="s">
        <v>73</v>
      </c>
      <c r="B507" s="177"/>
      <c r="C507" s="313" t="s">
        <v>99</v>
      </c>
      <c r="D507" s="314" t="s">
        <v>351</v>
      </c>
      <c r="E507" s="62" t="s">
        <v>63</v>
      </c>
      <c r="F507" s="65"/>
      <c r="G507" s="87">
        <f>SUM(G508)+G510</f>
        <v>6128.9</v>
      </c>
      <c r="H507" s="87">
        <f>SUM(H508)+H510</f>
        <v>5918.9</v>
      </c>
      <c r="I507" s="235">
        <f t="shared" si="15"/>
        <v>96.57361027264272</v>
      </c>
      <c r="J507"/>
      <c r="K507"/>
      <c r="L507" s="211">
        <f t="shared" si="13"/>
        <v>6128.9</v>
      </c>
    </row>
    <row r="508" spans="1:12" ht="28.5" hidden="1">
      <c r="A508" s="191" t="s">
        <v>161</v>
      </c>
      <c r="B508" s="177"/>
      <c r="C508" s="313" t="s">
        <v>99</v>
      </c>
      <c r="D508" s="314" t="s">
        <v>351</v>
      </c>
      <c r="E508" s="62" t="s">
        <v>64</v>
      </c>
      <c r="F508" s="65"/>
      <c r="G508" s="87">
        <f>SUM(G509)</f>
        <v>6128.9</v>
      </c>
      <c r="H508" s="87">
        <f>SUM(H509)</f>
        <v>5918.9</v>
      </c>
      <c r="I508" s="235">
        <f t="shared" si="15"/>
        <v>96.57361027264272</v>
      </c>
      <c r="J508"/>
      <c r="K508"/>
      <c r="L508" s="211">
        <f t="shared" si="13"/>
        <v>6128.9</v>
      </c>
    </row>
    <row r="509" spans="1:12" ht="31.5" customHeight="1" hidden="1">
      <c r="A509" s="195" t="s">
        <v>399</v>
      </c>
      <c r="B509" s="182"/>
      <c r="C509" s="313" t="s">
        <v>99</v>
      </c>
      <c r="D509" s="314" t="s">
        <v>351</v>
      </c>
      <c r="E509" s="62" t="s">
        <v>64</v>
      </c>
      <c r="F509" s="66" t="s">
        <v>397</v>
      </c>
      <c r="G509" s="87">
        <v>6128.9</v>
      </c>
      <c r="H509" s="87">
        <v>5918.9</v>
      </c>
      <c r="I509" s="235">
        <f t="shared" si="15"/>
        <v>96.57361027264272</v>
      </c>
      <c r="J509">
        <f>SUM('ведомствен.2015'!G894)</f>
        <v>6128.9</v>
      </c>
      <c r="K509">
        <f>SUM('ведомствен.2015'!H894)</f>
        <v>5918.9</v>
      </c>
      <c r="L509" s="211">
        <f t="shared" si="13"/>
        <v>0</v>
      </c>
    </row>
    <row r="510" spans="1:12" ht="14.25" hidden="1">
      <c r="A510" s="195" t="s">
        <v>128</v>
      </c>
      <c r="B510" s="182"/>
      <c r="C510" s="313" t="s">
        <v>99</v>
      </c>
      <c r="D510" s="314" t="s">
        <v>351</v>
      </c>
      <c r="E510" s="62" t="s">
        <v>171</v>
      </c>
      <c r="F510" s="66"/>
      <c r="G510" s="87">
        <f>SUM(G511)</f>
        <v>0</v>
      </c>
      <c r="H510" s="87">
        <f>SUM(H511)</f>
        <v>0</v>
      </c>
      <c r="I510" s="235"/>
      <c r="L510" s="211">
        <f t="shared" si="13"/>
        <v>0</v>
      </c>
    </row>
    <row r="511" spans="1:12" ht="28.5" hidden="1">
      <c r="A511" s="195" t="s">
        <v>116</v>
      </c>
      <c r="B511" s="182"/>
      <c r="C511" s="313" t="s">
        <v>99</v>
      </c>
      <c r="D511" s="314" t="s">
        <v>351</v>
      </c>
      <c r="E511" s="62" t="s">
        <v>356</v>
      </c>
      <c r="F511" s="66"/>
      <c r="G511" s="87">
        <f>SUM(G512)</f>
        <v>0</v>
      </c>
      <c r="H511" s="87">
        <f>SUM(H512)</f>
        <v>0</v>
      </c>
      <c r="I511" s="235"/>
      <c r="J511"/>
      <c r="K511"/>
      <c r="L511" s="211">
        <f t="shared" si="13"/>
        <v>0</v>
      </c>
    </row>
    <row r="512" spans="1:12" ht="28.5" hidden="1">
      <c r="A512" s="195" t="s">
        <v>399</v>
      </c>
      <c r="B512" s="182"/>
      <c r="C512" s="313" t="s">
        <v>99</v>
      </c>
      <c r="D512" s="314" t="s">
        <v>351</v>
      </c>
      <c r="E512" s="62" t="s">
        <v>356</v>
      </c>
      <c r="F512" s="66" t="s">
        <v>397</v>
      </c>
      <c r="G512" s="87"/>
      <c r="H512" s="87"/>
      <c r="I512" s="235"/>
      <c r="J512">
        <f>SUM('ведомствен.2015'!G897)</f>
        <v>0</v>
      </c>
      <c r="K512">
        <f>SUM('ведомствен.2015'!H897)</f>
        <v>0</v>
      </c>
      <c r="L512" s="211">
        <f t="shared" si="13"/>
        <v>0</v>
      </c>
    </row>
    <row r="513" spans="1:12" ht="28.5" hidden="1">
      <c r="A513" s="195" t="s">
        <v>310</v>
      </c>
      <c r="B513" s="182"/>
      <c r="C513" s="313" t="s">
        <v>99</v>
      </c>
      <c r="D513" s="314" t="s">
        <v>351</v>
      </c>
      <c r="E513" s="62" t="s">
        <v>124</v>
      </c>
      <c r="F513" s="66"/>
      <c r="G513" s="87">
        <f>SUM(G514)</f>
        <v>0</v>
      </c>
      <c r="H513" s="87">
        <f>SUM(H514)</f>
        <v>0</v>
      </c>
      <c r="I513" s="235" t="e">
        <f t="shared" si="15"/>
        <v>#DIV/0!</v>
      </c>
      <c r="J513"/>
      <c r="K513"/>
      <c r="L513" s="211">
        <f t="shared" si="13"/>
        <v>0</v>
      </c>
    </row>
    <row r="514" spans="1:12" ht="14.25" hidden="1">
      <c r="A514" s="195" t="s">
        <v>115</v>
      </c>
      <c r="B514" s="182"/>
      <c r="C514" s="313" t="s">
        <v>99</v>
      </c>
      <c r="D514" s="314" t="s">
        <v>351</v>
      </c>
      <c r="E514" s="62" t="s">
        <v>124</v>
      </c>
      <c r="F514" s="66" t="s">
        <v>65</v>
      </c>
      <c r="G514" s="87"/>
      <c r="H514" s="87"/>
      <c r="I514" s="235" t="e">
        <f t="shared" si="15"/>
        <v>#DIV/0!</v>
      </c>
      <c r="J514"/>
      <c r="K514"/>
      <c r="L514" s="211">
        <f t="shared" si="13"/>
        <v>0</v>
      </c>
    </row>
    <row r="515" spans="1:12" ht="28.5" hidden="1">
      <c r="A515" s="199" t="s">
        <v>125</v>
      </c>
      <c r="B515" s="182"/>
      <c r="C515" s="313" t="s">
        <v>99</v>
      </c>
      <c r="D515" s="314" t="s">
        <v>351</v>
      </c>
      <c r="E515" s="62" t="s">
        <v>490</v>
      </c>
      <c r="F515" s="66"/>
      <c r="G515" s="87">
        <f>SUM(G516)</f>
        <v>0</v>
      </c>
      <c r="H515" s="87">
        <f>SUM(H516)</f>
        <v>0</v>
      </c>
      <c r="I515" s="235" t="e">
        <f t="shared" si="15"/>
        <v>#DIV/0!</v>
      </c>
      <c r="J515"/>
      <c r="K515"/>
      <c r="L515" s="211">
        <f t="shared" si="13"/>
        <v>0</v>
      </c>
    </row>
    <row r="516" spans="1:12" ht="28.5" hidden="1">
      <c r="A516" s="195" t="s">
        <v>399</v>
      </c>
      <c r="B516" s="182"/>
      <c r="C516" s="313" t="s">
        <v>99</v>
      </c>
      <c r="D516" s="314" t="s">
        <v>351</v>
      </c>
      <c r="E516" s="62" t="s">
        <v>490</v>
      </c>
      <c r="F516" s="66" t="s">
        <v>397</v>
      </c>
      <c r="G516" s="87"/>
      <c r="H516" s="87"/>
      <c r="I516" s="235" t="e">
        <f t="shared" si="15"/>
        <v>#DIV/0!</v>
      </c>
      <c r="J516">
        <f>SUM('ведомствен.2015'!G901)</f>
        <v>0</v>
      </c>
      <c r="K516">
        <f>SUM('ведомствен.2015'!H901)</f>
        <v>0</v>
      </c>
      <c r="L516" s="211">
        <f t="shared" si="13"/>
        <v>0</v>
      </c>
    </row>
    <row r="517" spans="1:12" ht="14.25" hidden="1">
      <c r="A517" s="191" t="s">
        <v>276</v>
      </c>
      <c r="B517" s="177"/>
      <c r="C517" s="313" t="s">
        <v>99</v>
      </c>
      <c r="D517" s="314" t="s">
        <v>351</v>
      </c>
      <c r="E517" s="62" t="s">
        <v>277</v>
      </c>
      <c r="F517" s="65"/>
      <c r="G517" s="87">
        <f>SUM(G518)</f>
        <v>39710.8</v>
      </c>
      <c r="H517" s="87">
        <f>SUM(H518)</f>
        <v>37781.200000000004</v>
      </c>
      <c r="I517" s="235">
        <f t="shared" si="15"/>
        <v>95.14086847910393</v>
      </c>
      <c r="J517"/>
      <c r="K517"/>
      <c r="L517" s="211">
        <f t="shared" si="13"/>
        <v>39710.8</v>
      </c>
    </row>
    <row r="518" spans="1:12" ht="31.5" customHeight="1" hidden="1">
      <c r="A518" s="191" t="s">
        <v>39</v>
      </c>
      <c r="B518" s="177"/>
      <c r="C518" s="313" t="s">
        <v>99</v>
      </c>
      <c r="D518" s="314" t="s">
        <v>351</v>
      </c>
      <c r="E518" s="62" t="s">
        <v>278</v>
      </c>
      <c r="F518" s="65"/>
      <c r="G518" s="87">
        <f>SUM(G519:G521)</f>
        <v>39710.8</v>
      </c>
      <c r="H518" s="87">
        <f>SUM(H519:H521)</f>
        <v>37781.200000000004</v>
      </c>
      <c r="I518" s="235">
        <f t="shared" si="15"/>
        <v>95.14086847910393</v>
      </c>
      <c r="J518"/>
      <c r="K518"/>
      <c r="L518" s="211">
        <f t="shared" si="13"/>
        <v>39710.8</v>
      </c>
    </row>
    <row r="519" spans="1:12" ht="28.5" hidden="1">
      <c r="A519" s="191" t="s">
        <v>380</v>
      </c>
      <c r="B519" s="177"/>
      <c r="C519" s="313" t="s">
        <v>99</v>
      </c>
      <c r="D519" s="314" t="s">
        <v>351</v>
      </c>
      <c r="E519" s="62" t="s">
        <v>278</v>
      </c>
      <c r="F519" s="64" t="s">
        <v>381</v>
      </c>
      <c r="G519" s="87">
        <v>33626.4</v>
      </c>
      <c r="H519" s="87">
        <v>32907.8</v>
      </c>
      <c r="I519" s="235">
        <f t="shared" si="15"/>
        <v>97.86298860419194</v>
      </c>
      <c r="J519">
        <f>SUM('ведомствен.2015'!G904)</f>
        <v>33626.4</v>
      </c>
      <c r="K519">
        <f>SUM('ведомствен.2015'!H904)</f>
        <v>32907.8</v>
      </c>
      <c r="L519" s="211">
        <f t="shared" si="13"/>
        <v>0</v>
      </c>
    </row>
    <row r="520" spans="1:12" ht="28.5" hidden="1">
      <c r="A520" s="191" t="s">
        <v>613</v>
      </c>
      <c r="B520" s="177"/>
      <c r="C520" s="313" t="s">
        <v>99</v>
      </c>
      <c r="D520" s="314" t="s">
        <v>351</v>
      </c>
      <c r="E520" s="62" t="s">
        <v>278</v>
      </c>
      <c r="F520" s="64" t="s">
        <v>95</v>
      </c>
      <c r="G520" s="87">
        <v>5550.1</v>
      </c>
      <c r="H520" s="87">
        <v>4339.1</v>
      </c>
      <c r="I520" s="235">
        <f t="shared" si="15"/>
        <v>78.18057332300319</v>
      </c>
      <c r="J520">
        <f>SUM('ведомствен.2015'!G905)</f>
        <v>5550.1</v>
      </c>
      <c r="K520">
        <f>SUM('ведомствен.2015'!H905)</f>
        <v>4339.1</v>
      </c>
      <c r="L520" s="211">
        <f t="shared" si="13"/>
        <v>0</v>
      </c>
    </row>
    <row r="521" spans="1:12" ht="14.25" hidden="1">
      <c r="A521" s="191" t="s">
        <v>386</v>
      </c>
      <c r="B521" s="177"/>
      <c r="C521" s="313" t="s">
        <v>99</v>
      </c>
      <c r="D521" s="314" t="s">
        <v>351</v>
      </c>
      <c r="E521" s="62" t="s">
        <v>278</v>
      </c>
      <c r="F521" s="65" t="s">
        <v>139</v>
      </c>
      <c r="G521" s="87">
        <v>534.3</v>
      </c>
      <c r="H521" s="87">
        <v>534.3</v>
      </c>
      <c r="I521" s="235">
        <f t="shared" si="15"/>
        <v>100</v>
      </c>
      <c r="J521">
        <f>SUM('ведомствен.2015'!G906)</f>
        <v>534.3</v>
      </c>
      <c r="K521">
        <f>SUM('ведомствен.2015'!H906)</f>
        <v>534.3</v>
      </c>
      <c r="L521" s="211">
        <f t="shared" si="13"/>
        <v>0</v>
      </c>
    </row>
    <row r="522" spans="1:12" ht="42.75" hidden="1">
      <c r="A522" s="74" t="s">
        <v>610</v>
      </c>
      <c r="B522" s="273"/>
      <c r="C522" s="313" t="s">
        <v>99</v>
      </c>
      <c r="D522" s="314" t="s">
        <v>351</v>
      </c>
      <c r="E522" s="62" t="s">
        <v>611</v>
      </c>
      <c r="F522" s="66"/>
      <c r="G522" s="87">
        <f>SUM(G523)</f>
        <v>51.3</v>
      </c>
      <c r="H522" s="87">
        <f>SUM(H523)</f>
        <v>51.3</v>
      </c>
      <c r="I522" s="235">
        <f t="shared" si="15"/>
        <v>100</v>
      </c>
      <c r="J522"/>
      <c r="K522"/>
      <c r="L522" s="211">
        <f t="shared" si="13"/>
        <v>51.3</v>
      </c>
    </row>
    <row r="523" spans="1:12" ht="28.5" hidden="1">
      <c r="A523" s="191" t="s">
        <v>613</v>
      </c>
      <c r="B523" s="273"/>
      <c r="C523" s="313" t="s">
        <v>99</v>
      </c>
      <c r="D523" s="314" t="s">
        <v>351</v>
      </c>
      <c r="E523" s="62" t="s">
        <v>611</v>
      </c>
      <c r="F523" s="66" t="s">
        <v>95</v>
      </c>
      <c r="G523" s="87">
        <v>51.3</v>
      </c>
      <c r="H523" s="87">
        <v>51.3</v>
      </c>
      <c r="I523" s="235">
        <f t="shared" si="15"/>
        <v>100</v>
      </c>
      <c r="J523">
        <f>SUM('ведомствен.2015'!G909)</f>
        <v>51.3</v>
      </c>
      <c r="K523">
        <f>SUM('ведомствен.2015'!H909)</f>
        <v>51.3</v>
      </c>
      <c r="L523" s="211">
        <f t="shared" si="13"/>
        <v>0</v>
      </c>
    </row>
    <row r="524" spans="1:12" ht="14.25" hidden="1">
      <c r="A524" s="58" t="s">
        <v>747</v>
      </c>
      <c r="B524" s="110"/>
      <c r="C524" s="314" t="s">
        <v>99</v>
      </c>
      <c r="D524" s="314" t="s">
        <v>351</v>
      </c>
      <c r="E524" s="95" t="s">
        <v>748</v>
      </c>
      <c r="F524" s="129"/>
      <c r="G524" s="76">
        <f>SUM(G527+G525)</f>
        <v>50</v>
      </c>
      <c r="H524" s="76">
        <f>SUM(H527+H525)</f>
        <v>50</v>
      </c>
      <c r="I524" s="235">
        <f t="shared" si="15"/>
        <v>100</v>
      </c>
      <c r="J524"/>
      <c r="K524"/>
      <c r="L524" s="211">
        <f t="shared" si="13"/>
        <v>50</v>
      </c>
    </row>
    <row r="525" spans="1:12" ht="27.75" customHeight="1" hidden="1">
      <c r="A525" s="92" t="s">
        <v>380</v>
      </c>
      <c r="B525" s="110"/>
      <c r="C525" s="314" t="s">
        <v>99</v>
      </c>
      <c r="D525" s="314" t="s">
        <v>351</v>
      </c>
      <c r="E525" s="95" t="s">
        <v>748</v>
      </c>
      <c r="F525" s="129" t="s">
        <v>381</v>
      </c>
      <c r="G525" s="76">
        <v>50</v>
      </c>
      <c r="H525" s="76">
        <v>50</v>
      </c>
      <c r="I525" s="235">
        <f t="shared" si="15"/>
        <v>100</v>
      </c>
      <c r="J525">
        <f>SUM('ведомствен.2015'!G911)</f>
        <v>50</v>
      </c>
      <c r="K525">
        <f>SUM('ведомствен.2015'!H911)</f>
        <v>50</v>
      </c>
      <c r="L525" s="211">
        <f t="shared" si="13"/>
        <v>0</v>
      </c>
    </row>
    <row r="526" spans="1:12" ht="42.75" hidden="1">
      <c r="A526" s="195" t="s">
        <v>279</v>
      </c>
      <c r="B526" s="182"/>
      <c r="C526" s="313" t="s">
        <v>99</v>
      </c>
      <c r="D526" s="314" t="s">
        <v>351</v>
      </c>
      <c r="E526" s="62" t="s">
        <v>280</v>
      </c>
      <c r="F526" s="66"/>
      <c r="G526" s="87">
        <f>SUM(G527)</f>
        <v>0</v>
      </c>
      <c r="H526" s="87">
        <f>SUM(H527)</f>
        <v>0</v>
      </c>
      <c r="I526" s="235" t="e">
        <f t="shared" si="15"/>
        <v>#DIV/0!</v>
      </c>
      <c r="J526"/>
      <c r="K526"/>
      <c r="L526" s="211">
        <f t="shared" si="13"/>
        <v>0</v>
      </c>
    </row>
    <row r="527" spans="1:12" ht="14.25" hidden="1">
      <c r="A527" s="195" t="s">
        <v>195</v>
      </c>
      <c r="B527" s="182"/>
      <c r="C527" s="313" t="s">
        <v>99</v>
      </c>
      <c r="D527" s="314" t="s">
        <v>351</v>
      </c>
      <c r="E527" s="62" t="s">
        <v>280</v>
      </c>
      <c r="F527" s="66" t="s">
        <v>196</v>
      </c>
      <c r="G527" s="87"/>
      <c r="H527" s="87"/>
      <c r="I527" s="235" t="e">
        <f t="shared" si="15"/>
        <v>#DIV/0!</v>
      </c>
      <c r="J527"/>
      <c r="K527"/>
      <c r="L527" s="211">
        <f t="shared" si="13"/>
        <v>0</v>
      </c>
    </row>
    <row r="528" spans="1:12" ht="14.25" hidden="1">
      <c r="A528" s="195" t="s">
        <v>103</v>
      </c>
      <c r="B528" s="177"/>
      <c r="C528" s="313" t="s">
        <v>99</v>
      </c>
      <c r="D528" s="314" t="s">
        <v>351</v>
      </c>
      <c r="E528" s="62" t="s">
        <v>104</v>
      </c>
      <c r="F528" s="65"/>
      <c r="G528" s="87">
        <f>SUM(G529)</f>
        <v>0</v>
      </c>
      <c r="H528" s="87">
        <f>SUM(H529)</f>
        <v>0</v>
      </c>
      <c r="I528" s="235" t="e">
        <f t="shared" si="15"/>
        <v>#DIV/0!</v>
      </c>
      <c r="J528"/>
      <c r="K528"/>
      <c r="L528" s="211">
        <f t="shared" si="13"/>
        <v>0</v>
      </c>
    </row>
    <row r="529" spans="1:12" ht="42.75" hidden="1">
      <c r="A529" s="191" t="s">
        <v>163</v>
      </c>
      <c r="B529" s="177"/>
      <c r="C529" s="313" t="s">
        <v>99</v>
      </c>
      <c r="D529" s="314" t="s">
        <v>351</v>
      </c>
      <c r="E529" s="62" t="s">
        <v>239</v>
      </c>
      <c r="F529" s="65"/>
      <c r="G529" s="87">
        <f>SUM(G530:G531)</f>
        <v>0</v>
      </c>
      <c r="H529" s="87">
        <f>SUM(H530:H531)</f>
        <v>0</v>
      </c>
      <c r="I529" s="235" t="e">
        <f t="shared" si="15"/>
        <v>#DIV/0!</v>
      </c>
      <c r="J529"/>
      <c r="K529"/>
      <c r="L529" s="211">
        <f t="shared" si="13"/>
        <v>0</v>
      </c>
    </row>
    <row r="530" spans="1:12" ht="14.25" hidden="1">
      <c r="A530" s="195" t="s">
        <v>40</v>
      </c>
      <c r="B530" s="177"/>
      <c r="C530" s="313" t="s">
        <v>99</v>
      </c>
      <c r="D530" s="314" t="s">
        <v>351</v>
      </c>
      <c r="E530" s="62" t="s">
        <v>239</v>
      </c>
      <c r="F530" s="65" t="s">
        <v>196</v>
      </c>
      <c r="G530" s="87"/>
      <c r="H530" s="87"/>
      <c r="I530" s="235" t="e">
        <f t="shared" si="15"/>
        <v>#DIV/0!</v>
      </c>
      <c r="J530"/>
      <c r="K530"/>
      <c r="L530" s="211">
        <f t="shared" si="13"/>
        <v>0</v>
      </c>
    </row>
    <row r="531" spans="1:12" ht="14.25" hidden="1">
      <c r="A531" s="195" t="s">
        <v>115</v>
      </c>
      <c r="B531" s="177"/>
      <c r="C531" s="313" t="s">
        <v>99</v>
      </c>
      <c r="D531" s="314" t="s">
        <v>351</v>
      </c>
      <c r="E531" s="62" t="s">
        <v>239</v>
      </c>
      <c r="F531" s="65" t="s">
        <v>65</v>
      </c>
      <c r="G531" s="87"/>
      <c r="H531" s="87"/>
      <c r="I531" s="235" t="e">
        <f t="shared" si="15"/>
        <v>#DIV/0!</v>
      </c>
      <c r="J531"/>
      <c r="K531"/>
      <c r="L531" s="211">
        <f t="shared" si="13"/>
        <v>0</v>
      </c>
    </row>
    <row r="532" spans="1:12" ht="14.25">
      <c r="A532" s="192" t="s">
        <v>186</v>
      </c>
      <c r="B532" s="177"/>
      <c r="C532" s="313" t="s">
        <v>99</v>
      </c>
      <c r="D532" s="314" t="s">
        <v>97</v>
      </c>
      <c r="E532" s="62"/>
      <c r="F532" s="65"/>
      <c r="G532" s="87">
        <f>SUM(G536+G541+G534)</f>
        <v>14097.2</v>
      </c>
      <c r="H532" s="87">
        <f>SUM(H536+H541+H534)</f>
        <v>13630.1</v>
      </c>
      <c r="I532" s="235">
        <f t="shared" si="15"/>
        <v>96.68657605765684</v>
      </c>
      <c r="L532" s="211">
        <f t="shared" si="13"/>
        <v>14097.2</v>
      </c>
    </row>
    <row r="533" spans="1:12" ht="14.25" hidden="1">
      <c r="A533" s="191" t="s">
        <v>303</v>
      </c>
      <c r="B533" s="177"/>
      <c r="C533" s="313" t="s">
        <v>99</v>
      </c>
      <c r="D533" s="314" t="s">
        <v>97</v>
      </c>
      <c r="E533" s="62" t="s">
        <v>305</v>
      </c>
      <c r="F533" s="65"/>
      <c r="G533" s="87">
        <f>SUM(G534)</f>
        <v>0</v>
      </c>
      <c r="H533" s="87">
        <f>SUM(H534)</f>
        <v>0</v>
      </c>
      <c r="I533" s="235" t="e">
        <f t="shared" si="15"/>
        <v>#DIV/0!</v>
      </c>
      <c r="J533"/>
      <c r="K533"/>
      <c r="L533" s="211">
        <f t="shared" si="13"/>
        <v>0</v>
      </c>
    </row>
    <row r="534" spans="1:12" ht="14.25" hidden="1">
      <c r="A534" s="191" t="s">
        <v>285</v>
      </c>
      <c r="B534" s="177"/>
      <c r="C534" s="313" t="s">
        <v>99</v>
      </c>
      <c r="D534" s="314" t="s">
        <v>97</v>
      </c>
      <c r="E534" s="62" t="s">
        <v>286</v>
      </c>
      <c r="F534" s="65"/>
      <c r="G534" s="87">
        <f>SUM(G535)</f>
        <v>0</v>
      </c>
      <c r="H534" s="87">
        <f>SUM(H535)</f>
        <v>0</v>
      </c>
      <c r="I534" s="235" t="e">
        <f t="shared" si="15"/>
        <v>#DIV/0!</v>
      </c>
      <c r="J534"/>
      <c r="K534"/>
      <c r="L534" s="211">
        <f t="shared" si="13"/>
        <v>0</v>
      </c>
    </row>
    <row r="535" spans="1:12" ht="28.5" hidden="1">
      <c r="A535" s="191" t="s">
        <v>245</v>
      </c>
      <c r="B535" s="177"/>
      <c r="C535" s="313" t="s">
        <v>99</v>
      </c>
      <c r="D535" s="314" t="s">
        <v>97</v>
      </c>
      <c r="E535" s="62" t="s">
        <v>286</v>
      </c>
      <c r="F535" s="65" t="s">
        <v>246</v>
      </c>
      <c r="G535" s="87"/>
      <c r="H535" s="87"/>
      <c r="I535" s="235" t="e">
        <f t="shared" si="15"/>
        <v>#DIV/0!</v>
      </c>
      <c r="J535"/>
      <c r="K535"/>
      <c r="L535" s="211">
        <f t="shared" si="13"/>
        <v>0</v>
      </c>
    </row>
    <row r="536" spans="1:12" ht="57" hidden="1">
      <c r="A536" s="192" t="s">
        <v>233</v>
      </c>
      <c r="B536" s="177"/>
      <c r="C536" s="313" t="s">
        <v>99</v>
      </c>
      <c r="D536" s="314" t="s">
        <v>97</v>
      </c>
      <c r="E536" s="62" t="s">
        <v>234</v>
      </c>
      <c r="F536" s="65"/>
      <c r="G536" s="87">
        <f>SUM(G537)</f>
        <v>7243.8</v>
      </c>
      <c r="H536" s="87">
        <f>SUM(H537)</f>
        <v>6913.400000000001</v>
      </c>
      <c r="I536" s="235">
        <f t="shared" si="15"/>
        <v>95.4388580579254</v>
      </c>
      <c r="J536"/>
      <c r="K536"/>
      <c r="L536" s="211">
        <f t="shared" si="13"/>
        <v>7243.8</v>
      </c>
    </row>
    <row r="537" spans="1:12" ht="28.5" hidden="1">
      <c r="A537" s="191" t="s">
        <v>39</v>
      </c>
      <c r="B537" s="177"/>
      <c r="C537" s="313" t="s">
        <v>99</v>
      </c>
      <c r="D537" s="314" t="s">
        <v>97</v>
      </c>
      <c r="E537" s="62" t="s">
        <v>235</v>
      </c>
      <c r="F537" s="65"/>
      <c r="G537" s="87">
        <f>SUM(G538:G540)</f>
        <v>7243.8</v>
      </c>
      <c r="H537" s="87">
        <f>SUM(H538:H540)</f>
        <v>6913.400000000001</v>
      </c>
      <c r="I537" s="235">
        <f t="shared" si="15"/>
        <v>95.4388580579254</v>
      </c>
      <c r="J537"/>
      <c r="K537"/>
      <c r="L537" s="211">
        <f t="shared" si="13"/>
        <v>7243.8</v>
      </c>
    </row>
    <row r="538" spans="1:12" ht="28.5" hidden="1">
      <c r="A538" s="191" t="s">
        <v>380</v>
      </c>
      <c r="B538" s="182"/>
      <c r="C538" s="313" t="s">
        <v>99</v>
      </c>
      <c r="D538" s="314" t="s">
        <v>97</v>
      </c>
      <c r="E538" s="62" t="s">
        <v>235</v>
      </c>
      <c r="F538" s="66" t="s">
        <v>381</v>
      </c>
      <c r="G538" s="87">
        <v>6500.3</v>
      </c>
      <c r="H538" s="87">
        <v>6259.6</v>
      </c>
      <c r="I538" s="235">
        <f t="shared" si="15"/>
        <v>96.29709398027784</v>
      </c>
      <c r="J538">
        <f>SUM('ведомствен.2015'!G924)</f>
        <v>6500.3</v>
      </c>
      <c r="K538">
        <f>SUM('ведомствен.2015'!H924)</f>
        <v>6259.6</v>
      </c>
      <c r="L538" s="211">
        <f t="shared" si="13"/>
        <v>0</v>
      </c>
    </row>
    <row r="539" spans="1:12" ht="28.5" hidden="1">
      <c r="A539" s="191" t="s">
        <v>613</v>
      </c>
      <c r="B539" s="182"/>
      <c r="C539" s="313" t="s">
        <v>99</v>
      </c>
      <c r="D539" s="314" t="s">
        <v>97</v>
      </c>
      <c r="E539" s="62" t="s">
        <v>235</v>
      </c>
      <c r="F539" s="66" t="s">
        <v>95</v>
      </c>
      <c r="G539" s="87">
        <v>729.7</v>
      </c>
      <c r="H539" s="87">
        <v>640.2</v>
      </c>
      <c r="I539" s="235">
        <f t="shared" si="15"/>
        <v>87.73468548718651</v>
      </c>
      <c r="J539">
        <f>SUM('ведомствен.2015'!G925)</f>
        <v>729.7</v>
      </c>
      <c r="K539">
        <f>SUM('ведомствен.2015'!H925)</f>
        <v>640.2</v>
      </c>
      <c r="L539" s="211">
        <f aca="true" t="shared" si="16" ref="L539:L604">SUM(G539-J539)</f>
        <v>0</v>
      </c>
    </row>
    <row r="540" spans="1:12" ht="14.25" hidden="1">
      <c r="A540" s="191" t="s">
        <v>386</v>
      </c>
      <c r="B540" s="182"/>
      <c r="C540" s="313" t="s">
        <v>99</v>
      </c>
      <c r="D540" s="314" t="s">
        <v>97</v>
      </c>
      <c r="E540" s="62" t="s">
        <v>235</v>
      </c>
      <c r="F540" s="66" t="s">
        <v>139</v>
      </c>
      <c r="G540" s="87">
        <v>13.8</v>
      </c>
      <c r="H540" s="87">
        <v>13.6</v>
      </c>
      <c r="I540" s="235">
        <f t="shared" si="15"/>
        <v>98.55072463768116</v>
      </c>
      <c r="J540">
        <f>SUM('ведомствен.2015'!G926)</f>
        <v>13.8</v>
      </c>
      <c r="K540">
        <f>SUM('ведомствен.2015'!H926)</f>
        <v>13.6</v>
      </c>
      <c r="L540" s="211">
        <f t="shared" si="16"/>
        <v>0</v>
      </c>
    </row>
    <row r="541" spans="1:12" ht="14.25" hidden="1">
      <c r="A541" s="193" t="s">
        <v>433</v>
      </c>
      <c r="B541" s="177"/>
      <c r="C541" s="313" t="s">
        <v>99</v>
      </c>
      <c r="D541" s="314" t="s">
        <v>97</v>
      </c>
      <c r="E541" s="62" t="s">
        <v>104</v>
      </c>
      <c r="F541" s="65"/>
      <c r="G541" s="87">
        <f>SUM(G542+G545+G549)</f>
        <v>6853.4</v>
      </c>
      <c r="H541" s="87">
        <f>SUM(H542+H545+H549)</f>
        <v>6716.7</v>
      </c>
      <c r="I541" s="235">
        <f t="shared" si="15"/>
        <v>98.00536959757201</v>
      </c>
      <c r="J541"/>
      <c r="K541"/>
      <c r="L541" s="211">
        <f t="shared" si="16"/>
        <v>6853.4</v>
      </c>
    </row>
    <row r="542" spans="1:12" ht="28.5" hidden="1">
      <c r="A542" s="191" t="s">
        <v>511</v>
      </c>
      <c r="B542" s="177"/>
      <c r="C542" s="313" t="s">
        <v>99</v>
      </c>
      <c r="D542" s="314" t="s">
        <v>97</v>
      </c>
      <c r="E542" s="62" t="s">
        <v>247</v>
      </c>
      <c r="F542" s="65"/>
      <c r="G542" s="87">
        <f>SUM(G543:G544)</f>
        <v>1200.6</v>
      </c>
      <c r="H542" s="87">
        <f>SUM(H543:H544)</f>
        <v>1138.9</v>
      </c>
      <c r="I542" s="235">
        <f t="shared" si="15"/>
        <v>94.8609028818924</v>
      </c>
      <c r="L542" s="211">
        <f t="shared" si="16"/>
        <v>1200.6</v>
      </c>
    </row>
    <row r="543" spans="1:12" ht="28.5" hidden="1">
      <c r="A543" s="191" t="s">
        <v>613</v>
      </c>
      <c r="B543" s="177"/>
      <c r="C543" s="313" t="s">
        <v>99</v>
      </c>
      <c r="D543" s="314" t="s">
        <v>97</v>
      </c>
      <c r="E543" s="62" t="s">
        <v>247</v>
      </c>
      <c r="F543" s="65" t="s">
        <v>95</v>
      </c>
      <c r="G543" s="87">
        <v>253.7</v>
      </c>
      <c r="H543" s="87">
        <v>250.9</v>
      </c>
      <c r="I543" s="235">
        <f t="shared" si="15"/>
        <v>98.89633425305479</v>
      </c>
      <c r="J543" s="18">
        <f>SUM('ведомствен.2015'!G931)</f>
        <v>253.7</v>
      </c>
      <c r="K543" s="18">
        <f>SUM('ведомствен.2015'!H931)</f>
        <v>250.9</v>
      </c>
      <c r="L543" s="211">
        <f t="shared" si="16"/>
        <v>0</v>
      </c>
    </row>
    <row r="544" spans="1:12" s="16" customFormat="1" ht="28.5" hidden="1">
      <c r="A544" s="195" t="s">
        <v>399</v>
      </c>
      <c r="B544" s="177"/>
      <c r="C544" s="313" t="s">
        <v>99</v>
      </c>
      <c r="D544" s="314" t="s">
        <v>97</v>
      </c>
      <c r="E544" s="62" t="s">
        <v>247</v>
      </c>
      <c r="F544" s="65" t="s">
        <v>397</v>
      </c>
      <c r="G544" s="87">
        <v>946.9</v>
      </c>
      <c r="H544" s="87">
        <v>888</v>
      </c>
      <c r="I544" s="235">
        <f t="shared" si="15"/>
        <v>93.7797021860809</v>
      </c>
      <c r="J544" s="18">
        <f>SUM('ведомствен.2015'!G932)</f>
        <v>946.9</v>
      </c>
      <c r="K544" s="18">
        <f>SUM('ведомствен.2015'!H932)</f>
        <v>888</v>
      </c>
      <c r="L544" s="211">
        <f t="shared" si="16"/>
        <v>0</v>
      </c>
    </row>
    <row r="545" spans="1:12" ht="14.25" hidden="1">
      <c r="A545" s="191" t="s">
        <v>398</v>
      </c>
      <c r="B545" s="177"/>
      <c r="C545" s="313" t="s">
        <v>99</v>
      </c>
      <c r="D545" s="314" t="s">
        <v>97</v>
      </c>
      <c r="E545" s="62" t="s">
        <v>248</v>
      </c>
      <c r="F545" s="65"/>
      <c r="G545" s="87">
        <f>SUM(G546:G548)</f>
        <v>1900</v>
      </c>
      <c r="H545" s="87">
        <f>SUM(H546:H548)</f>
        <v>1882.3</v>
      </c>
      <c r="I545" s="235">
        <f t="shared" si="15"/>
        <v>99.06842105263158</v>
      </c>
      <c r="J545"/>
      <c r="K545"/>
      <c r="L545" s="211">
        <f t="shared" si="16"/>
        <v>1900</v>
      </c>
    </row>
    <row r="546" spans="1:12" ht="39.75" customHeight="1" hidden="1">
      <c r="A546" s="191" t="s">
        <v>380</v>
      </c>
      <c r="B546" s="177"/>
      <c r="C546" s="313" t="s">
        <v>99</v>
      </c>
      <c r="D546" s="314" t="s">
        <v>97</v>
      </c>
      <c r="E546" s="62" t="s">
        <v>248</v>
      </c>
      <c r="F546" s="65" t="s">
        <v>381</v>
      </c>
      <c r="G546" s="87">
        <v>56.3</v>
      </c>
      <c r="H546" s="87">
        <v>56.3</v>
      </c>
      <c r="I546" s="235">
        <f t="shared" si="15"/>
        <v>100</v>
      </c>
      <c r="J546" s="18">
        <f>SUM('ведомствен.2015'!G934)</f>
        <v>56.3</v>
      </c>
      <c r="K546" s="18">
        <f>SUM('ведомствен.2015'!H934)</f>
        <v>56.3</v>
      </c>
      <c r="L546" s="211">
        <f t="shared" si="16"/>
        <v>0</v>
      </c>
    </row>
    <row r="547" spans="1:12" ht="28.5" hidden="1">
      <c r="A547" s="191" t="s">
        <v>613</v>
      </c>
      <c r="B547" s="177"/>
      <c r="C547" s="313" t="s">
        <v>99</v>
      </c>
      <c r="D547" s="314" t="s">
        <v>97</v>
      </c>
      <c r="E547" s="62" t="s">
        <v>248</v>
      </c>
      <c r="F547" s="65" t="s">
        <v>95</v>
      </c>
      <c r="G547" s="87">
        <v>1843.7</v>
      </c>
      <c r="H547" s="87">
        <v>1826</v>
      </c>
      <c r="I547" s="235">
        <f t="shared" si="15"/>
        <v>99.03997396539566</v>
      </c>
      <c r="J547" s="18">
        <f>SUM('ведомствен.2015'!G935)</f>
        <v>1843.7</v>
      </c>
      <c r="K547" s="18">
        <f>SUM('ведомствен.2015'!H935)</f>
        <v>1826</v>
      </c>
      <c r="L547" s="211">
        <f t="shared" si="16"/>
        <v>0</v>
      </c>
    </row>
    <row r="548" spans="1:12" s="9" customFormat="1" ht="14.25" hidden="1">
      <c r="A548" s="191" t="s">
        <v>386</v>
      </c>
      <c r="B548" s="177"/>
      <c r="C548" s="313" t="s">
        <v>99</v>
      </c>
      <c r="D548" s="314" t="s">
        <v>97</v>
      </c>
      <c r="E548" s="62" t="s">
        <v>248</v>
      </c>
      <c r="F548" s="65" t="s">
        <v>139</v>
      </c>
      <c r="G548" s="87"/>
      <c r="H548" s="87"/>
      <c r="I548" s="235" t="e">
        <f t="shared" si="15"/>
        <v>#DIV/0!</v>
      </c>
      <c r="J548"/>
      <c r="K548"/>
      <c r="L548" s="211">
        <f t="shared" si="16"/>
        <v>0</v>
      </c>
    </row>
    <row r="549" spans="1:12" ht="42.75" hidden="1">
      <c r="A549" s="191" t="s">
        <v>512</v>
      </c>
      <c r="B549" s="177"/>
      <c r="C549" s="313" t="s">
        <v>99</v>
      </c>
      <c r="D549" s="314" t="s">
        <v>97</v>
      </c>
      <c r="E549" s="62" t="s">
        <v>513</v>
      </c>
      <c r="F549" s="65"/>
      <c r="G549" s="87">
        <f>SUM(G550:G551)</f>
        <v>3752.8</v>
      </c>
      <c r="H549" s="87">
        <f>SUM(H550:H551)</f>
        <v>3695.5</v>
      </c>
      <c r="I549" s="235">
        <f t="shared" si="15"/>
        <v>98.47314005542528</v>
      </c>
      <c r="J549"/>
      <c r="K549"/>
      <c r="L549" s="211">
        <f t="shared" si="16"/>
        <v>3752.8</v>
      </c>
    </row>
    <row r="550" spans="1:12" ht="28.5" hidden="1">
      <c r="A550" s="191" t="s">
        <v>613</v>
      </c>
      <c r="B550" s="177"/>
      <c r="C550" s="313" t="s">
        <v>99</v>
      </c>
      <c r="D550" s="314" t="s">
        <v>97</v>
      </c>
      <c r="E550" s="62" t="s">
        <v>513</v>
      </c>
      <c r="F550" s="65" t="s">
        <v>95</v>
      </c>
      <c r="G550" s="87">
        <v>3322.8</v>
      </c>
      <c r="H550" s="87">
        <v>3295.5</v>
      </c>
      <c r="I550" s="235">
        <f t="shared" si="15"/>
        <v>99.17840375586854</v>
      </c>
      <c r="J550" s="18">
        <f>SUM('ведомствен.2015'!G938)</f>
        <v>3322.8</v>
      </c>
      <c r="K550" s="18">
        <f>SUM('ведомствен.2015'!H938)</f>
        <v>3295.5</v>
      </c>
      <c r="L550" s="211">
        <f t="shared" si="16"/>
        <v>0</v>
      </c>
    </row>
    <row r="551" spans="1:12" ht="28.5" hidden="1">
      <c r="A551" s="195" t="s">
        <v>399</v>
      </c>
      <c r="B551" s="177"/>
      <c r="C551" s="313" t="s">
        <v>99</v>
      </c>
      <c r="D551" s="314" t="s">
        <v>97</v>
      </c>
      <c r="E551" s="62" t="s">
        <v>513</v>
      </c>
      <c r="F551" s="65" t="s">
        <v>397</v>
      </c>
      <c r="G551" s="87">
        <v>430</v>
      </c>
      <c r="H551" s="87">
        <v>400</v>
      </c>
      <c r="I551" s="235">
        <f t="shared" si="15"/>
        <v>93.02325581395348</v>
      </c>
      <c r="J551" s="18">
        <f>SUM('ведомствен.2015'!G939)</f>
        <v>430</v>
      </c>
      <c r="K551" s="18">
        <f>SUM('ведомствен.2015'!H939)</f>
        <v>400</v>
      </c>
      <c r="L551" s="211">
        <f t="shared" si="16"/>
        <v>0</v>
      </c>
    </row>
    <row r="552" spans="1:13" ht="14.25">
      <c r="A552" s="191" t="s">
        <v>254</v>
      </c>
      <c r="B552" s="177"/>
      <c r="C552" s="313" t="s">
        <v>240</v>
      </c>
      <c r="D552" s="314"/>
      <c r="E552" s="62"/>
      <c r="F552" s="65"/>
      <c r="G552" s="88">
        <f>SUM(G553+G569+G586+G601)</f>
        <v>166571.39999999997</v>
      </c>
      <c r="H552" s="88">
        <f>SUM(H553+H569+H586+H601)</f>
        <v>167872.40000000002</v>
      </c>
      <c r="I552" s="235">
        <f t="shared" si="15"/>
        <v>100.78104644614865</v>
      </c>
      <c r="J552"/>
      <c r="K552"/>
      <c r="L552" s="211">
        <f>SUM(J554:J611)</f>
        <v>166571.4</v>
      </c>
      <c r="M552">
        <f>SUM('ведомствен.2015'!G961)</f>
        <v>166571.39999999997</v>
      </c>
    </row>
    <row r="553" spans="1:13" ht="14.25">
      <c r="A553" s="191" t="s">
        <v>140</v>
      </c>
      <c r="B553" s="177"/>
      <c r="C553" s="313" t="s">
        <v>240</v>
      </c>
      <c r="D553" s="314" t="s">
        <v>351</v>
      </c>
      <c r="E553" s="62"/>
      <c r="F553" s="65"/>
      <c r="G553" s="87">
        <f>SUM(G556)+G554</f>
        <v>117284.8</v>
      </c>
      <c r="H553" s="87">
        <f>SUM(H556)+H554</f>
        <v>118765.70000000001</v>
      </c>
      <c r="I553" s="235">
        <f t="shared" si="15"/>
        <v>101.2626529609975</v>
      </c>
      <c r="J553"/>
      <c r="K553"/>
      <c r="L553" s="211">
        <f t="shared" si="16"/>
        <v>117284.8</v>
      </c>
      <c r="M553" s="24">
        <f>SUM(L552-M552)</f>
        <v>2.9103830456733704E-11</v>
      </c>
    </row>
    <row r="554" spans="1:12" ht="99.75" hidden="1">
      <c r="A554" s="257" t="s">
        <v>743</v>
      </c>
      <c r="B554" s="93"/>
      <c r="C554" s="314" t="s">
        <v>240</v>
      </c>
      <c r="D554" s="314" t="s">
        <v>351</v>
      </c>
      <c r="E554" s="95" t="s">
        <v>744</v>
      </c>
      <c r="F554" s="128"/>
      <c r="G554" s="76">
        <f>SUM(G555)</f>
        <v>334.9</v>
      </c>
      <c r="H554" s="76">
        <f>SUM(H555)</f>
        <v>435.1</v>
      </c>
      <c r="I554" s="235">
        <f t="shared" si="15"/>
        <v>129.91937891908034</v>
      </c>
      <c r="J554"/>
      <c r="K554"/>
      <c r="L554" s="211">
        <f t="shared" si="16"/>
        <v>334.9</v>
      </c>
    </row>
    <row r="555" spans="1:12" ht="28.5" hidden="1">
      <c r="A555" s="309" t="s">
        <v>399</v>
      </c>
      <c r="B555" s="93"/>
      <c r="C555" s="314" t="s">
        <v>240</v>
      </c>
      <c r="D555" s="314" t="s">
        <v>351</v>
      </c>
      <c r="E555" s="95" t="s">
        <v>744</v>
      </c>
      <c r="F555" s="128" t="s">
        <v>397</v>
      </c>
      <c r="G555" s="76">
        <v>334.9</v>
      </c>
      <c r="H555" s="76">
        <v>435.1</v>
      </c>
      <c r="I555" s="235">
        <f t="shared" si="15"/>
        <v>129.91937891908034</v>
      </c>
      <c r="J555" s="18">
        <f>SUM('ведомствен.2015'!G964)</f>
        <v>334.9</v>
      </c>
      <c r="K555" s="18">
        <f>SUM('ведомствен.2015'!H964)</f>
        <v>435.1</v>
      </c>
      <c r="L555" s="211">
        <f t="shared" si="16"/>
        <v>0</v>
      </c>
    </row>
    <row r="556" spans="1:12" ht="28.5" hidden="1">
      <c r="A556" s="191" t="s">
        <v>505</v>
      </c>
      <c r="B556" s="177"/>
      <c r="C556" s="313" t="s">
        <v>240</v>
      </c>
      <c r="D556" s="314" t="s">
        <v>351</v>
      </c>
      <c r="E556" s="62" t="s">
        <v>506</v>
      </c>
      <c r="F556" s="65"/>
      <c r="G556" s="88">
        <f>SUM(G557)</f>
        <v>116949.90000000001</v>
      </c>
      <c r="H556" s="88">
        <f>SUM(H557)</f>
        <v>118330.6</v>
      </c>
      <c r="I556" s="235">
        <f t="shared" si="15"/>
        <v>101.18059100520821</v>
      </c>
      <c r="J556"/>
      <c r="K556"/>
      <c r="L556" s="211">
        <f t="shared" si="16"/>
        <v>116949.90000000001</v>
      </c>
    </row>
    <row r="557" spans="1:12" ht="19.5" customHeight="1" hidden="1">
      <c r="A557" s="191" t="s">
        <v>73</v>
      </c>
      <c r="B557" s="177"/>
      <c r="C557" s="313" t="s">
        <v>240</v>
      </c>
      <c r="D557" s="314" t="s">
        <v>351</v>
      </c>
      <c r="E557" s="62" t="s">
        <v>507</v>
      </c>
      <c r="F557" s="65"/>
      <c r="G557" s="87">
        <f>SUM(G568)+G558</f>
        <v>116949.90000000001</v>
      </c>
      <c r="H557" s="87">
        <f>SUM(H568)+H558</f>
        <v>118330.6</v>
      </c>
      <c r="I557" s="235">
        <f t="shared" si="15"/>
        <v>101.18059100520821</v>
      </c>
      <c r="J557"/>
      <c r="K557"/>
      <c r="L557" s="211">
        <f t="shared" si="16"/>
        <v>116949.90000000001</v>
      </c>
    </row>
    <row r="558" spans="1:12" ht="14.25" customHeight="1" hidden="1">
      <c r="A558" s="195" t="s">
        <v>128</v>
      </c>
      <c r="B558" s="269"/>
      <c r="C558" s="313" t="s">
        <v>240</v>
      </c>
      <c r="D558" s="314" t="s">
        <v>351</v>
      </c>
      <c r="E558" s="62" t="s">
        <v>650</v>
      </c>
      <c r="F558" s="65"/>
      <c r="G558" s="87">
        <f>SUM(G563+G565+G559)+G561</f>
        <v>105284.50000000001</v>
      </c>
      <c r="H558" s="87">
        <f>SUM(H563+H565+H559)+H561</f>
        <v>106665.20000000001</v>
      </c>
      <c r="I558" s="235">
        <f t="shared" si="15"/>
        <v>101.31139911382967</v>
      </c>
      <c r="L558" s="211">
        <f t="shared" si="16"/>
        <v>105284.50000000001</v>
      </c>
    </row>
    <row r="559" spans="1:12" ht="14.25" customHeight="1" hidden="1">
      <c r="A559" s="195" t="s">
        <v>700</v>
      </c>
      <c r="B559" s="269"/>
      <c r="C559" s="313" t="s">
        <v>240</v>
      </c>
      <c r="D559" s="314" t="s">
        <v>351</v>
      </c>
      <c r="E559" s="62" t="s">
        <v>745</v>
      </c>
      <c r="F559" s="65"/>
      <c r="G559" s="87">
        <f>SUM(G560)</f>
        <v>4364.7</v>
      </c>
      <c r="H559" s="87">
        <f>SUM(H560)</f>
        <v>6101.7</v>
      </c>
      <c r="I559" s="235">
        <f t="shared" si="15"/>
        <v>139.79654959103718</v>
      </c>
      <c r="L559" s="211">
        <f t="shared" si="16"/>
        <v>4364.7</v>
      </c>
    </row>
    <row r="560" spans="1:12" ht="28.5" hidden="1">
      <c r="A560" s="195" t="s">
        <v>399</v>
      </c>
      <c r="B560" s="269"/>
      <c r="C560" s="313" t="s">
        <v>240</v>
      </c>
      <c r="D560" s="314" t="s">
        <v>351</v>
      </c>
      <c r="E560" s="62" t="s">
        <v>745</v>
      </c>
      <c r="F560" s="65" t="s">
        <v>397</v>
      </c>
      <c r="G560" s="87">
        <v>4364.7</v>
      </c>
      <c r="H560" s="87">
        <v>6101.7</v>
      </c>
      <c r="I560" s="235">
        <f t="shared" si="15"/>
        <v>139.79654959103718</v>
      </c>
      <c r="J560" s="18">
        <f>SUM('ведомствен.2015'!G969)</f>
        <v>4364.7</v>
      </c>
      <c r="K560" s="18">
        <f>SUM('ведомствен.2015'!H969)</f>
        <v>6101.7</v>
      </c>
      <c r="L560" s="211">
        <f t="shared" si="16"/>
        <v>0</v>
      </c>
    </row>
    <row r="561" spans="1:12" ht="28.5" hidden="1">
      <c r="A561" s="58" t="s">
        <v>354</v>
      </c>
      <c r="B561" s="93"/>
      <c r="C561" s="314" t="s">
        <v>240</v>
      </c>
      <c r="D561" s="314" t="s">
        <v>351</v>
      </c>
      <c r="E561" s="95" t="s">
        <v>749</v>
      </c>
      <c r="F561" s="128"/>
      <c r="G561" s="76">
        <f>SUM(G562)</f>
        <v>3291.1</v>
      </c>
      <c r="H561" s="76">
        <f>SUM(H562)</f>
        <v>3291.1</v>
      </c>
      <c r="I561" s="235">
        <f t="shared" si="15"/>
        <v>100</v>
      </c>
      <c r="L561" s="211"/>
    </row>
    <row r="562" spans="1:12" ht="28.5" hidden="1">
      <c r="A562" s="58" t="s">
        <v>399</v>
      </c>
      <c r="B562" s="93"/>
      <c r="C562" s="314" t="s">
        <v>240</v>
      </c>
      <c r="D562" s="314" t="s">
        <v>351</v>
      </c>
      <c r="E562" s="95" t="s">
        <v>749</v>
      </c>
      <c r="F562" s="128" t="s">
        <v>397</v>
      </c>
      <c r="G562" s="76">
        <v>3291.1</v>
      </c>
      <c r="H562" s="76">
        <v>3291.1</v>
      </c>
      <c r="I562" s="235">
        <f t="shared" si="15"/>
        <v>100</v>
      </c>
      <c r="J562" s="18">
        <f>SUM('ведомствен.2015'!G971)</f>
        <v>3291.1</v>
      </c>
      <c r="K562" s="18">
        <f>SUM('ведомствен.2015'!H971)</f>
        <v>3291.1</v>
      </c>
      <c r="L562" s="211"/>
    </row>
    <row r="563" spans="1:12" ht="28.5" hidden="1">
      <c r="A563" s="195" t="s">
        <v>310</v>
      </c>
      <c r="B563" s="269"/>
      <c r="C563" s="313" t="s">
        <v>240</v>
      </c>
      <c r="D563" s="314" t="s">
        <v>351</v>
      </c>
      <c r="E563" s="62" t="s">
        <v>746</v>
      </c>
      <c r="F563" s="65"/>
      <c r="G563" s="87">
        <f>SUM(G564)</f>
        <v>91837.6</v>
      </c>
      <c r="H563" s="87">
        <f>SUM(H564)</f>
        <v>91837.6</v>
      </c>
      <c r="I563" s="235">
        <f t="shared" si="15"/>
        <v>100</v>
      </c>
      <c r="L563" s="211">
        <f t="shared" si="16"/>
        <v>91837.6</v>
      </c>
    </row>
    <row r="564" spans="1:12" ht="28.5" hidden="1">
      <c r="A564" s="195" t="s">
        <v>399</v>
      </c>
      <c r="B564" s="269"/>
      <c r="C564" s="313" t="s">
        <v>240</v>
      </c>
      <c r="D564" s="314" t="s">
        <v>351</v>
      </c>
      <c r="E564" s="62" t="s">
        <v>746</v>
      </c>
      <c r="F564" s="65" t="s">
        <v>397</v>
      </c>
      <c r="G564" s="87">
        <v>91837.6</v>
      </c>
      <c r="H564" s="87">
        <v>91837.6</v>
      </c>
      <c r="I564" s="235">
        <f t="shared" si="15"/>
        <v>100</v>
      </c>
      <c r="J564" s="18">
        <f>SUM('ведомствен.2015'!G973)</f>
        <v>91837.6</v>
      </c>
      <c r="K564" s="18">
        <f>SUM('ведомствен.2015'!H973)</f>
        <v>91837.6</v>
      </c>
      <c r="L564" s="211">
        <f t="shared" si="16"/>
        <v>0</v>
      </c>
    </row>
    <row r="565" spans="1:12" ht="28.5" hidden="1">
      <c r="A565" s="191" t="s">
        <v>169</v>
      </c>
      <c r="B565" s="269"/>
      <c r="C565" s="313" t="s">
        <v>240</v>
      </c>
      <c r="D565" s="314" t="s">
        <v>351</v>
      </c>
      <c r="E565" s="62" t="s">
        <v>651</v>
      </c>
      <c r="F565" s="65"/>
      <c r="G565" s="87">
        <f>SUM(G566)</f>
        <v>5791.1</v>
      </c>
      <c r="H565" s="87">
        <f>SUM(H566)</f>
        <v>5434.8</v>
      </c>
      <c r="I565" s="235">
        <f aca="true" t="shared" si="17" ref="I565:I611">SUM(H565/G565*100)</f>
        <v>93.84745557838752</v>
      </c>
      <c r="J565"/>
      <c r="K565"/>
      <c r="L565" s="211">
        <f t="shared" si="16"/>
        <v>5791.1</v>
      </c>
    </row>
    <row r="566" spans="1:12" ht="28.5" hidden="1">
      <c r="A566" s="195" t="s">
        <v>399</v>
      </c>
      <c r="B566" s="269"/>
      <c r="C566" s="313" t="s">
        <v>240</v>
      </c>
      <c r="D566" s="314" t="s">
        <v>351</v>
      </c>
      <c r="E566" s="62" t="s">
        <v>651</v>
      </c>
      <c r="F566" s="65" t="s">
        <v>397</v>
      </c>
      <c r="G566" s="87">
        <v>5791.1</v>
      </c>
      <c r="H566" s="87">
        <v>5434.8</v>
      </c>
      <c r="I566" s="235">
        <f t="shared" si="17"/>
        <v>93.84745557838752</v>
      </c>
      <c r="J566" s="18">
        <f>SUM('ведомствен.2015'!G975)</f>
        <v>5791.1</v>
      </c>
      <c r="K566" s="18">
        <f>SUM('ведомствен.2015'!H975)</f>
        <v>5434.8</v>
      </c>
      <c r="L566" s="211">
        <f t="shared" si="16"/>
        <v>0</v>
      </c>
    </row>
    <row r="567" spans="1:12" ht="28.5" hidden="1">
      <c r="A567" s="191" t="s">
        <v>241</v>
      </c>
      <c r="B567" s="177"/>
      <c r="C567" s="313" t="s">
        <v>240</v>
      </c>
      <c r="D567" s="314" t="s">
        <v>351</v>
      </c>
      <c r="E567" s="62" t="s">
        <v>508</v>
      </c>
      <c r="F567" s="65"/>
      <c r="G567" s="87">
        <f>SUM(G568)</f>
        <v>11665.4</v>
      </c>
      <c r="H567" s="87">
        <f>SUM(H568)</f>
        <v>11665.4</v>
      </c>
      <c r="I567" s="235">
        <f t="shared" si="17"/>
        <v>100</v>
      </c>
      <c r="L567" s="211">
        <f t="shared" si="16"/>
        <v>11665.4</v>
      </c>
    </row>
    <row r="568" spans="1:12" ht="28.5" hidden="1">
      <c r="A568" s="195" t="s">
        <v>399</v>
      </c>
      <c r="B568" s="182"/>
      <c r="C568" s="313" t="s">
        <v>240</v>
      </c>
      <c r="D568" s="314" t="s">
        <v>351</v>
      </c>
      <c r="E568" s="62" t="s">
        <v>508</v>
      </c>
      <c r="F568" s="66" t="s">
        <v>397</v>
      </c>
      <c r="G568" s="87">
        <v>11665.4</v>
      </c>
      <c r="H568" s="87">
        <v>11665.4</v>
      </c>
      <c r="I568" s="235">
        <f t="shared" si="17"/>
        <v>100</v>
      </c>
      <c r="J568" s="18">
        <f>SUM('ведомствен.2015'!G977)</f>
        <v>11665.4</v>
      </c>
      <c r="K568" s="18">
        <f>SUM('ведомствен.2015'!H977)</f>
        <v>11665.4</v>
      </c>
      <c r="L568" s="211">
        <f t="shared" si="16"/>
        <v>0</v>
      </c>
    </row>
    <row r="569" spans="1:12" ht="14.25">
      <c r="A569" s="191" t="s">
        <v>192</v>
      </c>
      <c r="B569" s="269"/>
      <c r="C569" s="313" t="s">
        <v>240</v>
      </c>
      <c r="D569" s="314" t="s">
        <v>353</v>
      </c>
      <c r="E569" s="62"/>
      <c r="F569" s="65"/>
      <c r="G569" s="87">
        <f>SUM(G570)</f>
        <v>23393</v>
      </c>
      <c r="H569" s="87">
        <f>SUM(H570)</f>
        <v>23353.100000000002</v>
      </c>
      <c r="I569" s="235">
        <f t="shared" si="17"/>
        <v>99.82943615611508</v>
      </c>
      <c r="J569"/>
      <c r="K569"/>
      <c r="L569" s="211">
        <f t="shared" si="16"/>
        <v>23393</v>
      </c>
    </row>
    <row r="570" spans="1:12" ht="28.5" hidden="1">
      <c r="A570" s="191" t="s">
        <v>505</v>
      </c>
      <c r="B570" s="269"/>
      <c r="C570" s="313" t="s">
        <v>240</v>
      </c>
      <c r="D570" s="314" t="s">
        <v>353</v>
      </c>
      <c r="E570" s="62" t="s">
        <v>506</v>
      </c>
      <c r="F570" s="65"/>
      <c r="G570" s="87">
        <f>SUM(G575)+G578+G571</f>
        <v>23393</v>
      </c>
      <c r="H570" s="87">
        <f>SUM(H575)+H578+H571</f>
        <v>23353.100000000002</v>
      </c>
      <c r="I570" s="235">
        <f t="shared" si="17"/>
        <v>99.82943615611508</v>
      </c>
      <c r="J570"/>
      <c r="K570"/>
      <c r="L570" s="211">
        <f t="shared" si="16"/>
        <v>23393</v>
      </c>
    </row>
    <row r="571" spans="1:12" ht="28.5" hidden="1">
      <c r="A571" s="74" t="s">
        <v>73</v>
      </c>
      <c r="B571" s="86"/>
      <c r="C571" s="313" t="s">
        <v>240</v>
      </c>
      <c r="D571" s="314" t="s">
        <v>353</v>
      </c>
      <c r="E571" s="62" t="s">
        <v>507</v>
      </c>
      <c r="F571" s="65"/>
      <c r="G571" s="87">
        <f>SUM(G572)</f>
        <v>1393.1</v>
      </c>
      <c r="H571" s="87">
        <f>SUM(H572)</f>
        <v>1353.2</v>
      </c>
      <c r="I571" s="235">
        <f t="shared" si="17"/>
        <v>97.13588399971287</v>
      </c>
      <c r="J571"/>
      <c r="K571"/>
      <c r="L571" s="211">
        <f t="shared" si="16"/>
        <v>1393.1</v>
      </c>
    </row>
    <row r="572" spans="1:12" ht="14.25" hidden="1">
      <c r="A572" s="195" t="s">
        <v>128</v>
      </c>
      <c r="B572" s="269"/>
      <c r="C572" s="313" t="s">
        <v>240</v>
      </c>
      <c r="D572" s="314" t="s">
        <v>353</v>
      </c>
      <c r="E572" s="62" t="s">
        <v>650</v>
      </c>
      <c r="F572" s="65"/>
      <c r="G572" s="87">
        <f>SUM(G573)</f>
        <v>1393.1</v>
      </c>
      <c r="H572" s="87">
        <f>SUM(H573)</f>
        <v>1353.2</v>
      </c>
      <c r="I572" s="235">
        <f t="shared" si="17"/>
        <v>97.13588399971287</v>
      </c>
      <c r="J572"/>
      <c r="K572"/>
      <c r="L572" s="211">
        <f t="shared" si="16"/>
        <v>1393.1</v>
      </c>
    </row>
    <row r="573" spans="1:12" ht="28.5" hidden="1">
      <c r="A573" s="73" t="s">
        <v>125</v>
      </c>
      <c r="B573" s="86"/>
      <c r="C573" s="313" t="s">
        <v>240</v>
      </c>
      <c r="D573" s="314" t="s">
        <v>353</v>
      </c>
      <c r="E573" s="62" t="s">
        <v>651</v>
      </c>
      <c r="F573" s="65"/>
      <c r="G573" s="87">
        <f>G574</f>
        <v>1393.1</v>
      </c>
      <c r="H573" s="87">
        <f>H574</f>
        <v>1353.2</v>
      </c>
      <c r="I573" s="235">
        <f t="shared" si="17"/>
        <v>97.13588399971287</v>
      </c>
      <c r="J573"/>
      <c r="K573"/>
      <c r="L573" s="211">
        <f t="shared" si="16"/>
        <v>1393.1</v>
      </c>
    </row>
    <row r="574" spans="1:12" ht="28.5" hidden="1">
      <c r="A574" s="74" t="s">
        <v>399</v>
      </c>
      <c r="B574" s="86"/>
      <c r="C574" s="313" t="s">
        <v>240</v>
      </c>
      <c r="D574" s="314" t="s">
        <v>353</v>
      </c>
      <c r="E574" s="62" t="s">
        <v>651</v>
      </c>
      <c r="F574" s="65" t="s">
        <v>397</v>
      </c>
      <c r="G574" s="87">
        <v>1393.1</v>
      </c>
      <c r="H574" s="87">
        <v>1353.2</v>
      </c>
      <c r="I574" s="235">
        <f t="shared" si="17"/>
        <v>97.13588399971287</v>
      </c>
      <c r="J574" s="18">
        <f>SUM('ведомствен.2015'!G983)</f>
        <v>1393.1</v>
      </c>
      <c r="K574" s="18">
        <f>SUM('ведомствен.2015'!H983)</f>
        <v>1353.2</v>
      </c>
      <c r="L574" s="211">
        <f t="shared" si="16"/>
        <v>0</v>
      </c>
    </row>
    <row r="575" spans="1:12" ht="42.75" hidden="1">
      <c r="A575" s="191" t="s">
        <v>514</v>
      </c>
      <c r="B575" s="269"/>
      <c r="C575" s="313" t="s">
        <v>240</v>
      </c>
      <c r="D575" s="314" t="s">
        <v>353</v>
      </c>
      <c r="E575" s="62" t="s">
        <v>592</v>
      </c>
      <c r="F575" s="65"/>
      <c r="G575" s="87">
        <f>SUM(+G576)</f>
        <v>9870.4</v>
      </c>
      <c r="H575" s="87">
        <f>SUM(+H576)</f>
        <v>9870.4</v>
      </c>
      <c r="I575" s="235">
        <f t="shared" si="17"/>
        <v>100</v>
      </c>
      <c r="J575"/>
      <c r="K575"/>
      <c r="L575" s="211">
        <f t="shared" si="16"/>
        <v>9870.4</v>
      </c>
    </row>
    <row r="576" spans="1:12" ht="28.5" hidden="1">
      <c r="A576" s="191" t="s">
        <v>241</v>
      </c>
      <c r="B576" s="269"/>
      <c r="C576" s="313" t="s">
        <v>240</v>
      </c>
      <c r="D576" s="314" t="s">
        <v>353</v>
      </c>
      <c r="E576" s="62" t="s">
        <v>593</v>
      </c>
      <c r="F576" s="65"/>
      <c r="G576" s="87">
        <f>SUM(G577)</f>
        <v>9870.4</v>
      </c>
      <c r="H576" s="87">
        <f>SUM(H577)</f>
        <v>9870.4</v>
      </c>
      <c r="I576" s="235">
        <f t="shared" si="17"/>
        <v>100</v>
      </c>
      <c r="J576"/>
      <c r="K576"/>
      <c r="L576" s="211">
        <f t="shared" si="16"/>
        <v>9870.4</v>
      </c>
    </row>
    <row r="577" spans="1:12" ht="28.5" hidden="1">
      <c r="A577" s="195" t="s">
        <v>399</v>
      </c>
      <c r="B577" s="273"/>
      <c r="C577" s="313" t="s">
        <v>240</v>
      </c>
      <c r="D577" s="314" t="s">
        <v>353</v>
      </c>
      <c r="E577" s="62" t="s">
        <v>593</v>
      </c>
      <c r="F577" s="66" t="s">
        <v>397</v>
      </c>
      <c r="G577" s="87">
        <v>9870.4</v>
      </c>
      <c r="H577" s="87">
        <v>9870.4</v>
      </c>
      <c r="I577" s="235">
        <f t="shared" si="17"/>
        <v>100</v>
      </c>
      <c r="J577" s="18">
        <f>SUM('ведомствен.2015'!G986)</f>
        <v>9870.4</v>
      </c>
      <c r="K577" s="18">
        <f>SUM('ведомствен.2015'!H986)</f>
        <v>9870.4</v>
      </c>
      <c r="L577" s="211">
        <f t="shared" si="16"/>
        <v>0</v>
      </c>
    </row>
    <row r="578" spans="1:12" ht="42" customHeight="1" hidden="1">
      <c r="A578" s="191" t="s">
        <v>515</v>
      </c>
      <c r="B578" s="269"/>
      <c r="C578" s="313" t="s">
        <v>240</v>
      </c>
      <c r="D578" s="314" t="s">
        <v>353</v>
      </c>
      <c r="E578" s="62" t="s">
        <v>594</v>
      </c>
      <c r="F578" s="65"/>
      <c r="G578" s="87">
        <f>SUM(G584:G584)+G579</f>
        <v>12129.5</v>
      </c>
      <c r="H578" s="87">
        <f>SUM(H584:H584)+H579</f>
        <v>12129.5</v>
      </c>
      <c r="I578" s="235">
        <f t="shared" si="17"/>
        <v>100</v>
      </c>
      <c r="J578"/>
      <c r="K578"/>
      <c r="L578" s="211">
        <f t="shared" si="16"/>
        <v>12129.5</v>
      </c>
    </row>
    <row r="579" spans="1:12" ht="14.25" hidden="1">
      <c r="A579" s="195" t="s">
        <v>128</v>
      </c>
      <c r="B579" s="269"/>
      <c r="C579" s="313" t="s">
        <v>240</v>
      </c>
      <c r="D579" s="314" t="s">
        <v>353</v>
      </c>
      <c r="E579" s="62" t="s">
        <v>172</v>
      </c>
      <c r="F579" s="65"/>
      <c r="G579" s="87">
        <f>SUM(G580)+G582</f>
        <v>0</v>
      </c>
      <c r="H579" s="87">
        <f>SUM(H580)+H582</f>
        <v>0</v>
      </c>
      <c r="I579" s="235" t="e">
        <f t="shared" si="17"/>
        <v>#DIV/0!</v>
      </c>
      <c r="J579"/>
      <c r="K579"/>
      <c r="L579" s="211">
        <f t="shared" si="16"/>
        <v>0</v>
      </c>
    </row>
    <row r="580" spans="1:12" ht="28.5" hidden="1">
      <c r="A580" s="195" t="s">
        <v>116</v>
      </c>
      <c r="B580" s="269"/>
      <c r="C580" s="313" t="s">
        <v>240</v>
      </c>
      <c r="D580" s="314" t="s">
        <v>353</v>
      </c>
      <c r="E580" s="62" t="s">
        <v>117</v>
      </c>
      <c r="F580" s="65"/>
      <c r="G580" s="87">
        <f>SUM(G581)</f>
        <v>0</v>
      </c>
      <c r="H580" s="87">
        <f>SUM(H581)</f>
        <v>0</v>
      </c>
      <c r="I580" s="235" t="e">
        <f t="shared" si="17"/>
        <v>#DIV/0!</v>
      </c>
      <c r="J580"/>
      <c r="K580"/>
      <c r="L580" s="211">
        <f t="shared" si="16"/>
        <v>0</v>
      </c>
    </row>
    <row r="581" spans="1:12" ht="28.5" hidden="1">
      <c r="A581" s="195" t="s">
        <v>399</v>
      </c>
      <c r="B581" s="273"/>
      <c r="C581" s="313" t="s">
        <v>240</v>
      </c>
      <c r="D581" s="314" t="s">
        <v>353</v>
      </c>
      <c r="E581" s="62" t="s">
        <v>117</v>
      </c>
      <c r="F581" s="66" t="s">
        <v>397</v>
      </c>
      <c r="G581" s="87"/>
      <c r="H581" s="87"/>
      <c r="I581" s="235" t="e">
        <f t="shared" si="17"/>
        <v>#DIV/0!</v>
      </c>
      <c r="L581" s="211">
        <f t="shared" si="16"/>
        <v>0</v>
      </c>
    </row>
    <row r="582" spans="1:12" ht="28.5" hidden="1">
      <c r="A582" s="195" t="s">
        <v>310</v>
      </c>
      <c r="B582" s="269"/>
      <c r="C582" s="313" t="s">
        <v>240</v>
      </c>
      <c r="D582" s="314" t="s">
        <v>353</v>
      </c>
      <c r="E582" s="62" t="s">
        <v>372</v>
      </c>
      <c r="F582" s="65"/>
      <c r="G582" s="87">
        <f>SUM(G583)</f>
        <v>0</v>
      </c>
      <c r="H582" s="87">
        <f>SUM(H583)</f>
        <v>0</v>
      </c>
      <c r="I582" s="235" t="e">
        <f t="shared" si="17"/>
        <v>#DIV/0!</v>
      </c>
      <c r="L582" s="211">
        <f t="shared" si="16"/>
        <v>0</v>
      </c>
    </row>
    <row r="583" spans="1:12" ht="14.25" hidden="1">
      <c r="A583" s="195" t="s">
        <v>115</v>
      </c>
      <c r="B583" s="269"/>
      <c r="C583" s="313" t="s">
        <v>240</v>
      </c>
      <c r="D583" s="314" t="s">
        <v>353</v>
      </c>
      <c r="E583" s="62" t="s">
        <v>372</v>
      </c>
      <c r="F583" s="65" t="s">
        <v>65</v>
      </c>
      <c r="G583" s="87"/>
      <c r="H583" s="87"/>
      <c r="I583" s="235" t="e">
        <f t="shared" si="17"/>
        <v>#DIV/0!</v>
      </c>
      <c r="L583" s="211">
        <f t="shared" si="16"/>
        <v>0</v>
      </c>
    </row>
    <row r="584" spans="1:12" ht="28.5" hidden="1">
      <c r="A584" s="195" t="s">
        <v>241</v>
      </c>
      <c r="B584" s="269"/>
      <c r="C584" s="313" t="s">
        <v>240</v>
      </c>
      <c r="D584" s="314" t="s">
        <v>353</v>
      </c>
      <c r="E584" s="62" t="s">
        <v>595</v>
      </c>
      <c r="F584" s="65"/>
      <c r="G584" s="87">
        <f>SUM(G585)</f>
        <v>12129.5</v>
      </c>
      <c r="H584" s="87">
        <f>SUM(H585)</f>
        <v>12129.5</v>
      </c>
      <c r="I584" s="235">
        <f t="shared" si="17"/>
        <v>100</v>
      </c>
      <c r="L584" s="211">
        <f t="shared" si="16"/>
        <v>12129.5</v>
      </c>
    </row>
    <row r="585" spans="1:12" ht="28.5" hidden="1">
      <c r="A585" s="195" t="s">
        <v>399</v>
      </c>
      <c r="B585" s="273"/>
      <c r="C585" s="313" t="s">
        <v>240</v>
      </c>
      <c r="D585" s="314" t="s">
        <v>353</v>
      </c>
      <c r="E585" s="62" t="s">
        <v>595</v>
      </c>
      <c r="F585" s="66" t="s">
        <v>397</v>
      </c>
      <c r="G585" s="87">
        <v>12129.5</v>
      </c>
      <c r="H585" s="87">
        <v>12129.5</v>
      </c>
      <c r="I585" s="235">
        <f t="shared" si="17"/>
        <v>100</v>
      </c>
      <c r="J585" s="18">
        <f>SUM('ведомствен.2015'!G994)</f>
        <v>12129.5</v>
      </c>
      <c r="K585" s="18">
        <f>SUM('ведомствен.2015'!H994)</f>
        <v>12129.5</v>
      </c>
      <c r="L585" s="211">
        <f t="shared" si="16"/>
        <v>0</v>
      </c>
    </row>
    <row r="586" spans="1:12" ht="14.25">
      <c r="A586" s="195" t="s">
        <v>193</v>
      </c>
      <c r="B586" s="269"/>
      <c r="C586" s="313" t="s">
        <v>240</v>
      </c>
      <c r="D586" s="314" t="s">
        <v>97</v>
      </c>
      <c r="E586" s="62"/>
      <c r="F586" s="65"/>
      <c r="G586" s="87">
        <f>SUM(G589)+G587</f>
        <v>11445.3</v>
      </c>
      <c r="H586" s="87">
        <f>SUM(H589)+H587</f>
        <v>11324.2</v>
      </c>
      <c r="I586" s="235">
        <f t="shared" si="17"/>
        <v>98.94192375909763</v>
      </c>
      <c r="L586" s="211">
        <f t="shared" si="16"/>
        <v>11445.3</v>
      </c>
    </row>
    <row r="587" spans="1:12" ht="109.5" customHeight="1" hidden="1">
      <c r="A587" s="257" t="s">
        <v>743</v>
      </c>
      <c r="B587" s="93"/>
      <c r="C587" s="314" t="s">
        <v>240</v>
      </c>
      <c r="D587" s="314" t="s">
        <v>97</v>
      </c>
      <c r="E587" s="95" t="s">
        <v>744</v>
      </c>
      <c r="F587" s="128"/>
      <c r="G587" s="76">
        <f>SUM(G588)</f>
        <v>79.4</v>
      </c>
      <c r="H587" s="76">
        <f>SUM(H588)</f>
        <v>92.6</v>
      </c>
      <c r="I587" s="235">
        <f t="shared" si="17"/>
        <v>116.62468513853904</v>
      </c>
      <c r="J587"/>
      <c r="K587"/>
      <c r="L587" s="211">
        <f t="shared" si="16"/>
        <v>79.4</v>
      </c>
    </row>
    <row r="588" spans="1:12" ht="39" customHeight="1" hidden="1">
      <c r="A588" s="309" t="s">
        <v>399</v>
      </c>
      <c r="B588" s="93"/>
      <c r="C588" s="314" t="s">
        <v>240</v>
      </c>
      <c r="D588" s="314" t="s">
        <v>97</v>
      </c>
      <c r="E588" s="95" t="s">
        <v>744</v>
      </c>
      <c r="F588" s="128" t="s">
        <v>397</v>
      </c>
      <c r="G588" s="76">
        <v>79.4</v>
      </c>
      <c r="H588" s="76">
        <v>92.6</v>
      </c>
      <c r="I588" s="235">
        <f t="shared" si="17"/>
        <v>116.62468513853904</v>
      </c>
      <c r="J588" s="18">
        <f>SUM('ведомствен.2015'!G997)</f>
        <v>79.4</v>
      </c>
      <c r="K588" s="18">
        <f>SUM('ведомствен.2015'!H997)</f>
        <v>92.6</v>
      </c>
      <c r="L588" s="211">
        <f t="shared" si="16"/>
        <v>0</v>
      </c>
    </row>
    <row r="589" spans="1:12" ht="27.75" customHeight="1" hidden="1">
      <c r="A589" s="191" t="s">
        <v>505</v>
      </c>
      <c r="B589" s="269"/>
      <c r="C589" s="313" t="s">
        <v>240</v>
      </c>
      <c r="D589" s="314" t="s">
        <v>97</v>
      </c>
      <c r="E589" s="62" t="s">
        <v>506</v>
      </c>
      <c r="F589" s="65"/>
      <c r="G589" s="87">
        <f>SUM(G593)</f>
        <v>11365.9</v>
      </c>
      <c r="H589" s="87">
        <f>SUM(H593)</f>
        <v>11231.6</v>
      </c>
      <c r="I589" s="235">
        <f t="shared" si="17"/>
        <v>98.81839537564117</v>
      </c>
      <c r="J589"/>
      <c r="K589"/>
      <c r="L589" s="211">
        <f t="shared" si="16"/>
        <v>11365.9</v>
      </c>
    </row>
    <row r="590" spans="1:12" ht="14.25" hidden="1">
      <c r="A590" s="191"/>
      <c r="B590" s="269"/>
      <c r="C590" s="313"/>
      <c r="D590" s="314"/>
      <c r="E590" s="62"/>
      <c r="F590" s="65"/>
      <c r="G590" s="87"/>
      <c r="H590" s="87"/>
      <c r="I590" s="235" t="e">
        <f t="shared" si="17"/>
        <v>#DIV/0!</v>
      </c>
      <c r="J590" s="18">
        <f>SUM('ведомствен.2015'!G990)</f>
        <v>0</v>
      </c>
      <c r="K590" s="18">
        <f>SUM('ведомствен.2015'!H990)</f>
        <v>0</v>
      </c>
      <c r="L590" s="211">
        <f t="shared" si="16"/>
        <v>0</v>
      </c>
    </row>
    <row r="591" spans="1:12" ht="14.25" hidden="1">
      <c r="A591" s="191"/>
      <c r="B591" s="269"/>
      <c r="C591" s="313"/>
      <c r="D591" s="314"/>
      <c r="E591" s="62"/>
      <c r="F591" s="65"/>
      <c r="G591" s="87"/>
      <c r="H591" s="87"/>
      <c r="I591" s="235" t="e">
        <f t="shared" si="17"/>
        <v>#DIV/0!</v>
      </c>
      <c r="J591"/>
      <c r="K591"/>
      <c r="L591" s="211">
        <f t="shared" si="16"/>
        <v>0</v>
      </c>
    </row>
    <row r="592" spans="1:12" ht="14.25" hidden="1">
      <c r="A592" s="191"/>
      <c r="B592" s="269"/>
      <c r="C592" s="313"/>
      <c r="D592" s="314"/>
      <c r="E592" s="62"/>
      <c r="F592" s="65"/>
      <c r="G592" s="87"/>
      <c r="H592" s="87"/>
      <c r="I592" s="235" t="e">
        <f t="shared" si="17"/>
        <v>#DIV/0!</v>
      </c>
      <c r="J592"/>
      <c r="K592"/>
      <c r="L592" s="211">
        <f t="shared" si="16"/>
        <v>0</v>
      </c>
    </row>
    <row r="593" spans="1:12" ht="22.5" customHeight="1" hidden="1">
      <c r="A593" s="191" t="s">
        <v>73</v>
      </c>
      <c r="B593" s="269"/>
      <c r="C593" s="313" t="s">
        <v>240</v>
      </c>
      <c r="D593" s="314" t="s">
        <v>97</v>
      </c>
      <c r="E593" s="62" t="s">
        <v>507</v>
      </c>
      <c r="F593" s="65"/>
      <c r="G593" s="87">
        <f>SUM(G597)+G594</f>
        <v>11365.9</v>
      </c>
      <c r="H593" s="87">
        <f>SUM(H597)+H594</f>
        <v>11231.6</v>
      </c>
      <c r="I593" s="235">
        <f t="shared" si="17"/>
        <v>98.81839537564117</v>
      </c>
      <c r="L593" s="211">
        <f t="shared" si="16"/>
        <v>11365.9</v>
      </c>
    </row>
    <row r="594" spans="1:12" ht="14.25" hidden="1">
      <c r="A594" s="195" t="s">
        <v>128</v>
      </c>
      <c r="B594" s="269"/>
      <c r="C594" s="313" t="s">
        <v>240</v>
      </c>
      <c r="D594" s="314" t="s">
        <v>97</v>
      </c>
      <c r="E594" s="62" t="s">
        <v>650</v>
      </c>
      <c r="F594" s="65"/>
      <c r="G594" s="87">
        <f>SUM(G595)</f>
        <v>7742.8</v>
      </c>
      <c r="H594" s="87">
        <f>SUM(H595)</f>
        <v>7608.6</v>
      </c>
      <c r="I594" s="235">
        <f t="shared" si="17"/>
        <v>98.26677687658211</v>
      </c>
      <c r="L594" s="211">
        <f t="shared" si="16"/>
        <v>7742.8</v>
      </c>
    </row>
    <row r="595" spans="1:12" ht="16.5" customHeight="1" hidden="1">
      <c r="A595" s="191" t="s">
        <v>169</v>
      </c>
      <c r="B595" s="269"/>
      <c r="C595" s="313" t="s">
        <v>240</v>
      </c>
      <c r="D595" s="314" t="s">
        <v>97</v>
      </c>
      <c r="E595" s="62" t="s">
        <v>651</v>
      </c>
      <c r="F595" s="65"/>
      <c r="G595" s="87">
        <f>SUM(G596)</f>
        <v>7742.8</v>
      </c>
      <c r="H595" s="87">
        <f>SUM(H596)</f>
        <v>7608.6</v>
      </c>
      <c r="I595" s="235">
        <f t="shared" si="17"/>
        <v>98.26677687658211</v>
      </c>
      <c r="L595" s="211">
        <f t="shared" si="16"/>
        <v>7742.8</v>
      </c>
    </row>
    <row r="596" spans="1:12" ht="30" customHeight="1" hidden="1">
      <c r="A596" s="195" t="s">
        <v>399</v>
      </c>
      <c r="B596" s="269"/>
      <c r="C596" s="313" t="s">
        <v>240</v>
      </c>
      <c r="D596" s="314" t="s">
        <v>97</v>
      </c>
      <c r="E596" s="62" t="s">
        <v>651</v>
      </c>
      <c r="F596" s="65" t="s">
        <v>397</v>
      </c>
      <c r="G596" s="87">
        <v>7742.8</v>
      </c>
      <c r="H596" s="87">
        <v>7608.6</v>
      </c>
      <c r="I596" s="235">
        <f t="shared" si="17"/>
        <v>98.26677687658211</v>
      </c>
      <c r="J596" s="18">
        <f>SUM('ведомствен.2015'!G1005)</f>
        <v>7742.8</v>
      </c>
      <c r="K596" s="18">
        <f>SUM('ведомствен.2015'!H1005)</f>
        <v>7608.6</v>
      </c>
      <c r="L596" s="211">
        <f t="shared" si="16"/>
        <v>0</v>
      </c>
    </row>
    <row r="597" spans="1:12" ht="31.5" customHeight="1" hidden="1">
      <c r="A597" s="195" t="s">
        <v>241</v>
      </c>
      <c r="B597" s="269"/>
      <c r="C597" s="313" t="s">
        <v>240</v>
      </c>
      <c r="D597" s="314" t="s">
        <v>97</v>
      </c>
      <c r="E597" s="62" t="s">
        <v>508</v>
      </c>
      <c r="F597" s="65"/>
      <c r="G597" s="87">
        <f>SUM(G598)</f>
        <v>3623.1</v>
      </c>
      <c r="H597" s="87">
        <f>SUM(H598)</f>
        <v>3623</v>
      </c>
      <c r="I597" s="235">
        <f t="shared" si="17"/>
        <v>99.99723993265435</v>
      </c>
      <c r="J597"/>
      <c r="K597"/>
      <c r="L597" s="211">
        <f t="shared" si="16"/>
        <v>3623.1</v>
      </c>
    </row>
    <row r="598" spans="1:12" ht="30.75" customHeight="1" hidden="1">
      <c r="A598" s="195" t="s">
        <v>399</v>
      </c>
      <c r="B598" s="273"/>
      <c r="C598" s="313" t="s">
        <v>240</v>
      </c>
      <c r="D598" s="314" t="s">
        <v>97</v>
      </c>
      <c r="E598" s="62" t="s">
        <v>508</v>
      </c>
      <c r="F598" s="66" t="s">
        <v>397</v>
      </c>
      <c r="G598" s="87">
        <v>3623.1</v>
      </c>
      <c r="H598" s="87">
        <v>3623</v>
      </c>
      <c r="I598" s="235">
        <f t="shared" si="17"/>
        <v>99.99723993265435</v>
      </c>
      <c r="J598" s="18">
        <f>SUM('ведомствен.2015'!G1007)</f>
        <v>3623.1</v>
      </c>
      <c r="K598" s="18">
        <f>SUM('ведомствен.2015'!H1007)</f>
        <v>3623</v>
      </c>
      <c r="L598" s="211">
        <f t="shared" si="16"/>
        <v>0</v>
      </c>
    </row>
    <row r="599" spans="1:12" ht="14.25" hidden="1">
      <c r="A599" s="192" t="s">
        <v>2</v>
      </c>
      <c r="B599" s="269"/>
      <c r="C599" s="313" t="s">
        <v>240</v>
      </c>
      <c r="D599" s="314" t="s">
        <v>97</v>
      </c>
      <c r="E599" s="62" t="s">
        <v>215</v>
      </c>
      <c r="F599" s="64"/>
      <c r="G599" s="87">
        <f>SUM(G600)</f>
        <v>0</v>
      </c>
      <c r="H599" s="87">
        <f>SUM(H600)</f>
        <v>0</v>
      </c>
      <c r="I599" s="235" t="e">
        <f t="shared" si="17"/>
        <v>#DIV/0!</v>
      </c>
      <c r="L599" s="211">
        <f t="shared" si="16"/>
        <v>0</v>
      </c>
    </row>
    <row r="600" spans="1:12" ht="28.5" hidden="1">
      <c r="A600" s="191" t="s">
        <v>267</v>
      </c>
      <c r="B600" s="269"/>
      <c r="C600" s="313" t="s">
        <v>240</v>
      </c>
      <c r="D600" s="314" t="s">
        <v>97</v>
      </c>
      <c r="E600" s="62" t="s">
        <v>215</v>
      </c>
      <c r="F600" s="64" t="s">
        <v>216</v>
      </c>
      <c r="G600" s="87"/>
      <c r="H600" s="87"/>
      <c r="I600" s="235" t="e">
        <f t="shared" si="17"/>
        <v>#DIV/0!</v>
      </c>
      <c r="L600" s="211">
        <f t="shared" si="16"/>
        <v>0</v>
      </c>
    </row>
    <row r="601" spans="1:12" ht="13.5" customHeight="1">
      <c r="A601" s="192" t="s">
        <v>191</v>
      </c>
      <c r="B601" s="270"/>
      <c r="C601" s="313" t="s">
        <v>240</v>
      </c>
      <c r="D601" s="314" t="s">
        <v>240</v>
      </c>
      <c r="E601" s="62"/>
      <c r="F601" s="65"/>
      <c r="G601" s="87">
        <f>SUM(G604)+G609</f>
        <v>14448.300000000001</v>
      </c>
      <c r="H601" s="87">
        <f>SUM(H604)+H609</f>
        <v>14429.4</v>
      </c>
      <c r="I601" s="235">
        <f t="shared" si="17"/>
        <v>99.86918876269179</v>
      </c>
      <c r="L601" s="211">
        <f t="shared" si="16"/>
        <v>14448.300000000001</v>
      </c>
    </row>
    <row r="602" spans="1:12" ht="42.75" hidden="1">
      <c r="A602" s="192" t="s">
        <v>174</v>
      </c>
      <c r="B602" s="270"/>
      <c r="C602" s="313" t="s">
        <v>240</v>
      </c>
      <c r="D602" s="314" t="s">
        <v>240</v>
      </c>
      <c r="E602" s="62" t="s">
        <v>175</v>
      </c>
      <c r="F602" s="65"/>
      <c r="G602" s="87">
        <f>SUM(G603)</f>
        <v>0</v>
      </c>
      <c r="H602" s="87">
        <f>SUM(H603)</f>
        <v>0</v>
      </c>
      <c r="I602" s="235" t="e">
        <f t="shared" si="17"/>
        <v>#DIV/0!</v>
      </c>
      <c r="L602" s="211">
        <f t="shared" si="16"/>
        <v>0</v>
      </c>
    </row>
    <row r="603" spans="1:12" ht="14.25" hidden="1">
      <c r="A603" s="195" t="s">
        <v>128</v>
      </c>
      <c r="B603" s="270"/>
      <c r="C603" s="313" t="s">
        <v>240</v>
      </c>
      <c r="D603" s="314" t="s">
        <v>240</v>
      </c>
      <c r="E603" s="62" t="s">
        <v>175</v>
      </c>
      <c r="F603" s="65" t="s">
        <v>65</v>
      </c>
      <c r="G603" s="87"/>
      <c r="H603" s="87"/>
      <c r="I603" s="235" t="e">
        <f t="shared" si="17"/>
        <v>#DIV/0!</v>
      </c>
      <c r="L603" s="211">
        <f t="shared" si="16"/>
        <v>0</v>
      </c>
    </row>
    <row r="604" spans="1:12" ht="28.5" hidden="1">
      <c r="A604" s="191" t="s">
        <v>505</v>
      </c>
      <c r="B604" s="269"/>
      <c r="C604" s="313" t="s">
        <v>240</v>
      </c>
      <c r="D604" s="314" t="s">
        <v>240</v>
      </c>
      <c r="E604" s="62" t="s">
        <v>506</v>
      </c>
      <c r="F604" s="65"/>
      <c r="G604" s="87">
        <f>SUM(G605)</f>
        <v>13156.6</v>
      </c>
      <c r="H604" s="87">
        <f>SUM(H605)</f>
        <v>13137.699999999999</v>
      </c>
      <c r="I604" s="235">
        <f t="shared" si="17"/>
        <v>99.85634586443305</v>
      </c>
      <c r="L604" s="211">
        <f t="shared" si="16"/>
        <v>13156.6</v>
      </c>
    </row>
    <row r="605" spans="1:12" ht="28.5" hidden="1">
      <c r="A605" s="191" t="s">
        <v>39</v>
      </c>
      <c r="B605" s="269"/>
      <c r="C605" s="313" t="s">
        <v>240</v>
      </c>
      <c r="D605" s="314" t="s">
        <v>240</v>
      </c>
      <c r="E605" s="62" t="s">
        <v>509</v>
      </c>
      <c r="F605" s="65"/>
      <c r="G605" s="87">
        <f>SUM(G606:G608)</f>
        <v>13156.6</v>
      </c>
      <c r="H605" s="87">
        <f>SUM(H606:H608)</f>
        <v>13137.699999999999</v>
      </c>
      <c r="I605" s="235">
        <f t="shared" si="17"/>
        <v>99.85634586443305</v>
      </c>
      <c r="J605"/>
      <c r="K605"/>
      <c r="L605" s="211">
        <f aca="true" t="shared" si="18" ref="L605:L611">SUM(G605-J605)</f>
        <v>13156.6</v>
      </c>
    </row>
    <row r="606" spans="1:12" ht="28.5" hidden="1">
      <c r="A606" s="191" t="s">
        <v>380</v>
      </c>
      <c r="B606" s="269"/>
      <c r="C606" s="313" t="s">
        <v>240</v>
      </c>
      <c r="D606" s="314" t="s">
        <v>240</v>
      </c>
      <c r="E606" s="62" t="s">
        <v>509</v>
      </c>
      <c r="F606" s="64" t="s">
        <v>381</v>
      </c>
      <c r="G606" s="87">
        <v>11681.3</v>
      </c>
      <c r="H606" s="87">
        <v>11678.5</v>
      </c>
      <c r="I606" s="235">
        <f t="shared" si="17"/>
        <v>99.97603006514687</v>
      </c>
      <c r="J606" s="18">
        <f>SUM('ведомствен.2015'!G1015)</f>
        <v>11681.3</v>
      </c>
      <c r="K606" s="18">
        <f>SUM('ведомствен.2015'!H1015)</f>
        <v>11678.5</v>
      </c>
      <c r="L606" s="211">
        <f t="shared" si="18"/>
        <v>0</v>
      </c>
    </row>
    <row r="607" spans="1:12" ht="28.5" hidden="1">
      <c r="A607" s="191" t="s">
        <v>613</v>
      </c>
      <c r="B607" s="269"/>
      <c r="C607" s="313" t="s">
        <v>240</v>
      </c>
      <c r="D607" s="314" t="s">
        <v>240</v>
      </c>
      <c r="E607" s="62" t="s">
        <v>509</v>
      </c>
      <c r="F607" s="64" t="s">
        <v>95</v>
      </c>
      <c r="G607" s="88">
        <v>1429.1</v>
      </c>
      <c r="H607" s="88">
        <v>1413.8</v>
      </c>
      <c r="I607" s="235">
        <f t="shared" si="17"/>
        <v>98.92939612343433</v>
      </c>
      <c r="J607" s="18">
        <f>SUM('ведомствен.2015'!G1016)</f>
        <v>1429.1</v>
      </c>
      <c r="K607" s="18">
        <f>SUM('ведомствен.2015'!H1016)</f>
        <v>1413.8</v>
      </c>
      <c r="L607" s="211">
        <f t="shared" si="18"/>
        <v>0</v>
      </c>
    </row>
    <row r="608" spans="1:12" ht="18.75" customHeight="1" hidden="1">
      <c r="A608" s="280" t="s">
        <v>386</v>
      </c>
      <c r="B608" s="290"/>
      <c r="C608" s="325" t="s">
        <v>240</v>
      </c>
      <c r="D608" s="326" t="s">
        <v>240</v>
      </c>
      <c r="E608" s="287" t="s">
        <v>509</v>
      </c>
      <c r="F608" s="288" t="s">
        <v>139</v>
      </c>
      <c r="G608" s="227">
        <v>46.2</v>
      </c>
      <c r="H608" s="227">
        <v>45.4</v>
      </c>
      <c r="I608" s="235">
        <f t="shared" si="17"/>
        <v>98.26839826839826</v>
      </c>
      <c r="J608" s="18">
        <f>SUM('ведомствен.2015'!G1017)</f>
        <v>46.2</v>
      </c>
      <c r="K608" s="18">
        <f>SUM('ведомствен.2015'!H1017)</f>
        <v>45.4</v>
      </c>
      <c r="L608" s="211">
        <f t="shared" si="18"/>
        <v>0</v>
      </c>
    </row>
    <row r="609" spans="1:12" ht="14.25" hidden="1">
      <c r="A609" s="195" t="s">
        <v>464</v>
      </c>
      <c r="B609" s="269"/>
      <c r="C609" s="325" t="s">
        <v>240</v>
      </c>
      <c r="D609" s="326" t="s">
        <v>240</v>
      </c>
      <c r="E609" s="62" t="s">
        <v>104</v>
      </c>
      <c r="F609" s="65"/>
      <c r="G609" s="87">
        <f>SUM(G610)</f>
        <v>1291.7</v>
      </c>
      <c r="H609" s="87">
        <f>SUM(H610)</f>
        <v>1291.7</v>
      </c>
      <c r="I609" s="235">
        <f t="shared" si="17"/>
        <v>100</v>
      </c>
      <c r="J609"/>
      <c r="K609"/>
      <c r="L609" s="211">
        <f t="shared" si="18"/>
        <v>1291.7</v>
      </c>
    </row>
    <row r="610" spans="1:12" ht="34.5" customHeight="1" hidden="1">
      <c r="A610" s="281" t="s">
        <v>596</v>
      </c>
      <c r="B610" s="291"/>
      <c r="C610" s="325" t="s">
        <v>240</v>
      </c>
      <c r="D610" s="326" t="s">
        <v>240</v>
      </c>
      <c r="E610" s="62" t="s">
        <v>597</v>
      </c>
      <c r="F610" s="289"/>
      <c r="G610" s="228">
        <f>SUM(G611)</f>
        <v>1291.7</v>
      </c>
      <c r="H610" s="228">
        <f>SUM(H611)</f>
        <v>1291.7</v>
      </c>
      <c r="I610" s="235">
        <f t="shared" si="17"/>
        <v>100</v>
      </c>
      <c r="J610"/>
      <c r="K610"/>
      <c r="L610" s="211">
        <f t="shared" si="18"/>
        <v>1291.7</v>
      </c>
    </row>
    <row r="611" spans="1:12" ht="28.5" hidden="1">
      <c r="A611" s="195" t="s">
        <v>399</v>
      </c>
      <c r="B611" s="269"/>
      <c r="C611" s="313" t="s">
        <v>240</v>
      </c>
      <c r="D611" s="314" t="s">
        <v>240</v>
      </c>
      <c r="E611" s="62" t="s">
        <v>597</v>
      </c>
      <c r="F611" s="65" t="s">
        <v>397</v>
      </c>
      <c r="G611" s="87">
        <v>1291.7</v>
      </c>
      <c r="H611" s="87">
        <v>1291.7</v>
      </c>
      <c r="I611" s="235">
        <f t="shared" si="17"/>
        <v>100</v>
      </c>
      <c r="J611" s="18">
        <f>SUM('ведомствен.2015'!G1020)</f>
        <v>1291.7</v>
      </c>
      <c r="K611" s="18">
        <f>SUM('ведомствен.2015'!H1020)</f>
        <v>1291.7</v>
      </c>
      <c r="L611" s="211">
        <f t="shared" si="18"/>
        <v>0</v>
      </c>
    </row>
    <row r="612" spans="1:14" s="11" customFormat="1" ht="14.25">
      <c r="A612" s="191" t="s">
        <v>145</v>
      </c>
      <c r="B612" s="177"/>
      <c r="C612" s="311" t="s">
        <v>4</v>
      </c>
      <c r="D612" s="312"/>
      <c r="E612" s="32"/>
      <c r="F612" s="64"/>
      <c r="G612" s="88">
        <f>SUM(G613+G617+G631+G726+G751)</f>
        <v>934565.1</v>
      </c>
      <c r="H612" s="88">
        <f>SUM(H613+H617+H631+H726+H751)</f>
        <v>930986.2000000001</v>
      </c>
      <c r="I612" s="235">
        <f aca="true" t="shared" si="19" ref="I612:I628">SUM(H612/G612*100)</f>
        <v>99.61705182442616</v>
      </c>
      <c r="L612" s="11">
        <f>SUM(J614:J786)</f>
        <v>934565.1000000002</v>
      </c>
      <c r="M612" s="11">
        <f>SUM('ведомствен.2015'!G1021+'ведомствен.2015'!G940+'ведомствен.2015'!G813+'ведомствен.2015'!G452+'ведомствен.2015'!G333)</f>
        <v>934565.0999999999</v>
      </c>
      <c r="N612" s="11">
        <f>SUM('ведомствен.2015'!H1021+'ведомствен.2015'!H940+'ведомствен.2015'!H813+'ведомствен.2015'!H452+'ведомствен.2015'!H333)</f>
        <v>930986.2000000001</v>
      </c>
    </row>
    <row r="613" spans="1:14" s="11" customFormat="1" ht="14.25">
      <c r="A613" s="191" t="s">
        <v>147</v>
      </c>
      <c r="B613" s="177"/>
      <c r="C613" s="311" t="s">
        <v>4</v>
      </c>
      <c r="D613" s="312" t="s">
        <v>351</v>
      </c>
      <c r="E613" s="32"/>
      <c r="F613" s="64"/>
      <c r="G613" s="87">
        <f aca="true" t="shared" si="20" ref="G613:H615">SUM(G614)</f>
        <v>4735.1</v>
      </c>
      <c r="H613" s="87">
        <f t="shared" si="20"/>
        <v>4622.4</v>
      </c>
      <c r="I613" s="235">
        <f t="shared" si="19"/>
        <v>97.61990243078286</v>
      </c>
      <c r="M613" s="149">
        <f>SUM(L612-G612)</f>
        <v>2.3283064365386963E-10</v>
      </c>
      <c r="N613" s="11">
        <f>SUM(M612-L612)</f>
        <v>-3.4924596548080444E-10</v>
      </c>
    </row>
    <row r="614" spans="1:9" s="11" customFormat="1" ht="14.25" hidden="1">
      <c r="A614" s="191" t="s">
        <v>148</v>
      </c>
      <c r="B614" s="177"/>
      <c r="C614" s="311" t="s">
        <v>4</v>
      </c>
      <c r="D614" s="312" t="s">
        <v>351</v>
      </c>
      <c r="E614" s="32" t="s">
        <v>149</v>
      </c>
      <c r="F614" s="64"/>
      <c r="G614" s="87">
        <f t="shared" si="20"/>
        <v>4735.1</v>
      </c>
      <c r="H614" s="87">
        <f t="shared" si="20"/>
        <v>4622.4</v>
      </c>
      <c r="I614" s="235">
        <f t="shared" si="19"/>
        <v>97.61990243078286</v>
      </c>
    </row>
    <row r="615" spans="1:9" s="11" customFormat="1" ht="28.5" hidden="1">
      <c r="A615" s="191" t="s">
        <v>150</v>
      </c>
      <c r="B615" s="177"/>
      <c r="C615" s="311" t="s">
        <v>4</v>
      </c>
      <c r="D615" s="312" t="s">
        <v>351</v>
      </c>
      <c r="E615" s="32" t="s">
        <v>151</v>
      </c>
      <c r="F615" s="64"/>
      <c r="G615" s="87">
        <f t="shared" si="20"/>
        <v>4735.1</v>
      </c>
      <c r="H615" s="87">
        <f t="shared" si="20"/>
        <v>4622.4</v>
      </c>
      <c r="I615" s="235">
        <f t="shared" si="19"/>
        <v>97.61990243078286</v>
      </c>
    </row>
    <row r="616" spans="1:12" s="11" customFormat="1" ht="14.25" hidden="1">
      <c r="A616" s="191" t="s">
        <v>390</v>
      </c>
      <c r="B616" s="177"/>
      <c r="C616" s="311" t="s">
        <v>4</v>
      </c>
      <c r="D616" s="312" t="s">
        <v>351</v>
      </c>
      <c r="E616" s="32" t="s">
        <v>151</v>
      </c>
      <c r="F616" s="64" t="s">
        <v>391</v>
      </c>
      <c r="G616" s="87">
        <v>4735.1</v>
      </c>
      <c r="H616" s="87">
        <v>4622.4</v>
      </c>
      <c r="I616" s="235">
        <f t="shared" si="19"/>
        <v>97.61990243078286</v>
      </c>
      <c r="J616" s="11">
        <f>SUM('ведомствен.2015'!G456)</f>
        <v>4735.1</v>
      </c>
      <c r="K616" s="11">
        <f>SUM('ведомствен.2015'!H456)</f>
        <v>4622.4</v>
      </c>
      <c r="L616" s="211">
        <f>SUM(G616-J616)</f>
        <v>0</v>
      </c>
    </row>
    <row r="617" spans="1:14" s="11" customFormat="1" ht="14.25">
      <c r="A617" s="191" t="s">
        <v>152</v>
      </c>
      <c r="B617" s="177"/>
      <c r="C617" s="313" t="s">
        <v>4</v>
      </c>
      <c r="D617" s="314" t="s">
        <v>353</v>
      </c>
      <c r="E617" s="32"/>
      <c r="F617" s="64"/>
      <c r="G617" s="87">
        <f>SUM(G618+G623)</f>
        <v>53878.5</v>
      </c>
      <c r="H617" s="87">
        <f>SUM(H618+H623)</f>
        <v>54722.700000000004</v>
      </c>
      <c r="I617" s="235">
        <f t="shared" si="19"/>
        <v>101.56685876555585</v>
      </c>
      <c r="N617" s="11">
        <f>SUM('ведомствен.2015'!H457)</f>
        <v>54722.700000000004</v>
      </c>
    </row>
    <row r="618" spans="1:9" s="11" customFormat="1" ht="14.25" hidden="1">
      <c r="A618" s="200" t="s">
        <v>56</v>
      </c>
      <c r="B618" s="177"/>
      <c r="C618" s="313" t="s">
        <v>4</v>
      </c>
      <c r="D618" s="314" t="s">
        <v>353</v>
      </c>
      <c r="E618" s="62" t="s">
        <v>57</v>
      </c>
      <c r="F618" s="65"/>
      <c r="G618" s="87"/>
      <c r="H618" s="87"/>
      <c r="I618" s="235" t="e">
        <f t="shared" si="19"/>
        <v>#DIV/0!</v>
      </c>
    </row>
    <row r="619" spans="1:9" s="11" customFormat="1" ht="28.5" hidden="1">
      <c r="A619" s="200" t="s">
        <v>11</v>
      </c>
      <c r="B619" s="177"/>
      <c r="C619" s="313" t="s">
        <v>4</v>
      </c>
      <c r="D619" s="314" t="s">
        <v>353</v>
      </c>
      <c r="E619" s="62" t="s">
        <v>12</v>
      </c>
      <c r="F619" s="65"/>
      <c r="G619" s="87">
        <f>SUM(G620+G621)</f>
        <v>0</v>
      </c>
      <c r="H619" s="87">
        <f>SUM(H620+H621)</f>
        <v>0</v>
      </c>
      <c r="I619" s="235" t="e">
        <f t="shared" si="19"/>
        <v>#DIV/0!</v>
      </c>
    </row>
    <row r="620" spans="1:9" s="11" customFormat="1" ht="14.25" hidden="1">
      <c r="A620" s="74" t="s">
        <v>195</v>
      </c>
      <c r="B620" s="177"/>
      <c r="C620" s="313" t="s">
        <v>4</v>
      </c>
      <c r="D620" s="314" t="s">
        <v>353</v>
      </c>
      <c r="E620" s="62" t="s">
        <v>12</v>
      </c>
      <c r="F620" s="65" t="s">
        <v>196</v>
      </c>
      <c r="G620" s="87"/>
      <c r="H620" s="87"/>
      <c r="I620" s="235" t="e">
        <f t="shared" si="19"/>
        <v>#DIV/0!</v>
      </c>
    </row>
    <row r="621" spans="1:11" s="11" customFormat="1" ht="28.5" hidden="1">
      <c r="A621" s="200" t="s">
        <v>13</v>
      </c>
      <c r="B621" s="177"/>
      <c r="C621" s="313" t="s">
        <v>4</v>
      </c>
      <c r="D621" s="314" t="s">
        <v>353</v>
      </c>
      <c r="E621" s="62" t="s">
        <v>14</v>
      </c>
      <c r="F621" s="65"/>
      <c r="G621" s="87">
        <f>SUM(G622)</f>
        <v>0</v>
      </c>
      <c r="H621" s="87">
        <f>SUM(H622)</f>
        <v>0</v>
      </c>
      <c r="I621" s="235" t="e">
        <f t="shared" si="19"/>
        <v>#DIV/0!</v>
      </c>
      <c r="J621" s="20"/>
      <c r="K621" s="20"/>
    </row>
    <row r="622" spans="1:9" s="11" customFormat="1" ht="14.25" hidden="1">
      <c r="A622" s="74" t="s">
        <v>195</v>
      </c>
      <c r="B622" s="177"/>
      <c r="C622" s="313" t="s">
        <v>4</v>
      </c>
      <c r="D622" s="314" t="s">
        <v>353</v>
      </c>
      <c r="E622" s="62" t="s">
        <v>14</v>
      </c>
      <c r="F622" s="65" t="s">
        <v>196</v>
      </c>
      <c r="G622" s="87"/>
      <c r="H622" s="87"/>
      <c r="I622" s="235" t="e">
        <f t="shared" si="19"/>
        <v>#DIV/0!</v>
      </c>
    </row>
    <row r="623" spans="1:9" s="11" customFormat="1" ht="14.25" hidden="1">
      <c r="A623" s="200" t="s">
        <v>56</v>
      </c>
      <c r="B623" s="177"/>
      <c r="C623" s="313" t="s">
        <v>4</v>
      </c>
      <c r="D623" s="314" t="s">
        <v>353</v>
      </c>
      <c r="E623" s="62" t="s">
        <v>15</v>
      </c>
      <c r="F623" s="65"/>
      <c r="G623" s="87">
        <f>SUM(G624+G627)</f>
        <v>53878.5</v>
      </c>
      <c r="H623" s="87">
        <f>SUM(H624+H627)</f>
        <v>54722.700000000004</v>
      </c>
      <c r="I623" s="235">
        <f t="shared" si="19"/>
        <v>101.56685876555585</v>
      </c>
    </row>
    <row r="624" spans="1:9" s="11" customFormat="1" ht="28.5" hidden="1">
      <c r="A624" s="74" t="s">
        <v>39</v>
      </c>
      <c r="B624" s="177"/>
      <c r="C624" s="313" t="s">
        <v>4</v>
      </c>
      <c r="D624" s="314" t="s">
        <v>353</v>
      </c>
      <c r="E624" s="62" t="s">
        <v>16</v>
      </c>
      <c r="F624" s="65"/>
      <c r="G624" s="87">
        <f>SUM(G625:G626)</f>
        <v>2225.1000000000004</v>
      </c>
      <c r="H624" s="87">
        <f>SUM(H625:H626)</f>
        <v>2055.4</v>
      </c>
      <c r="I624" s="235">
        <f t="shared" si="19"/>
        <v>92.37337647746168</v>
      </c>
    </row>
    <row r="625" spans="1:13" s="11" customFormat="1" ht="28.5" hidden="1">
      <c r="A625" s="191" t="s">
        <v>380</v>
      </c>
      <c r="B625" s="177"/>
      <c r="C625" s="313" t="s">
        <v>4</v>
      </c>
      <c r="D625" s="314" t="s">
        <v>353</v>
      </c>
      <c r="E625" s="62" t="s">
        <v>16</v>
      </c>
      <c r="F625" s="64" t="s">
        <v>381</v>
      </c>
      <c r="G625" s="87">
        <v>1074.2</v>
      </c>
      <c r="H625" s="87">
        <v>904.5</v>
      </c>
      <c r="I625" s="235">
        <f t="shared" si="19"/>
        <v>84.2021969838019</v>
      </c>
      <c r="J625" s="11">
        <f>SUM('ведомствен.2015'!G465)</f>
        <v>1074.2</v>
      </c>
      <c r="K625" s="11">
        <f>SUM('ведомствен.2015'!H465)</f>
        <v>904.5</v>
      </c>
      <c r="L625" s="211">
        <f aca="true" t="shared" si="21" ref="L625:M640">SUM(G625-J625)</f>
        <v>0</v>
      </c>
      <c r="M625" s="211">
        <f t="shared" si="21"/>
        <v>0</v>
      </c>
    </row>
    <row r="626" spans="1:13" s="11" customFormat="1" ht="28.5" hidden="1">
      <c r="A626" s="191" t="s">
        <v>613</v>
      </c>
      <c r="B626" s="177"/>
      <c r="C626" s="313" t="s">
        <v>4</v>
      </c>
      <c r="D626" s="314" t="s">
        <v>353</v>
      </c>
      <c r="E626" s="62" t="s">
        <v>16</v>
      </c>
      <c r="F626" s="64" t="s">
        <v>95</v>
      </c>
      <c r="G626" s="87">
        <v>1150.9</v>
      </c>
      <c r="H626" s="87">
        <v>1150.9</v>
      </c>
      <c r="I626" s="235">
        <f t="shared" si="19"/>
        <v>100</v>
      </c>
      <c r="J626" s="11">
        <f>SUM('ведомствен.2015'!G466)</f>
        <v>1150.9</v>
      </c>
      <c r="K626" s="11">
        <f>SUM('ведомствен.2015'!H466)</f>
        <v>1150.9</v>
      </c>
      <c r="L626" s="211">
        <f t="shared" si="21"/>
        <v>0</v>
      </c>
      <c r="M626" s="211">
        <f t="shared" si="21"/>
        <v>0</v>
      </c>
    </row>
    <row r="627" spans="1:13" ht="28.5" hidden="1">
      <c r="A627" s="74" t="s">
        <v>17</v>
      </c>
      <c r="B627" s="177"/>
      <c r="C627" s="313" t="s">
        <v>4</v>
      </c>
      <c r="D627" s="314" t="s">
        <v>353</v>
      </c>
      <c r="E627" s="62" t="s">
        <v>18</v>
      </c>
      <c r="F627" s="65"/>
      <c r="G627" s="87">
        <f>SUM(G628:G630)</f>
        <v>51653.4</v>
      </c>
      <c r="H627" s="87">
        <f>SUM(H628:H630)</f>
        <v>52667.3</v>
      </c>
      <c r="I627" s="235">
        <f t="shared" si="19"/>
        <v>101.96289111655767</v>
      </c>
      <c r="J627"/>
      <c r="K627"/>
      <c r="M627" s="211">
        <f t="shared" si="21"/>
        <v>52667.3</v>
      </c>
    </row>
    <row r="628" spans="1:13" ht="28.5" hidden="1">
      <c r="A628" s="191" t="s">
        <v>380</v>
      </c>
      <c r="B628" s="177"/>
      <c r="C628" s="313" t="s">
        <v>4</v>
      </c>
      <c r="D628" s="314" t="s">
        <v>353</v>
      </c>
      <c r="E628" s="62" t="s">
        <v>18</v>
      </c>
      <c r="F628" s="64" t="s">
        <v>381</v>
      </c>
      <c r="G628" s="87">
        <v>43525.4</v>
      </c>
      <c r="H628" s="87">
        <v>44607.5</v>
      </c>
      <c r="I628" s="235">
        <f t="shared" si="19"/>
        <v>102.48613453293937</v>
      </c>
      <c r="J628" s="11">
        <f>SUM('ведомствен.2015'!G468)</f>
        <v>43525.4</v>
      </c>
      <c r="K628" s="11">
        <f>SUM('ведомствен.2015'!H468)</f>
        <v>44607.5</v>
      </c>
      <c r="L628" s="211">
        <f t="shared" si="21"/>
        <v>0</v>
      </c>
      <c r="M628" s="211">
        <f t="shared" si="21"/>
        <v>0</v>
      </c>
    </row>
    <row r="629" spans="1:13" ht="27" customHeight="1" hidden="1">
      <c r="A629" s="191" t="s">
        <v>613</v>
      </c>
      <c r="B629" s="177"/>
      <c r="C629" s="313" t="s">
        <v>4</v>
      </c>
      <c r="D629" s="314" t="s">
        <v>353</v>
      </c>
      <c r="E629" s="62" t="s">
        <v>18</v>
      </c>
      <c r="F629" s="64" t="s">
        <v>95</v>
      </c>
      <c r="G629" s="87">
        <v>7834.4</v>
      </c>
      <c r="H629" s="87">
        <v>7834.4</v>
      </c>
      <c r="I629" s="235">
        <f aca="true" t="shared" si="22" ref="I629:I692">SUM(H629/G629*100)</f>
        <v>100</v>
      </c>
      <c r="J629" s="11">
        <f>SUM('ведомствен.2015'!G469)</f>
        <v>7834.4</v>
      </c>
      <c r="K629" s="11">
        <f>SUM('ведомствен.2015'!H469)</f>
        <v>7834.4</v>
      </c>
      <c r="L629" s="211">
        <f t="shared" si="21"/>
        <v>0</v>
      </c>
      <c r="M629" s="211">
        <f t="shared" si="21"/>
        <v>0</v>
      </c>
    </row>
    <row r="630" spans="1:13" ht="16.5" customHeight="1" hidden="1">
      <c r="A630" s="191" t="s">
        <v>386</v>
      </c>
      <c r="B630" s="177"/>
      <c r="C630" s="313" t="s">
        <v>4</v>
      </c>
      <c r="D630" s="314" t="s">
        <v>353</v>
      </c>
      <c r="E630" s="62" t="s">
        <v>18</v>
      </c>
      <c r="F630" s="64" t="s">
        <v>139</v>
      </c>
      <c r="G630" s="87">
        <v>293.6</v>
      </c>
      <c r="H630" s="87">
        <v>225.4</v>
      </c>
      <c r="I630" s="235">
        <f t="shared" si="22"/>
        <v>76.77111716621253</v>
      </c>
      <c r="J630" s="11">
        <f>SUM('ведомствен.2015'!G470)</f>
        <v>293.6</v>
      </c>
      <c r="K630" s="11">
        <f>SUM('ведомствен.2015'!H470)</f>
        <v>225.4</v>
      </c>
      <c r="L630" s="211">
        <f t="shared" si="21"/>
        <v>0</v>
      </c>
      <c r="M630" s="211">
        <f t="shared" si="21"/>
        <v>0</v>
      </c>
    </row>
    <row r="631" spans="1:14" ht="14.25">
      <c r="A631" s="191" t="s">
        <v>19</v>
      </c>
      <c r="B631" s="177"/>
      <c r="C631" s="311" t="s">
        <v>4</v>
      </c>
      <c r="D631" s="312" t="s">
        <v>83</v>
      </c>
      <c r="E631" s="32"/>
      <c r="F631" s="64"/>
      <c r="G631" s="87">
        <f>SUM(G635+G669+G718)+G673+G696+G713</f>
        <v>727041.8</v>
      </c>
      <c r="H631" s="87">
        <f>SUM(H635+H669+H718)+H673+H696+H713</f>
        <v>723640.4</v>
      </c>
      <c r="I631" s="235">
        <f t="shared" si="22"/>
        <v>99.5321589487702</v>
      </c>
      <c r="J631"/>
      <c r="K631"/>
      <c r="L631">
        <f>SUM(J636:J725)</f>
        <v>727041.8</v>
      </c>
      <c r="M631" s="211">
        <f t="shared" si="21"/>
        <v>723640.4</v>
      </c>
      <c r="N631">
        <f>SUM('ведомствен.2015'!H334+'ведомствен.2015'!H471+'ведомствен.2015'!H814+'ведомствен.2015'!H941+'ведомствен.2015'!H1022)</f>
        <v>723640.4</v>
      </c>
    </row>
    <row r="632" spans="1:13" ht="14.25" hidden="1">
      <c r="A632" s="191" t="s">
        <v>303</v>
      </c>
      <c r="B632" s="177"/>
      <c r="C632" s="311" t="s">
        <v>4</v>
      </c>
      <c r="D632" s="312" t="s">
        <v>83</v>
      </c>
      <c r="E632" s="32" t="s">
        <v>305</v>
      </c>
      <c r="F632" s="64"/>
      <c r="G632" s="87">
        <f>SUM(G634)</f>
        <v>0</v>
      </c>
      <c r="H632" s="87">
        <f>SUM(H634)</f>
        <v>0</v>
      </c>
      <c r="I632" s="235" t="e">
        <f t="shared" si="22"/>
        <v>#DIV/0!</v>
      </c>
      <c r="J632"/>
      <c r="K632"/>
      <c r="M632" s="211">
        <f t="shared" si="21"/>
        <v>0</v>
      </c>
    </row>
    <row r="633" spans="1:13" ht="14.25" hidden="1">
      <c r="A633" s="191" t="s">
        <v>285</v>
      </c>
      <c r="B633" s="177"/>
      <c r="C633" s="311" t="s">
        <v>4</v>
      </c>
      <c r="D633" s="312" t="s">
        <v>83</v>
      </c>
      <c r="E633" s="32" t="s">
        <v>286</v>
      </c>
      <c r="F633" s="64"/>
      <c r="G633" s="87">
        <f>SUM(G634)</f>
        <v>0</v>
      </c>
      <c r="H633" s="87">
        <f>SUM(H634)</f>
        <v>0</v>
      </c>
      <c r="I633" s="235" t="e">
        <f t="shared" si="22"/>
        <v>#DIV/0!</v>
      </c>
      <c r="J633"/>
      <c r="K633"/>
      <c r="M633" s="211">
        <f t="shared" si="21"/>
        <v>0</v>
      </c>
    </row>
    <row r="634" spans="1:13" ht="14.25" hidden="1">
      <c r="A634" s="191" t="s">
        <v>237</v>
      </c>
      <c r="B634" s="86"/>
      <c r="C634" s="311" t="s">
        <v>4</v>
      </c>
      <c r="D634" s="312" t="s">
        <v>83</v>
      </c>
      <c r="E634" s="32" t="s">
        <v>286</v>
      </c>
      <c r="F634" s="65" t="s">
        <v>238</v>
      </c>
      <c r="G634" s="87"/>
      <c r="H634" s="87"/>
      <c r="I634" s="235" t="e">
        <f t="shared" si="22"/>
        <v>#DIV/0!</v>
      </c>
      <c r="J634"/>
      <c r="K634"/>
      <c r="M634" s="211">
        <f t="shared" si="21"/>
        <v>0</v>
      </c>
    </row>
    <row r="635" spans="1:13" s="11" customFormat="1" ht="14.25" hidden="1">
      <c r="A635" s="191" t="s">
        <v>20</v>
      </c>
      <c r="B635" s="177"/>
      <c r="C635" s="311" t="s">
        <v>4</v>
      </c>
      <c r="D635" s="312" t="s">
        <v>83</v>
      </c>
      <c r="E635" s="32" t="s">
        <v>21</v>
      </c>
      <c r="F635" s="64"/>
      <c r="G635" s="87">
        <f>SUM(G636+G645+G648+G651+G654+G639+G642)</f>
        <v>249968.59999999998</v>
      </c>
      <c r="H635" s="87">
        <f>SUM(H636+H645+H648+H651+H654+H639+H642)</f>
        <v>249856.30000000005</v>
      </c>
      <c r="I635" s="235">
        <f t="shared" si="22"/>
        <v>99.95507435733931</v>
      </c>
      <c r="L635" s="11">
        <f>SUM(J637:J664)</f>
        <v>249968.6</v>
      </c>
      <c r="M635" s="211">
        <f t="shared" si="21"/>
        <v>249856.30000000005</v>
      </c>
    </row>
    <row r="636" spans="1:13" s="11" customFormat="1" ht="42.75" hidden="1">
      <c r="A636" s="191" t="s">
        <v>229</v>
      </c>
      <c r="B636" s="177"/>
      <c r="C636" s="313" t="s">
        <v>4</v>
      </c>
      <c r="D636" s="314" t="s">
        <v>83</v>
      </c>
      <c r="E636" s="62" t="s">
        <v>230</v>
      </c>
      <c r="F636" s="65"/>
      <c r="G636" s="87">
        <f>SUM(G637:G638)</f>
        <v>137842.7</v>
      </c>
      <c r="H636" s="87">
        <f>SUM(H637:H638)</f>
        <v>137842.7</v>
      </c>
      <c r="I636" s="235">
        <f t="shared" si="22"/>
        <v>100</v>
      </c>
      <c r="M636" s="211">
        <f t="shared" si="21"/>
        <v>137842.7</v>
      </c>
    </row>
    <row r="637" spans="1:13" s="11" customFormat="1" ht="28.5" hidden="1">
      <c r="A637" s="191" t="s">
        <v>613</v>
      </c>
      <c r="B637" s="177"/>
      <c r="C637" s="313" t="s">
        <v>4</v>
      </c>
      <c r="D637" s="314" t="s">
        <v>83</v>
      </c>
      <c r="E637" s="62" t="s">
        <v>230</v>
      </c>
      <c r="F637" s="65" t="s">
        <v>95</v>
      </c>
      <c r="G637" s="87">
        <v>1967.5</v>
      </c>
      <c r="H637" s="87">
        <v>1967.5</v>
      </c>
      <c r="I637" s="235">
        <f t="shared" si="22"/>
        <v>100</v>
      </c>
      <c r="J637" s="11">
        <f>SUM('ведомствен.2015'!G477)</f>
        <v>1967.5</v>
      </c>
      <c r="K637" s="11">
        <f>SUM('ведомствен.2015'!H477)</f>
        <v>1967.5</v>
      </c>
      <c r="L637" s="211">
        <f aca="true" t="shared" si="23" ref="L637:M653">SUM(G637-J637)</f>
        <v>0</v>
      </c>
      <c r="M637" s="211">
        <f t="shared" si="21"/>
        <v>0</v>
      </c>
    </row>
    <row r="638" spans="1:13" s="11" customFormat="1" ht="14.25" hidden="1">
      <c r="A638" s="191" t="s">
        <v>390</v>
      </c>
      <c r="B638" s="177"/>
      <c r="C638" s="313" t="s">
        <v>4</v>
      </c>
      <c r="D638" s="314" t="s">
        <v>83</v>
      </c>
      <c r="E638" s="62" t="s">
        <v>230</v>
      </c>
      <c r="F638" s="65" t="s">
        <v>391</v>
      </c>
      <c r="G638" s="87">
        <v>135875.2</v>
      </c>
      <c r="H638" s="87">
        <v>135875.2</v>
      </c>
      <c r="I638" s="235">
        <f t="shared" si="22"/>
        <v>100</v>
      </c>
      <c r="J638" s="11">
        <f>SUM('ведомствен.2015'!G478)</f>
        <v>135875.2</v>
      </c>
      <c r="K638" s="11">
        <f>SUM('ведомствен.2015'!H478)</f>
        <v>135875.2</v>
      </c>
      <c r="L638" s="211">
        <f t="shared" si="23"/>
        <v>0</v>
      </c>
      <c r="M638" s="211">
        <f t="shared" si="21"/>
        <v>0</v>
      </c>
    </row>
    <row r="639" spans="1:13" s="11" customFormat="1" ht="42.75" hidden="1">
      <c r="A639" s="201" t="s">
        <v>521</v>
      </c>
      <c r="B639" s="186"/>
      <c r="C639" s="327" t="s">
        <v>4</v>
      </c>
      <c r="D639" s="328" t="s">
        <v>83</v>
      </c>
      <c r="E639" s="167" t="s">
        <v>522</v>
      </c>
      <c r="F639" s="168"/>
      <c r="G639" s="175">
        <f>G640+G641</f>
        <v>2057.4</v>
      </c>
      <c r="H639" s="175">
        <f>H640+H641</f>
        <v>2022.3000000000002</v>
      </c>
      <c r="I639" s="235">
        <f t="shared" si="22"/>
        <v>98.29396325459318</v>
      </c>
      <c r="M639" s="211">
        <f t="shared" si="21"/>
        <v>2022.3000000000002</v>
      </c>
    </row>
    <row r="640" spans="1:13" s="11" customFormat="1" ht="28.5" hidden="1">
      <c r="A640" s="191" t="s">
        <v>613</v>
      </c>
      <c r="B640" s="186"/>
      <c r="C640" s="327" t="s">
        <v>4</v>
      </c>
      <c r="D640" s="328" t="s">
        <v>83</v>
      </c>
      <c r="E640" s="167" t="s">
        <v>522</v>
      </c>
      <c r="F640" s="168" t="s">
        <v>95</v>
      </c>
      <c r="G640" s="175">
        <v>30.3</v>
      </c>
      <c r="H640" s="175">
        <v>29.9</v>
      </c>
      <c r="I640" s="235">
        <f t="shared" si="22"/>
        <v>98.67986798679867</v>
      </c>
      <c r="J640" s="11">
        <f>SUM('ведомствен.2015'!G480)</f>
        <v>30.3</v>
      </c>
      <c r="K640" s="11">
        <f>SUM('ведомствен.2015'!H480)</f>
        <v>29.9</v>
      </c>
      <c r="L640" s="211">
        <f t="shared" si="23"/>
        <v>0</v>
      </c>
      <c r="M640" s="211">
        <f t="shared" si="21"/>
        <v>0</v>
      </c>
    </row>
    <row r="641" spans="1:13" s="11" customFormat="1" ht="14.25" hidden="1">
      <c r="A641" s="201" t="s">
        <v>390</v>
      </c>
      <c r="B641" s="186"/>
      <c r="C641" s="327" t="s">
        <v>4</v>
      </c>
      <c r="D641" s="328" t="s">
        <v>83</v>
      </c>
      <c r="E641" s="167" t="s">
        <v>522</v>
      </c>
      <c r="F641" s="168" t="s">
        <v>391</v>
      </c>
      <c r="G641" s="175">
        <v>2027.1</v>
      </c>
      <c r="H641" s="175">
        <v>1992.4</v>
      </c>
      <c r="I641" s="235">
        <f t="shared" si="22"/>
        <v>98.28819495831485</v>
      </c>
      <c r="J641" s="11">
        <f>SUM('ведомствен.2015'!G481)</f>
        <v>2027.1</v>
      </c>
      <c r="K641" s="11">
        <f>SUM('ведомствен.2015'!H481)</f>
        <v>1992.4</v>
      </c>
      <c r="L641" s="211">
        <f t="shared" si="23"/>
        <v>0</v>
      </c>
      <c r="M641" s="211">
        <f t="shared" si="23"/>
        <v>0</v>
      </c>
    </row>
    <row r="642" spans="1:13" s="11" customFormat="1" ht="42.75" hidden="1">
      <c r="A642" s="201" t="s">
        <v>523</v>
      </c>
      <c r="B642" s="186"/>
      <c r="C642" s="327" t="s">
        <v>4</v>
      </c>
      <c r="D642" s="328" t="s">
        <v>83</v>
      </c>
      <c r="E642" s="167" t="s">
        <v>524</v>
      </c>
      <c r="F642" s="168"/>
      <c r="G642" s="175">
        <f>G643+G644</f>
        <v>12384.5</v>
      </c>
      <c r="H642" s="175">
        <f>H643+H644</f>
        <v>12384.2</v>
      </c>
      <c r="I642" s="235">
        <f t="shared" si="22"/>
        <v>99.99757761718277</v>
      </c>
      <c r="M642" s="211">
        <f t="shared" si="23"/>
        <v>12384.2</v>
      </c>
    </row>
    <row r="643" spans="1:13" s="11" customFormat="1" ht="28.5" hidden="1">
      <c r="A643" s="191" t="s">
        <v>613</v>
      </c>
      <c r="B643" s="186"/>
      <c r="C643" s="327" t="s">
        <v>4</v>
      </c>
      <c r="D643" s="328" t="s">
        <v>83</v>
      </c>
      <c r="E643" s="167" t="s">
        <v>524</v>
      </c>
      <c r="F643" s="168" t="s">
        <v>95</v>
      </c>
      <c r="G643" s="175">
        <v>183.2</v>
      </c>
      <c r="H643" s="175">
        <v>183</v>
      </c>
      <c r="I643" s="235">
        <f t="shared" si="22"/>
        <v>99.89082969432314</v>
      </c>
      <c r="J643" s="11">
        <f>SUM('ведомствен.2015'!G483)</f>
        <v>183.2</v>
      </c>
      <c r="K643" s="11">
        <f>SUM('ведомствен.2015'!H483)</f>
        <v>183</v>
      </c>
      <c r="L643" s="211">
        <f t="shared" si="23"/>
        <v>0</v>
      </c>
      <c r="M643" s="211">
        <f t="shared" si="23"/>
        <v>0</v>
      </c>
    </row>
    <row r="644" spans="1:13" s="11" customFormat="1" ht="14.25" hidden="1">
      <c r="A644" s="201" t="s">
        <v>390</v>
      </c>
      <c r="B644" s="186"/>
      <c r="C644" s="327" t="s">
        <v>4</v>
      </c>
      <c r="D644" s="328" t="s">
        <v>83</v>
      </c>
      <c r="E644" s="167" t="s">
        <v>524</v>
      </c>
      <c r="F644" s="168" t="s">
        <v>391</v>
      </c>
      <c r="G644" s="175">
        <v>12201.3</v>
      </c>
      <c r="H644" s="175">
        <v>12201.2</v>
      </c>
      <c r="I644" s="235">
        <f t="shared" si="22"/>
        <v>99.99918041520168</v>
      </c>
      <c r="J644" s="11">
        <f>SUM('ведомствен.2015'!G484)</f>
        <v>12201.3</v>
      </c>
      <c r="K644" s="11">
        <f>SUM('ведомствен.2015'!H484)</f>
        <v>12201.2</v>
      </c>
      <c r="L644" s="211">
        <f t="shared" si="23"/>
        <v>0</v>
      </c>
      <c r="M644" s="211">
        <f t="shared" si="23"/>
        <v>0</v>
      </c>
    </row>
    <row r="645" spans="1:13" s="11" customFormat="1" ht="28.5" hidden="1">
      <c r="A645" s="191" t="s">
        <v>228</v>
      </c>
      <c r="B645" s="177"/>
      <c r="C645" s="313" t="s">
        <v>4</v>
      </c>
      <c r="D645" s="314" t="s">
        <v>83</v>
      </c>
      <c r="E645" s="62" t="s">
        <v>451</v>
      </c>
      <c r="F645" s="65"/>
      <c r="G645" s="87">
        <f>SUM(G646:G647)</f>
        <v>82366.8</v>
      </c>
      <c r="H645" s="87">
        <f>SUM(H646:H647)</f>
        <v>83054.7</v>
      </c>
      <c r="I645" s="235">
        <f t="shared" si="22"/>
        <v>100.83516659624993</v>
      </c>
      <c r="M645" s="211">
        <f t="shared" si="23"/>
        <v>83054.7</v>
      </c>
    </row>
    <row r="646" spans="1:13" s="11" customFormat="1" ht="28.5" hidden="1">
      <c r="A646" s="191" t="s">
        <v>613</v>
      </c>
      <c r="B646" s="177"/>
      <c r="C646" s="313" t="s">
        <v>4</v>
      </c>
      <c r="D646" s="314" t="s">
        <v>83</v>
      </c>
      <c r="E646" s="62" t="s">
        <v>451</v>
      </c>
      <c r="F646" s="65" t="s">
        <v>95</v>
      </c>
      <c r="G646" s="87">
        <v>841.7</v>
      </c>
      <c r="H646" s="87">
        <v>825.8</v>
      </c>
      <c r="I646" s="235">
        <f t="shared" si="22"/>
        <v>98.11096590234048</v>
      </c>
      <c r="J646" s="11">
        <f>SUM('ведомствен.2015'!G486)</f>
        <v>841.7</v>
      </c>
      <c r="K646" s="11">
        <f>SUM('ведомствен.2015'!H486)</f>
        <v>825.8</v>
      </c>
      <c r="L646" s="211">
        <f t="shared" si="23"/>
        <v>0</v>
      </c>
      <c r="M646" s="211">
        <f t="shared" si="23"/>
        <v>0</v>
      </c>
    </row>
    <row r="647" spans="1:13" s="11" customFormat="1" ht="14.25" hidden="1">
      <c r="A647" s="191" t="s">
        <v>390</v>
      </c>
      <c r="B647" s="86"/>
      <c r="C647" s="313" t="s">
        <v>4</v>
      </c>
      <c r="D647" s="314" t="s">
        <v>83</v>
      </c>
      <c r="E647" s="62" t="s">
        <v>451</v>
      </c>
      <c r="F647" s="65" t="s">
        <v>391</v>
      </c>
      <c r="G647" s="87">
        <v>81525.1</v>
      </c>
      <c r="H647" s="87">
        <v>82228.9</v>
      </c>
      <c r="I647" s="235">
        <f t="shared" si="22"/>
        <v>100.86329240933158</v>
      </c>
      <c r="J647" s="11">
        <f>SUM('ведомствен.2015'!G487)</f>
        <v>81525.1</v>
      </c>
      <c r="K647" s="11">
        <f>SUM('ведомствен.2015'!H487)</f>
        <v>82228.9</v>
      </c>
      <c r="L647" s="211">
        <f t="shared" si="23"/>
        <v>0</v>
      </c>
      <c r="M647" s="211">
        <f t="shared" si="23"/>
        <v>0</v>
      </c>
    </row>
    <row r="648" spans="1:13" s="11" customFormat="1" ht="42.75" hidden="1">
      <c r="A648" s="192" t="s">
        <v>227</v>
      </c>
      <c r="B648" s="177"/>
      <c r="C648" s="313" t="s">
        <v>4</v>
      </c>
      <c r="D648" s="314" t="s">
        <v>83</v>
      </c>
      <c r="E648" s="62" t="s">
        <v>452</v>
      </c>
      <c r="F648" s="65"/>
      <c r="G648" s="87">
        <f>SUM(G649:G650)</f>
        <v>50</v>
      </c>
      <c r="H648" s="87">
        <f>SUM(H649:H650)</f>
        <v>2.7</v>
      </c>
      <c r="I648" s="235">
        <f t="shared" si="22"/>
        <v>5.4</v>
      </c>
      <c r="M648" s="211">
        <f t="shared" si="23"/>
        <v>2.7</v>
      </c>
    </row>
    <row r="649" spans="1:13" s="11" customFormat="1" ht="28.5" hidden="1">
      <c r="A649" s="191" t="s">
        <v>613</v>
      </c>
      <c r="B649" s="177"/>
      <c r="C649" s="313" t="s">
        <v>4</v>
      </c>
      <c r="D649" s="314" t="s">
        <v>83</v>
      </c>
      <c r="E649" s="62" t="s">
        <v>452</v>
      </c>
      <c r="F649" s="65" t="s">
        <v>95</v>
      </c>
      <c r="G649" s="87">
        <v>0.8</v>
      </c>
      <c r="H649" s="87"/>
      <c r="I649" s="235">
        <f t="shared" si="22"/>
        <v>0</v>
      </c>
      <c r="J649" s="11">
        <f>SUM('ведомствен.2015'!G489)</f>
        <v>0.8</v>
      </c>
      <c r="K649" s="11">
        <f>SUM('ведомствен.2015'!H489)</f>
        <v>0</v>
      </c>
      <c r="L649" s="211">
        <f t="shared" si="23"/>
        <v>0</v>
      </c>
      <c r="M649" s="211">
        <f t="shared" si="23"/>
        <v>0</v>
      </c>
    </row>
    <row r="650" spans="1:13" s="11" customFormat="1" ht="14.25" hidden="1">
      <c r="A650" s="191" t="s">
        <v>390</v>
      </c>
      <c r="B650" s="177"/>
      <c r="C650" s="313" t="s">
        <v>4</v>
      </c>
      <c r="D650" s="314" t="s">
        <v>83</v>
      </c>
      <c r="E650" s="62" t="s">
        <v>452</v>
      </c>
      <c r="F650" s="65" t="s">
        <v>391</v>
      </c>
      <c r="G650" s="87">
        <v>49.2</v>
      </c>
      <c r="H650" s="87">
        <v>2.7</v>
      </c>
      <c r="I650" s="235">
        <f t="shared" si="22"/>
        <v>5.487804878048781</v>
      </c>
      <c r="J650" s="11">
        <f>SUM('ведомствен.2015'!G490)</f>
        <v>49.2</v>
      </c>
      <c r="K650" s="11">
        <f>SUM('ведомствен.2015'!H490)</f>
        <v>2.7</v>
      </c>
      <c r="L650" s="211">
        <f t="shared" si="23"/>
        <v>0</v>
      </c>
      <c r="M650" s="211">
        <f t="shared" si="23"/>
        <v>0</v>
      </c>
    </row>
    <row r="651" spans="1:13" s="11" customFormat="1" ht="14.25" hidden="1">
      <c r="A651" s="195" t="s">
        <v>176</v>
      </c>
      <c r="B651" s="180"/>
      <c r="C651" s="317" t="s">
        <v>4</v>
      </c>
      <c r="D651" s="318" t="s">
        <v>83</v>
      </c>
      <c r="E651" s="153" t="s">
        <v>455</v>
      </c>
      <c r="F651" s="154"/>
      <c r="G651" s="91">
        <f>G652+G653</f>
        <v>5543.9</v>
      </c>
      <c r="H651" s="91">
        <f>H652+H653</f>
        <v>4806.5</v>
      </c>
      <c r="I651" s="235">
        <f t="shared" si="22"/>
        <v>86.69889428019987</v>
      </c>
      <c r="J651" s="20"/>
      <c r="K651" s="20"/>
      <c r="M651" s="211">
        <f t="shared" si="23"/>
        <v>4806.5</v>
      </c>
    </row>
    <row r="652" spans="1:13" s="11" customFormat="1" ht="28.5" hidden="1">
      <c r="A652" s="191" t="s">
        <v>613</v>
      </c>
      <c r="B652" s="180"/>
      <c r="C652" s="317" t="s">
        <v>4</v>
      </c>
      <c r="D652" s="318" t="s">
        <v>83</v>
      </c>
      <c r="E652" s="153" t="s">
        <v>455</v>
      </c>
      <c r="F652" s="154" t="s">
        <v>95</v>
      </c>
      <c r="G652" s="91">
        <v>3301</v>
      </c>
      <c r="H652" s="91">
        <v>2584.9</v>
      </c>
      <c r="I652" s="235">
        <f t="shared" si="22"/>
        <v>78.3065737655256</v>
      </c>
      <c r="J652" s="11">
        <f>SUM('ведомствен.2015'!G495)</f>
        <v>3301</v>
      </c>
      <c r="K652" s="11">
        <f>SUM('ведомствен.2015'!H495)</f>
        <v>2584.9</v>
      </c>
      <c r="L652" s="211">
        <f t="shared" si="23"/>
        <v>0</v>
      </c>
      <c r="M652" s="211">
        <f t="shared" si="23"/>
        <v>0</v>
      </c>
    </row>
    <row r="653" spans="1:13" s="11" customFormat="1" ht="14.25" hidden="1">
      <c r="A653" s="195" t="s">
        <v>390</v>
      </c>
      <c r="B653" s="180"/>
      <c r="C653" s="317" t="s">
        <v>4</v>
      </c>
      <c r="D653" s="318" t="s">
        <v>83</v>
      </c>
      <c r="E653" s="153" t="s">
        <v>455</v>
      </c>
      <c r="F653" s="154" t="s">
        <v>391</v>
      </c>
      <c r="G653" s="91">
        <v>2242.9</v>
      </c>
      <c r="H653" s="91">
        <v>2221.6</v>
      </c>
      <c r="I653" s="235">
        <f t="shared" si="22"/>
        <v>99.05033661777163</v>
      </c>
      <c r="J653" s="11">
        <f>SUM('ведомствен.2015'!G496)</f>
        <v>2242.9</v>
      </c>
      <c r="K653" s="11">
        <f>SUM('ведомствен.2015'!H496)</f>
        <v>2221.6</v>
      </c>
      <c r="L653" s="211">
        <f t="shared" si="23"/>
        <v>0</v>
      </c>
      <c r="M653" s="211">
        <f t="shared" si="23"/>
        <v>0</v>
      </c>
    </row>
    <row r="654" spans="1:13" s="11" customFormat="1" ht="28.5" hidden="1">
      <c r="A654" s="195" t="s">
        <v>232</v>
      </c>
      <c r="B654" s="180"/>
      <c r="C654" s="317" t="s">
        <v>4</v>
      </c>
      <c r="D654" s="318" t="s">
        <v>83</v>
      </c>
      <c r="E654" s="153" t="s">
        <v>456</v>
      </c>
      <c r="F654" s="154"/>
      <c r="G654" s="91">
        <f>G655+G659+G662+G666</f>
        <v>9723.3</v>
      </c>
      <c r="H654" s="91">
        <f>H655+H659+H662+H666</f>
        <v>9743.2</v>
      </c>
      <c r="I654" s="235">
        <f t="shared" si="22"/>
        <v>100.20466302592743</v>
      </c>
      <c r="M654" s="211">
        <f aca="true" t="shared" si="24" ref="M654:M717">SUM(H654-K654)</f>
        <v>9743.2</v>
      </c>
    </row>
    <row r="655" spans="1:13" s="11" customFormat="1" ht="57" hidden="1">
      <c r="A655" s="195" t="s">
        <v>366</v>
      </c>
      <c r="B655" s="180"/>
      <c r="C655" s="317" t="s">
        <v>4</v>
      </c>
      <c r="D655" s="318" t="s">
        <v>83</v>
      </c>
      <c r="E655" s="153" t="s">
        <v>459</v>
      </c>
      <c r="F655" s="154"/>
      <c r="G655" s="91">
        <f>SUM(G656:G658)</f>
        <v>7618.3</v>
      </c>
      <c r="H655" s="91">
        <f>SUM(H656:H658)</f>
        <v>7418.2</v>
      </c>
      <c r="I655" s="235">
        <f t="shared" si="22"/>
        <v>97.37342976779595</v>
      </c>
      <c r="J655" s="20"/>
      <c r="K655" s="20"/>
      <c r="M655" s="211">
        <f t="shared" si="24"/>
        <v>7418.2</v>
      </c>
    </row>
    <row r="656" spans="1:13" s="11" customFormat="1" ht="28.5" hidden="1">
      <c r="A656" s="191" t="s">
        <v>613</v>
      </c>
      <c r="B656" s="180"/>
      <c r="C656" s="317" t="s">
        <v>4</v>
      </c>
      <c r="D656" s="318" t="s">
        <v>83</v>
      </c>
      <c r="E656" s="153" t="s">
        <v>459</v>
      </c>
      <c r="F656" s="154" t="s">
        <v>95</v>
      </c>
      <c r="G656" s="91">
        <v>136.8</v>
      </c>
      <c r="H656" s="91">
        <v>85.7</v>
      </c>
      <c r="I656" s="235">
        <f t="shared" si="22"/>
        <v>62.64619883040935</v>
      </c>
      <c r="J656" s="20">
        <f>SUM('ведомствен.2015'!G499)</f>
        <v>136.8</v>
      </c>
      <c r="K656" s="11">
        <f>SUM('ведомствен.2015'!H499)</f>
        <v>85.7</v>
      </c>
      <c r="L656" s="211">
        <f>SUM(G656-J656)</f>
        <v>0</v>
      </c>
      <c r="M656" s="211">
        <f t="shared" si="24"/>
        <v>0</v>
      </c>
    </row>
    <row r="657" spans="1:13" s="11" customFormat="1" ht="14.25" customHeight="1" hidden="1">
      <c r="A657" s="195" t="s">
        <v>390</v>
      </c>
      <c r="B657" s="180"/>
      <c r="C657" s="317" t="s">
        <v>4</v>
      </c>
      <c r="D657" s="318" t="s">
        <v>83</v>
      </c>
      <c r="E657" s="153" t="s">
        <v>459</v>
      </c>
      <c r="F657" s="154" t="s">
        <v>391</v>
      </c>
      <c r="G657" s="91">
        <v>7075.9</v>
      </c>
      <c r="H657" s="91">
        <v>6926.9</v>
      </c>
      <c r="I657" s="235">
        <f t="shared" si="22"/>
        <v>97.8942608007462</v>
      </c>
      <c r="J657" s="11">
        <f>SUM('ведомствен.2015'!G945+'ведомствен.2015'!G818+'ведомствен.2015'!G500)</f>
        <v>7075.9</v>
      </c>
      <c r="K657" s="11">
        <f>SUM('ведомствен.2015'!H945+'ведомствен.2015'!H818+'ведомствен.2015'!H500)</f>
        <v>6926.9</v>
      </c>
      <c r="L657" s="211">
        <f>SUM(G657-J657)</f>
        <v>0</v>
      </c>
      <c r="M657" s="211">
        <f t="shared" si="24"/>
        <v>0</v>
      </c>
    </row>
    <row r="658" spans="1:13" s="11" customFormat="1" ht="19.5" customHeight="1" hidden="1">
      <c r="A658" s="74" t="s">
        <v>406</v>
      </c>
      <c r="B658" s="267"/>
      <c r="C658" s="317" t="s">
        <v>4</v>
      </c>
      <c r="D658" s="318" t="s">
        <v>83</v>
      </c>
      <c r="E658" s="153" t="s">
        <v>459</v>
      </c>
      <c r="F658" s="154" t="s">
        <v>397</v>
      </c>
      <c r="G658" s="91">
        <v>405.6</v>
      </c>
      <c r="H658" s="91">
        <v>405.6</v>
      </c>
      <c r="I658" s="235">
        <f t="shared" si="22"/>
        <v>100</v>
      </c>
      <c r="J658" s="11">
        <f>SUM('ведомствен.2015'!G819+'ведомствен.2015'!G1026)</f>
        <v>405.6</v>
      </c>
      <c r="K658" s="11">
        <f>SUM('ведомствен.2015'!H819+'ведомствен.2015'!H1026)</f>
        <v>405.6</v>
      </c>
      <c r="L658" s="211">
        <f>SUM(G658-J658)</f>
        <v>0</v>
      </c>
      <c r="M658" s="211">
        <f t="shared" si="24"/>
        <v>0</v>
      </c>
    </row>
    <row r="659" spans="1:13" s="11" customFormat="1" ht="28.5" hidden="1">
      <c r="A659" s="195" t="s">
        <v>367</v>
      </c>
      <c r="B659" s="180"/>
      <c r="C659" s="317" t="s">
        <v>4</v>
      </c>
      <c r="D659" s="318" t="s">
        <v>83</v>
      </c>
      <c r="E659" s="153" t="s">
        <v>460</v>
      </c>
      <c r="F659" s="154"/>
      <c r="G659" s="91">
        <f>SUM(G660:G661)</f>
        <v>0</v>
      </c>
      <c r="H659" s="91">
        <f>SUM(H660:H661)</f>
        <v>0</v>
      </c>
      <c r="I659" s="235" t="e">
        <f t="shared" si="22"/>
        <v>#DIV/0!</v>
      </c>
      <c r="M659" s="211">
        <f t="shared" si="24"/>
        <v>0</v>
      </c>
    </row>
    <row r="660" spans="1:13" s="11" customFormat="1" ht="14.25" hidden="1">
      <c r="A660" s="191" t="s">
        <v>385</v>
      </c>
      <c r="B660" s="180"/>
      <c r="C660" s="317" t="s">
        <v>4</v>
      </c>
      <c r="D660" s="318" t="s">
        <v>83</v>
      </c>
      <c r="E660" s="153" t="s">
        <v>460</v>
      </c>
      <c r="F660" s="154" t="s">
        <v>95</v>
      </c>
      <c r="G660" s="91"/>
      <c r="H660" s="91"/>
      <c r="I660" s="235" t="e">
        <f t="shared" si="22"/>
        <v>#DIV/0!</v>
      </c>
      <c r="J660" s="11">
        <f>SUM('ведомствен.2015'!G502)</f>
        <v>0</v>
      </c>
      <c r="K660" s="11">
        <f>SUM('ведомствен.2015'!H502)</f>
        <v>0</v>
      </c>
      <c r="M660" s="211">
        <f t="shared" si="24"/>
        <v>0</v>
      </c>
    </row>
    <row r="661" spans="1:13" s="11" customFormat="1" ht="14.25" hidden="1">
      <c r="A661" s="195" t="s">
        <v>390</v>
      </c>
      <c r="B661" s="180"/>
      <c r="C661" s="317" t="s">
        <v>4</v>
      </c>
      <c r="D661" s="318" t="s">
        <v>83</v>
      </c>
      <c r="E661" s="153" t="s">
        <v>460</v>
      </c>
      <c r="F661" s="154" t="s">
        <v>391</v>
      </c>
      <c r="G661" s="91"/>
      <c r="H661" s="91"/>
      <c r="I661" s="235" t="e">
        <f t="shared" si="22"/>
        <v>#DIV/0!</v>
      </c>
      <c r="J661" s="11">
        <f>SUM('ведомствен.2015'!G503)</f>
        <v>0</v>
      </c>
      <c r="K661" s="11">
        <f>SUM('ведомствен.2015'!H503)</f>
        <v>0</v>
      </c>
      <c r="M661" s="211">
        <f t="shared" si="24"/>
        <v>0</v>
      </c>
    </row>
    <row r="662" spans="1:13" s="15" customFormat="1" ht="42.75" hidden="1">
      <c r="A662" s="198" t="s">
        <v>368</v>
      </c>
      <c r="B662" s="180"/>
      <c r="C662" s="317" t="s">
        <v>4</v>
      </c>
      <c r="D662" s="318" t="s">
        <v>83</v>
      </c>
      <c r="E662" s="153" t="s">
        <v>461</v>
      </c>
      <c r="F662" s="154"/>
      <c r="G662" s="91">
        <f>SUM(G663:G665)</f>
        <v>2105</v>
      </c>
      <c r="H662" s="91">
        <f>SUM(H663:H665)</f>
        <v>2325</v>
      </c>
      <c r="I662" s="235">
        <f t="shared" si="22"/>
        <v>110.45130641330165</v>
      </c>
      <c r="M662" s="211">
        <f t="shared" si="24"/>
        <v>2325</v>
      </c>
    </row>
    <row r="663" spans="1:13" s="15" customFormat="1" ht="28.5" hidden="1">
      <c r="A663" s="191" t="s">
        <v>613</v>
      </c>
      <c r="B663" s="180"/>
      <c r="C663" s="317" t="s">
        <v>4</v>
      </c>
      <c r="D663" s="318" t="s">
        <v>83</v>
      </c>
      <c r="E663" s="153" t="s">
        <v>461</v>
      </c>
      <c r="F663" s="154" t="s">
        <v>95</v>
      </c>
      <c r="G663" s="91">
        <v>38.4</v>
      </c>
      <c r="H663" s="91">
        <v>38.4</v>
      </c>
      <c r="I663" s="235">
        <f t="shared" si="22"/>
        <v>100</v>
      </c>
      <c r="J663" s="15">
        <f>SUM('ведомствен.2015'!G505)</f>
        <v>38.4</v>
      </c>
      <c r="K663" s="15">
        <f>SUM('ведомствен.2015'!H505)</f>
        <v>38.4</v>
      </c>
      <c r="L663" s="211">
        <f aca="true" t="shared" si="25" ref="L663:M726">SUM(G663-J663)</f>
        <v>0</v>
      </c>
      <c r="M663" s="211">
        <f t="shared" si="24"/>
        <v>0</v>
      </c>
    </row>
    <row r="664" spans="1:13" s="15" customFormat="1" ht="14.25" hidden="1">
      <c r="A664" s="195" t="s">
        <v>390</v>
      </c>
      <c r="B664" s="180"/>
      <c r="C664" s="317" t="s">
        <v>4</v>
      </c>
      <c r="D664" s="318" t="s">
        <v>83</v>
      </c>
      <c r="E664" s="153" t="s">
        <v>461</v>
      </c>
      <c r="F664" s="154" t="s">
        <v>391</v>
      </c>
      <c r="G664" s="91">
        <v>2066.6</v>
      </c>
      <c r="H664" s="91">
        <v>2286.6</v>
      </c>
      <c r="I664" s="235">
        <f t="shared" si="22"/>
        <v>110.6455046936998</v>
      </c>
      <c r="J664" s="11">
        <f>SUM('ведомствен.2015'!G506)</f>
        <v>2066.6</v>
      </c>
      <c r="K664" s="11">
        <f>SUM('ведомствен.2015'!H506)</f>
        <v>2286.6</v>
      </c>
      <c r="L664" s="211">
        <f t="shared" si="25"/>
        <v>0</v>
      </c>
      <c r="M664" s="211">
        <f t="shared" si="24"/>
        <v>0</v>
      </c>
    </row>
    <row r="665" spans="1:13" s="11" customFormat="1" ht="42" customHeight="1" hidden="1">
      <c r="A665" s="195" t="s">
        <v>462</v>
      </c>
      <c r="B665" s="180"/>
      <c r="C665" s="317" t="s">
        <v>4</v>
      </c>
      <c r="D665" s="318" t="s">
        <v>83</v>
      </c>
      <c r="E665" s="153" t="s">
        <v>461</v>
      </c>
      <c r="F665" s="154" t="s">
        <v>397</v>
      </c>
      <c r="G665" s="91"/>
      <c r="H665" s="91"/>
      <c r="I665" s="235" t="e">
        <f t="shared" si="22"/>
        <v>#DIV/0!</v>
      </c>
      <c r="J665" s="11">
        <f>SUM('ведомствен.2015'!G507)</f>
        <v>0</v>
      </c>
      <c r="K665" s="11">
        <f>SUM('ведомствен.2015'!H507)</f>
        <v>0</v>
      </c>
      <c r="L665" s="211">
        <f t="shared" si="25"/>
        <v>0</v>
      </c>
      <c r="M665" s="211">
        <f t="shared" si="24"/>
        <v>0</v>
      </c>
    </row>
    <row r="666" spans="1:13" s="11" customFormat="1" ht="42.75" hidden="1">
      <c r="A666" s="195" t="s">
        <v>369</v>
      </c>
      <c r="B666" s="180"/>
      <c r="C666" s="317" t="s">
        <v>4</v>
      </c>
      <c r="D666" s="318" t="s">
        <v>83</v>
      </c>
      <c r="E666" s="153" t="s">
        <v>463</v>
      </c>
      <c r="F666" s="154"/>
      <c r="G666" s="91">
        <f>SUM(G667:G668)</f>
        <v>0</v>
      </c>
      <c r="H666" s="91">
        <f>SUM(H667:H668)</f>
        <v>0</v>
      </c>
      <c r="I666" s="235" t="e">
        <f t="shared" si="22"/>
        <v>#DIV/0!</v>
      </c>
      <c r="J666" s="20"/>
      <c r="K666" s="20"/>
      <c r="L666" s="211">
        <f t="shared" si="25"/>
        <v>0</v>
      </c>
      <c r="M666" s="211">
        <f t="shared" si="24"/>
        <v>0</v>
      </c>
    </row>
    <row r="667" spans="1:13" s="11" customFormat="1" ht="14.25" hidden="1">
      <c r="A667" s="191" t="s">
        <v>385</v>
      </c>
      <c r="B667" s="180"/>
      <c r="C667" s="317" t="s">
        <v>4</v>
      </c>
      <c r="D667" s="318" t="s">
        <v>83</v>
      </c>
      <c r="E667" s="153" t="s">
        <v>463</v>
      </c>
      <c r="F667" s="154" t="s">
        <v>95</v>
      </c>
      <c r="G667" s="91"/>
      <c r="H667" s="91"/>
      <c r="I667" s="235" t="e">
        <f t="shared" si="22"/>
        <v>#DIV/0!</v>
      </c>
      <c r="J667" s="20">
        <f>SUM('ведомствен.2015'!G509)</f>
        <v>0</v>
      </c>
      <c r="K667" s="20">
        <f>SUM('ведомствен.2015'!H509)</f>
        <v>0</v>
      </c>
      <c r="L667" s="211">
        <f t="shared" si="25"/>
        <v>0</v>
      </c>
      <c r="M667" s="211">
        <f t="shared" si="24"/>
        <v>0</v>
      </c>
    </row>
    <row r="668" spans="1:13" s="11" customFormat="1" ht="14.25" hidden="1">
      <c r="A668" s="195" t="s">
        <v>390</v>
      </c>
      <c r="B668" s="180"/>
      <c r="C668" s="317" t="s">
        <v>4</v>
      </c>
      <c r="D668" s="318" t="s">
        <v>83</v>
      </c>
      <c r="E668" s="153" t="s">
        <v>463</v>
      </c>
      <c r="F668" s="154" t="s">
        <v>391</v>
      </c>
      <c r="G668" s="91"/>
      <c r="H668" s="91"/>
      <c r="I668" s="235" t="e">
        <f t="shared" si="22"/>
        <v>#DIV/0!</v>
      </c>
      <c r="J668" s="11">
        <f>SUM('ведомствен.2015'!G510)</f>
        <v>0</v>
      </c>
      <c r="K668" s="11">
        <f>SUM('ведомствен.2015'!H510)</f>
        <v>0</v>
      </c>
      <c r="L668" s="211">
        <f t="shared" si="25"/>
        <v>0</v>
      </c>
      <c r="M668" s="211">
        <f t="shared" si="24"/>
        <v>0</v>
      </c>
    </row>
    <row r="669" spans="1:13" s="11" customFormat="1" ht="28.5" hidden="1">
      <c r="A669" s="195" t="s">
        <v>141</v>
      </c>
      <c r="B669" s="180"/>
      <c r="C669" s="317" t="s">
        <v>4</v>
      </c>
      <c r="D669" s="318" t="s">
        <v>83</v>
      </c>
      <c r="E669" s="153" t="s">
        <v>142</v>
      </c>
      <c r="F669" s="154"/>
      <c r="G669" s="91">
        <f>SUM(G670)</f>
        <v>912</v>
      </c>
      <c r="H669" s="91">
        <f>SUM(H670)</f>
        <v>756.2</v>
      </c>
      <c r="I669" s="235">
        <f t="shared" si="22"/>
        <v>82.91666666666667</v>
      </c>
      <c r="J669" s="20"/>
      <c r="K669" s="20"/>
      <c r="L669" s="211">
        <f t="shared" si="25"/>
        <v>912</v>
      </c>
      <c r="M669" s="211">
        <f t="shared" si="24"/>
        <v>756.2</v>
      </c>
    </row>
    <row r="670" spans="1:13" s="11" customFormat="1" ht="14.25" hidden="1">
      <c r="A670" s="195" t="s">
        <v>143</v>
      </c>
      <c r="B670" s="180"/>
      <c r="C670" s="317" t="s">
        <v>4</v>
      </c>
      <c r="D670" s="318" t="s">
        <v>83</v>
      </c>
      <c r="E670" s="153" t="s">
        <v>144</v>
      </c>
      <c r="F670" s="154"/>
      <c r="G670" s="91">
        <f>SUM(G671:G672)</f>
        <v>912</v>
      </c>
      <c r="H670" s="91">
        <f>SUM(H671:H672)</f>
        <v>756.2</v>
      </c>
      <c r="I670" s="235">
        <f t="shared" si="22"/>
        <v>82.91666666666667</v>
      </c>
      <c r="L670" s="211">
        <f t="shared" si="25"/>
        <v>912</v>
      </c>
      <c r="M670" s="211">
        <f t="shared" si="24"/>
        <v>756.2</v>
      </c>
    </row>
    <row r="671" spans="1:13" s="11" customFormat="1" ht="28.5" hidden="1">
      <c r="A671" s="191" t="s">
        <v>613</v>
      </c>
      <c r="B671" s="180"/>
      <c r="C671" s="317" t="s">
        <v>4</v>
      </c>
      <c r="D671" s="318" t="s">
        <v>83</v>
      </c>
      <c r="E671" s="153" t="s">
        <v>144</v>
      </c>
      <c r="F671" s="154" t="s">
        <v>95</v>
      </c>
      <c r="G671" s="91">
        <v>586</v>
      </c>
      <c r="H671" s="91">
        <v>585.5</v>
      </c>
      <c r="I671" s="235">
        <f t="shared" si="22"/>
        <v>99.9146757679181</v>
      </c>
      <c r="J671" s="11">
        <f>SUM('ведомствен.2015'!G513)</f>
        <v>586</v>
      </c>
      <c r="K671" s="11">
        <f>SUM('ведомствен.2015'!H513)</f>
        <v>585.5</v>
      </c>
      <c r="L671" s="211">
        <f t="shared" si="25"/>
        <v>0</v>
      </c>
      <c r="M671" s="211">
        <f t="shared" si="24"/>
        <v>0</v>
      </c>
    </row>
    <row r="672" spans="1:13" s="11" customFormat="1" ht="14.25" hidden="1">
      <c r="A672" s="195" t="s">
        <v>390</v>
      </c>
      <c r="B672" s="180"/>
      <c r="C672" s="317" t="s">
        <v>4</v>
      </c>
      <c r="D672" s="318" t="s">
        <v>83</v>
      </c>
      <c r="E672" s="153" t="s">
        <v>144</v>
      </c>
      <c r="F672" s="154" t="s">
        <v>391</v>
      </c>
      <c r="G672" s="91">
        <v>326</v>
      </c>
      <c r="H672" s="91">
        <v>170.7</v>
      </c>
      <c r="I672" s="235">
        <f t="shared" si="22"/>
        <v>52.36196319018405</v>
      </c>
      <c r="J672" s="11">
        <f>SUM('ведомствен.2015'!G514)</f>
        <v>326</v>
      </c>
      <c r="K672" s="11">
        <f>SUM('ведомствен.2015'!H514)</f>
        <v>170.7</v>
      </c>
      <c r="L672" s="211">
        <f t="shared" si="25"/>
        <v>0</v>
      </c>
      <c r="M672" s="211">
        <f t="shared" si="24"/>
        <v>0</v>
      </c>
    </row>
    <row r="673" spans="1:13" s="11" customFormat="1" ht="42.75" hidden="1">
      <c r="A673" s="201" t="s">
        <v>525</v>
      </c>
      <c r="B673" s="186"/>
      <c r="C673" s="327" t="s">
        <v>4</v>
      </c>
      <c r="D673" s="328" t="s">
        <v>83</v>
      </c>
      <c r="E673" s="167" t="s">
        <v>526</v>
      </c>
      <c r="F673" s="168"/>
      <c r="G673" s="175">
        <f>G674</f>
        <v>333117.9</v>
      </c>
      <c r="H673" s="175">
        <f>H674</f>
        <v>329880.3</v>
      </c>
      <c r="I673" s="235">
        <f t="shared" si="22"/>
        <v>99.02809185576638</v>
      </c>
      <c r="L673" s="211">
        <f>SUM(J674:J695)</f>
        <v>333117.9</v>
      </c>
      <c r="M673" s="211">
        <f t="shared" si="24"/>
        <v>329880.3</v>
      </c>
    </row>
    <row r="674" spans="1:13" s="11" customFormat="1" ht="114" hidden="1">
      <c r="A674" s="201" t="s">
        <v>527</v>
      </c>
      <c r="B674" s="186"/>
      <c r="C674" s="327" t="s">
        <v>4</v>
      </c>
      <c r="D674" s="328" t="s">
        <v>83</v>
      </c>
      <c r="E674" s="167" t="s">
        <v>528</v>
      </c>
      <c r="F674" s="168"/>
      <c r="G674" s="175">
        <f>G675+G678+G681+G684+G687+G690+G693</f>
        <v>333117.9</v>
      </c>
      <c r="H674" s="175">
        <f>H675+H678+H681+H684+H687+H690+H693</f>
        <v>329880.3</v>
      </c>
      <c r="I674" s="235">
        <f t="shared" si="22"/>
        <v>99.02809185576638</v>
      </c>
      <c r="L674" s="211">
        <f t="shared" si="25"/>
        <v>333117.9</v>
      </c>
      <c r="M674" s="211">
        <f t="shared" si="24"/>
        <v>329880.3</v>
      </c>
    </row>
    <row r="675" spans="1:13" s="11" customFormat="1" ht="71.25" hidden="1">
      <c r="A675" s="202" t="s">
        <v>361</v>
      </c>
      <c r="B675" s="186"/>
      <c r="C675" s="327" t="s">
        <v>4</v>
      </c>
      <c r="D675" s="328" t="s">
        <v>83</v>
      </c>
      <c r="E675" s="167" t="s">
        <v>529</v>
      </c>
      <c r="F675" s="168"/>
      <c r="G675" s="175">
        <f>G676+G677</f>
        <v>109903.2</v>
      </c>
      <c r="H675" s="175">
        <f>H676+H677</f>
        <v>109757.2</v>
      </c>
      <c r="I675" s="235">
        <f t="shared" si="22"/>
        <v>99.8671558243982</v>
      </c>
      <c r="L675" s="211">
        <f t="shared" si="25"/>
        <v>109903.2</v>
      </c>
      <c r="M675" s="211">
        <f t="shared" si="24"/>
        <v>109757.2</v>
      </c>
    </row>
    <row r="676" spans="1:13" s="11" customFormat="1" ht="28.5" hidden="1">
      <c r="A676" s="191" t="s">
        <v>613</v>
      </c>
      <c r="B676" s="186"/>
      <c r="C676" s="327" t="s">
        <v>4</v>
      </c>
      <c r="D676" s="328" t="s">
        <v>83</v>
      </c>
      <c r="E676" s="167" t="s">
        <v>529</v>
      </c>
      <c r="F676" s="168" t="s">
        <v>95</v>
      </c>
      <c r="G676" s="175">
        <v>1707.2</v>
      </c>
      <c r="H676" s="175">
        <v>1618.3</v>
      </c>
      <c r="I676" s="235">
        <f t="shared" si="22"/>
        <v>94.79264292408622</v>
      </c>
      <c r="J676" s="11">
        <f>SUM('ведомствен.2015'!G518)</f>
        <v>1707.2</v>
      </c>
      <c r="K676" s="11">
        <f>SUM('ведомствен.2015'!H518)</f>
        <v>1618.3</v>
      </c>
      <c r="L676" s="211">
        <f t="shared" si="25"/>
        <v>0</v>
      </c>
      <c r="M676" s="211">
        <f t="shared" si="24"/>
        <v>0</v>
      </c>
    </row>
    <row r="677" spans="1:13" s="11" customFormat="1" ht="14.25" hidden="1">
      <c r="A677" s="201" t="s">
        <v>390</v>
      </c>
      <c r="B677" s="186"/>
      <c r="C677" s="327" t="s">
        <v>4</v>
      </c>
      <c r="D677" s="328" t="s">
        <v>83</v>
      </c>
      <c r="E677" s="167" t="s">
        <v>529</v>
      </c>
      <c r="F677" s="168" t="s">
        <v>391</v>
      </c>
      <c r="G677" s="175">
        <v>108196</v>
      </c>
      <c r="H677" s="175">
        <v>108138.9</v>
      </c>
      <c r="I677" s="235">
        <f t="shared" si="22"/>
        <v>99.94722540574512</v>
      </c>
      <c r="J677" s="11">
        <f>SUM('ведомствен.2015'!G519)</f>
        <v>108196</v>
      </c>
      <c r="K677" s="11">
        <f>SUM('ведомствен.2015'!H519)</f>
        <v>108138.9</v>
      </c>
      <c r="L677" s="211">
        <f t="shared" si="25"/>
        <v>0</v>
      </c>
      <c r="M677" s="211">
        <f t="shared" si="24"/>
        <v>0</v>
      </c>
    </row>
    <row r="678" spans="1:13" s="11" customFormat="1" ht="85.5" hidden="1">
      <c r="A678" s="202" t="s">
        <v>457</v>
      </c>
      <c r="B678" s="186"/>
      <c r="C678" s="327" t="s">
        <v>4</v>
      </c>
      <c r="D678" s="328" t="s">
        <v>83</v>
      </c>
      <c r="E678" s="167" t="s">
        <v>530</v>
      </c>
      <c r="F678" s="168"/>
      <c r="G678" s="175">
        <f>G679+G680</f>
        <v>98885.6</v>
      </c>
      <c r="H678" s="175">
        <f>H679+H680</f>
        <v>96461.29999999999</v>
      </c>
      <c r="I678" s="235">
        <f t="shared" si="22"/>
        <v>97.54837913710386</v>
      </c>
      <c r="L678" s="211">
        <f t="shared" si="25"/>
        <v>98885.6</v>
      </c>
      <c r="M678" s="211">
        <f t="shared" si="24"/>
        <v>96461.29999999999</v>
      </c>
    </row>
    <row r="679" spans="1:13" s="11" customFormat="1" ht="28.5" hidden="1">
      <c r="A679" s="191" t="s">
        <v>613</v>
      </c>
      <c r="B679" s="186"/>
      <c r="C679" s="327" t="s">
        <v>4</v>
      </c>
      <c r="D679" s="328" t="s">
        <v>83</v>
      </c>
      <c r="E679" s="167" t="s">
        <v>530</v>
      </c>
      <c r="F679" s="168" t="s">
        <v>95</v>
      </c>
      <c r="G679" s="175">
        <v>4379.3</v>
      </c>
      <c r="H679" s="175">
        <v>4340.4</v>
      </c>
      <c r="I679" s="235">
        <f t="shared" si="22"/>
        <v>99.1117301851894</v>
      </c>
      <c r="J679" s="11">
        <f>SUM('ведомствен.2015'!G521)</f>
        <v>4379.3</v>
      </c>
      <c r="K679" s="11">
        <f>SUM('ведомствен.2015'!H521)</f>
        <v>4340.4</v>
      </c>
      <c r="L679" s="211">
        <f t="shared" si="25"/>
        <v>0</v>
      </c>
      <c r="M679" s="211">
        <f t="shared" si="24"/>
        <v>0</v>
      </c>
    </row>
    <row r="680" spans="1:13" s="11" customFormat="1" ht="14.25" hidden="1">
      <c r="A680" s="201" t="s">
        <v>390</v>
      </c>
      <c r="B680" s="186"/>
      <c r="C680" s="327" t="s">
        <v>4</v>
      </c>
      <c r="D680" s="328" t="s">
        <v>83</v>
      </c>
      <c r="E680" s="167" t="s">
        <v>530</v>
      </c>
      <c r="F680" s="168" t="s">
        <v>391</v>
      </c>
      <c r="G680" s="175">
        <v>94506.3</v>
      </c>
      <c r="H680" s="175">
        <v>92120.9</v>
      </c>
      <c r="I680" s="235">
        <f t="shared" si="22"/>
        <v>97.47593546673608</v>
      </c>
      <c r="J680" s="11">
        <f>SUM('ведомствен.2015'!G522)</f>
        <v>94506.3</v>
      </c>
      <c r="K680" s="11">
        <f>SUM('ведомствен.2015'!H522)</f>
        <v>92120.9</v>
      </c>
      <c r="L680" s="211">
        <f t="shared" si="25"/>
        <v>0</v>
      </c>
      <c r="M680" s="211">
        <f t="shared" si="24"/>
        <v>0</v>
      </c>
    </row>
    <row r="681" spans="1:13" s="11" customFormat="1" ht="85.5" hidden="1">
      <c r="A681" s="198" t="s">
        <v>362</v>
      </c>
      <c r="B681" s="186"/>
      <c r="C681" s="327" t="s">
        <v>4</v>
      </c>
      <c r="D681" s="328" t="s">
        <v>83</v>
      </c>
      <c r="E681" s="167" t="s">
        <v>531</v>
      </c>
      <c r="F681" s="168"/>
      <c r="G681" s="175">
        <f>SUM(G682)+G683</f>
        <v>5169.4</v>
      </c>
      <c r="H681" s="175">
        <f>SUM(H682)+H683</f>
        <v>5304.3</v>
      </c>
      <c r="I681" s="235">
        <f t="shared" si="22"/>
        <v>102.6095871861338</v>
      </c>
      <c r="L681" s="211">
        <f t="shared" si="25"/>
        <v>5169.4</v>
      </c>
      <c r="M681" s="211">
        <f t="shared" si="24"/>
        <v>5304.3</v>
      </c>
    </row>
    <row r="682" spans="1:13" s="11" customFormat="1" ht="28.5" hidden="1">
      <c r="A682" s="191" t="s">
        <v>613</v>
      </c>
      <c r="B682" s="186"/>
      <c r="C682" s="327" t="s">
        <v>4</v>
      </c>
      <c r="D682" s="328" t="s">
        <v>83</v>
      </c>
      <c r="E682" s="167" t="s">
        <v>531</v>
      </c>
      <c r="F682" s="168" t="s">
        <v>95</v>
      </c>
      <c r="G682" s="175">
        <v>67.4</v>
      </c>
      <c r="H682" s="175">
        <v>77.6</v>
      </c>
      <c r="I682" s="235">
        <f t="shared" si="22"/>
        <v>115.13353115727001</v>
      </c>
      <c r="J682" s="11">
        <f>SUM('ведомствен.2015'!G524)</f>
        <v>67.4</v>
      </c>
      <c r="K682" s="11">
        <f>SUM('ведомствен.2015'!H524)</f>
        <v>77.6</v>
      </c>
      <c r="L682" s="211">
        <f t="shared" si="25"/>
        <v>0</v>
      </c>
      <c r="M682" s="211">
        <f t="shared" si="24"/>
        <v>0</v>
      </c>
    </row>
    <row r="683" spans="1:13" s="11" customFormat="1" ht="14.25" hidden="1">
      <c r="A683" s="201" t="s">
        <v>390</v>
      </c>
      <c r="B683" s="186"/>
      <c r="C683" s="327" t="s">
        <v>4</v>
      </c>
      <c r="D683" s="328" t="s">
        <v>83</v>
      </c>
      <c r="E683" s="167" t="s">
        <v>531</v>
      </c>
      <c r="F683" s="168" t="s">
        <v>391</v>
      </c>
      <c r="G683" s="175">
        <v>5102</v>
      </c>
      <c r="H683" s="175">
        <v>5226.7</v>
      </c>
      <c r="I683" s="235">
        <f t="shared" si="22"/>
        <v>102.44413955311641</v>
      </c>
      <c r="J683" s="11">
        <f>SUM('ведомствен.2015'!G525)</f>
        <v>5102</v>
      </c>
      <c r="K683" s="11">
        <f>SUM('ведомствен.2015'!H525)</f>
        <v>5226.7</v>
      </c>
      <c r="L683" s="211">
        <f t="shared" si="25"/>
        <v>0</v>
      </c>
      <c r="M683" s="211">
        <f t="shared" si="24"/>
        <v>0</v>
      </c>
    </row>
    <row r="684" spans="1:13" s="11" customFormat="1" ht="99.75" hidden="1">
      <c r="A684" s="198" t="s">
        <v>363</v>
      </c>
      <c r="B684" s="186"/>
      <c r="C684" s="327" t="s">
        <v>4</v>
      </c>
      <c r="D684" s="328" t="s">
        <v>83</v>
      </c>
      <c r="E684" s="167" t="s">
        <v>532</v>
      </c>
      <c r="F684" s="168"/>
      <c r="G684" s="175">
        <f>G685+G686</f>
        <v>4801.2</v>
      </c>
      <c r="H684" s="175">
        <f>H685+H686</f>
        <v>4656.6</v>
      </c>
      <c r="I684" s="235">
        <f t="shared" si="22"/>
        <v>96.98825293676582</v>
      </c>
      <c r="L684" s="211">
        <f t="shared" si="25"/>
        <v>4801.2</v>
      </c>
      <c r="M684" s="211">
        <f t="shared" si="24"/>
        <v>4656.6</v>
      </c>
    </row>
    <row r="685" spans="1:13" s="11" customFormat="1" ht="28.5" hidden="1">
      <c r="A685" s="191" t="s">
        <v>613</v>
      </c>
      <c r="B685" s="186"/>
      <c r="C685" s="327" t="s">
        <v>4</v>
      </c>
      <c r="D685" s="328" t="s">
        <v>83</v>
      </c>
      <c r="E685" s="167" t="s">
        <v>532</v>
      </c>
      <c r="F685" s="168" t="s">
        <v>95</v>
      </c>
      <c r="G685" s="175">
        <v>215.7</v>
      </c>
      <c r="H685" s="175">
        <v>198</v>
      </c>
      <c r="I685" s="235">
        <f t="shared" si="22"/>
        <v>91.7941585535466</v>
      </c>
      <c r="J685" s="11">
        <f>SUM('ведомствен.2015'!G527)</f>
        <v>215.7</v>
      </c>
      <c r="K685" s="11">
        <f>SUM('ведомствен.2015'!H527)</f>
        <v>198</v>
      </c>
      <c r="L685" s="211">
        <f t="shared" si="25"/>
        <v>0</v>
      </c>
      <c r="M685" s="211">
        <f t="shared" si="24"/>
        <v>0</v>
      </c>
    </row>
    <row r="686" spans="1:13" s="11" customFormat="1" ht="14.25" hidden="1">
      <c r="A686" s="201" t="s">
        <v>390</v>
      </c>
      <c r="B686" s="186"/>
      <c r="C686" s="327" t="s">
        <v>4</v>
      </c>
      <c r="D686" s="328" t="s">
        <v>83</v>
      </c>
      <c r="E686" s="167" t="s">
        <v>532</v>
      </c>
      <c r="F686" s="168" t="s">
        <v>391</v>
      </c>
      <c r="G686" s="175">
        <v>4585.5</v>
      </c>
      <c r="H686" s="175">
        <v>4458.6</v>
      </c>
      <c r="I686" s="235">
        <f t="shared" si="22"/>
        <v>97.2325809617272</v>
      </c>
      <c r="J686" s="11">
        <f>SUM('ведомствен.2015'!G528)</f>
        <v>4585.5</v>
      </c>
      <c r="K686" s="11">
        <f>SUM('ведомствен.2015'!H528)</f>
        <v>4458.6</v>
      </c>
      <c r="L686" s="211">
        <f t="shared" si="25"/>
        <v>0</v>
      </c>
      <c r="M686" s="211">
        <f t="shared" si="24"/>
        <v>0</v>
      </c>
    </row>
    <row r="687" spans="1:13" s="11" customFormat="1" ht="57" hidden="1">
      <c r="A687" s="201" t="s">
        <v>364</v>
      </c>
      <c r="B687" s="186"/>
      <c r="C687" s="327" t="s">
        <v>4</v>
      </c>
      <c r="D687" s="328" t="s">
        <v>83</v>
      </c>
      <c r="E687" s="167" t="s">
        <v>533</v>
      </c>
      <c r="F687" s="168"/>
      <c r="G687" s="175">
        <f>SUM(G689)+G688</f>
        <v>113453.1</v>
      </c>
      <c r="H687" s="175">
        <f>SUM(H689)+H688</f>
        <v>112997.90000000001</v>
      </c>
      <c r="I687" s="235">
        <f t="shared" si="22"/>
        <v>99.59877693954596</v>
      </c>
      <c r="L687" s="211">
        <f t="shared" si="25"/>
        <v>113453.1</v>
      </c>
      <c r="M687" s="211">
        <f t="shared" si="24"/>
        <v>112997.90000000001</v>
      </c>
    </row>
    <row r="688" spans="1:13" s="11" customFormat="1" ht="28.5" hidden="1">
      <c r="A688" s="191" t="s">
        <v>613</v>
      </c>
      <c r="B688" s="186"/>
      <c r="C688" s="327" t="s">
        <v>4</v>
      </c>
      <c r="D688" s="328" t="s">
        <v>83</v>
      </c>
      <c r="E688" s="167" t="s">
        <v>533</v>
      </c>
      <c r="F688" s="168" t="s">
        <v>95</v>
      </c>
      <c r="G688" s="175">
        <v>1732.1</v>
      </c>
      <c r="H688" s="175">
        <v>1676.1</v>
      </c>
      <c r="I688" s="235">
        <f t="shared" si="22"/>
        <v>96.76693031580163</v>
      </c>
      <c r="J688" s="11">
        <f>SUM('ведомствен.2015'!G530)</f>
        <v>1732.1</v>
      </c>
      <c r="K688" s="11">
        <f>SUM('ведомствен.2015'!H530)</f>
        <v>1676.1</v>
      </c>
      <c r="L688" s="211">
        <f t="shared" si="25"/>
        <v>0</v>
      </c>
      <c r="M688" s="211">
        <f t="shared" si="24"/>
        <v>0</v>
      </c>
    </row>
    <row r="689" spans="1:13" s="11" customFormat="1" ht="14.25" hidden="1">
      <c r="A689" s="201" t="s">
        <v>390</v>
      </c>
      <c r="B689" s="186"/>
      <c r="C689" s="327" t="s">
        <v>4</v>
      </c>
      <c r="D689" s="328" t="s">
        <v>83</v>
      </c>
      <c r="E689" s="167" t="s">
        <v>533</v>
      </c>
      <c r="F689" s="168" t="s">
        <v>391</v>
      </c>
      <c r="G689" s="175">
        <v>111721</v>
      </c>
      <c r="H689" s="175">
        <v>111321.8</v>
      </c>
      <c r="I689" s="235">
        <f t="shared" si="22"/>
        <v>99.64268132222233</v>
      </c>
      <c r="J689" s="11">
        <f>SUM('ведомствен.2015'!G531)</f>
        <v>111721</v>
      </c>
      <c r="K689" s="11">
        <f>SUM('ведомствен.2015'!H531)</f>
        <v>111321.8</v>
      </c>
      <c r="L689" s="211">
        <f t="shared" si="25"/>
        <v>0</v>
      </c>
      <c r="M689" s="211">
        <f t="shared" si="24"/>
        <v>0</v>
      </c>
    </row>
    <row r="690" spans="1:13" s="11" customFormat="1" ht="85.5" hidden="1">
      <c r="A690" s="201" t="s">
        <v>365</v>
      </c>
      <c r="B690" s="186"/>
      <c r="C690" s="327" t="s">
        <v>4</v>
      </c>
      <c r="D690" s="328" t="s">
        <v>83</v>
      </c>
      <c r="E690" s="167" t="s">
        <v>534</v>
      </c>
      <c r="F690" s="168"/>
      <c r="G690" s="175">
        <f>G692+G691</f>
        <v>774.2</v>
      </c>
      <c r="H690" s="175">
        <f>H692+H691</f>
        <v>584.8</v>
      </c>
      <c r="I690" s="235">
        <f t="shared" si="22"/>
        <v>75.53603719968999</v>
      </c>
      <c r="L690" s="211">
        <f t="shared" si="25"/>
        <v>774.2</v>
      </c>
      <c r="M690" s="211">
        <f t="shared" si="24"/>
        <v>584.8</v>
      </c>
    </row>
    <row r="691" spans="1:13" s="11" customFormat="1" ht="28.5" hidden="1">
      <c r="A691" s="191" t="s">
        <v>613</v>
      </c>
      <c r="B691" s="186"/>
      <c r="C691" s="327" t="s">
        <v>4</v>
      </c>
      <c r="D691" s="328" t="s">
        <v>83</v>
      </c>
      <c r="E691" s="167" t="s">
        <v>534</v>
      </c>
      <c r="F691" s="168" t="s">
        <v>95</v>
      </c>
      <c r="G691" s="175">
        <v>30.5</v>
      </c>
      <c r="H691" s="175">
        <v>20</v>
      </c>
      <c r="I691" s="235">
        <f t="shared" si="22"/>
        <v>65.57377049180327</v>
      </c>
      <c r="J691" s="11">
        <f>SUM('ведомствен.2015'!G533)</f>
        <v>30.5</v>
      </c>
      <c r="K691" s="11">
        <f>SUM('ведомствен.2015'!H533)</f>
        <v>20</v>
      </c>
      <c r="L691" s="211">
        <f t="shared" si="25"/>
        <v>0</v>
      </c>
      <c r="M691" s="211">
        <f t="shared" si="24"/>
        <v>0</v>
      </c>
    </row>
    <row r="692" spans="1:13" s="11" customFormat="1" ht="14.25" hidden="1">
      <c r="A692" s="201" t="s">
        <v>390</v>
      </c>
      <c r="B692" s="186"/>
      <c r="C692" s="327" t="s">
        <v>4</v>
      </c>
      <c r="D692" s="328" t="s">
        <v>83</v>
      </c>
      <c r="E692" s="167" t="s">
        <v>534</v>
      </c>
      <c r="F692" s="168" t="s">
        <v>391</v>
      </c>
      <c r="G692" s="175">
        <v>743.7</v>
      </c>
      <c r="H692" s="175">
        <v>564.8</v>
      </c>
      <c r="I692" s="235">
        <f t="shared" si="22"/>
        <v>75.94460131773563</v>
      </c>
      <c r="J692" s="11">
        <f>SUM('ведомствен.2015'!G534)</f>
        <v>743.7</v>
      </c>
      <c r="K692" s="11">
        <f>SUM('ведомствен.2015'!H534)</f>
        <v>564.8</v>
      </c>
      <c r="L692" s="211">
        <f t="shared" si="25"/>
        <v>0</v>
      </c>
      <c r="M692" s="211">
        <f t="shared" si="24"/>
        <v>0</v>
      </c>
    </row>
    <row r="693" spans="1:13" s="11" customFormat="1" ht="71.25" hidden="1">
      <c r="A693" s="201" t="s">
        <v>458</v>
      </c>
      <c r="B693" s="186"/>
      <c r="C693" s="327" t="s">
        <v>4</v>
      </c>
      <c r="D693" s="328" t="s">
        <v>83</v>
      </c>
      <c r="E693" s="167" t="s">
        <v>535</v>
      </c>
      <c r="F693" s="168"/>
      <c r="G693" s="175">
        <f>SUM(G695)+G694</f>
        <v>131.20000000000002</v>
      </c>
      <c r="H693" s="175">
        <f>SUM(H695)+H694</f>
        <v>118.2</v>
      </c>
      <c r="I693" s="235">
        <f aca="true" t="shared" si="26" ref="I693:I761">SUM(H693/G693*100)</f>
        <v>90.09146341463413</v>
      </c>
      <c r="L693" s="211">
        <f t="shared" si="25"/>
        <v>131.20000000000002</v>
      </c>
      <c r="M693" s="211">
        <f t="shared" si="24"/>
        <v>118.2</v>
      </c>
    </row>
    <row r="694" spans="1:13" s="11" customFormat="1" ht="28.5" hidden="1">
      <c r="A694" s="191" t="s">
        <v>613</v>
      </c>
      <c r="B694" s="186"/>
      <c r="C694" s="327" t="s">
        <v>4</v>
      </c>
      <c r="D694" s="328" t="s">
        <v>83</v>
      </c>
      <c r="E694" s="167" t="s">
        <v>535</v>
      </c>
      <c r="F694" s="168" t="s">
        <v>95</v>
      </c>
      <c r="G694" s="175">
        <v>1.9</v>
      </c>
      <c r="H694" s="175">
        <v>1.8</v>
      </c>
      <c r="I694" s="235">
        <f t="shared" si="26"/>
        <v>94.73684210526316</v>
      </c>
      <c r="J694" s="11">
        <f>SUM('ведомствен.2015'!G536)</f>
        <v>1.9</v>
      </c>
      <c r="K694" s="11">
        <f>SUM('ведомствен.2015'!H536)</f>
        <v>1.8</v>
      </c>
      <c r="L694" s="211">
        <f t="shared" si="25"/>
        <v>0</v>
      </c>
      <c r="M694" s="211">
        <f t="shared" si="24"/>
        <v>0</v>
      </c>
    </row>
    <row r="695" spans="1:13" s="11" customFormat="1" ht="14.25" hidden="1">
      <c r="A695" s="201" t="s">
        <v>390</v>
      </c>
      <c r="B695" s="186"/>
      <c r="C695" s="327" t="s">
        <v>4</v>
      </c>
      <c r="D695" s="328" t="s">
        <v>83</v>
      </c>
      <c r="E695" s="167" t="s">
        <v>535</v>
      </c>
      <c r="F695" s="168" t="s">
        <v>391</v>
      </c>
      <c r="G695" s="175">
        <v>129.3</v>
      </c>
      <c r="H695" s="175">
        <v>116.4</v>
      </c>
      <c r="I695" s="235">
        <f t="shared" si="26"/>
        <v>90.02320185614849</v>
      </c>
      <c r="J695" s="11">
        <f>SUM('ведомствен.2015'!G537)</f>
        <v>129.3</v>
      </c>
      <c r="K695" s="11">
        <f>SUM('ведомствен.2015'!H537)</f>
        <v>116.4</v>
      </c>
      <c r="L695" s="211">
        <f t="shared" si="25"/>
        <v>0</v>
      </c>
      <c r="M695" s="211">
        <f t="shared" si="24"/>
        <v>0</v>
      </c>
    </row>
    <row r="696" spans="1:13" s="11" customFormat="1" ht="28.5" hidden="1">
      <c r="A696" s="201" t="s">
        <v>536</v>
      </c>
      <c r="B696" s="186"/>
      <c r="C696" s="327" t="s">
        <v>4</v>
      </c>
      <c r="D696" s="328" t="s">
        <v>83</v>
      </c>
      <c r="E696" s="167" t="s">
        <v>517</v>
      </c>
      <c r="F696" s="168"/>
      <c r="G696" s="175">
        <f>G697+G710</f>
        <v>141267.3</v>
      </c>
      <c r="H696" s="175">
        <f>H697+H710</f>
        <v>141415.69999999998</v>
      </c>
      <c r="I696" s="235">
        <f t="shared" si="26"/>
        <v>100.10504908071437</v>
      </c>
      <c r="L696" s="211">
        <f>SUM(J697:J712)</f>
        <v>141267.3</v>
      </c>
      <c r="M696" s="211">
        <f t="shared" si="24"/>
        <v>141415.69999999998</v>
      </c>
    </row>
    <row r="697" spans="1:13" s="11" customFormat="1" ht="99.75" hidden="1">
      <c r="A697" s="201" t="s">
        <v>537</v>
      </c>
      <c r="B697" s="186"/>
      <c r="C697" s="327" t="s">
        <v>4</v>
      </c>
      <c r="D697" s="328" t="s">
        <v>83</v>
      </c>
      <c r="E697" s="167" t="s">
        <v>538</v>
      </c>
      <c r="F697" s="168"/>
      <c r="G697" s="175">
        <f>G698+G701+G704+G707</f>
        <v>61777</v>
      </c>
      <c r="H697" s="175">
        <f>H698+H701+H704+H707</f>
        <v>61926.299999999996</v>
      </c>
      <c r="I697" s="235">
        <f t="shared" si="26"/>
        <v>100.24167570455023</v>
      </c>
      <c r="L697" s="211">
        <f t="shared" si="25"/>
        <v>61777</v>
      </c>
      <c r="M697" s="211">
        <f t="shared" si="24"/>
        <v>61926.299999999996</v>
      </c>
    </row>
    <row r="698" spans="1:13" s="11" customFormat="1" ht="57" hidden="1">
      <c r="A698" s="201" t="s">
        <v>359</v>
      </c>
      <c r="B698" s="186"/>
      <c r="C698" s="327" t="s">
        <v>4</v>
      </c>
      <c r="D698" s="328" t="s">
        <v>83</v>
      </c>
      <c r="E698" s="167" t="s">
        <v>539</v>
      </c>
      <c r="F698" s="168"/>
      <c r="G698" s="175">
        <f>G699+G700</f>
        <v>0</v>
      </c>
      <c r="H698" s="175">
        <f>H699+H700</f>
        <v>0</v>
      </c>
      <c r="I698" s="235" t="e">
        <f t="shared" si="26"/>
        <v>#DIV/0!</v>
      </c>
      <c r="L698" s="211">
        <f t="shared" si="25"/>
        <v>0</v>
      </c>
      <c r="M698" s="211">
        <f t="shared" si="24"/>
        <v>0</v>
      </c>
    </row>
    <row r="699" spans="1:13" s="11" customFormat="1" ht="14.25" hidden="1">
      <c r="A699" s="201" t="s">
        <v>385</v>
      </c>
      <c r="B699" s="186"/>
      <c r="C699" s="327" t="s">
        <v>4</v>
      </c>
      <c r="D699" s="328" t="s">
        <v>83</v>
      </c>
      <c r="E699" s="167" t="s">
        <v>539</v>
      </c>
      <c r="F699" s="168" t="s">
        <v>95</v>
      </c>
      <c r="G699" s="175"/>
      <c r="H699" s="175"/>
      <c r="I699" s="235" t="e">
        <f t="shared" si="26"/>
        <v>#DIV/0!</v>
      </c>
      <c r="J699" s="11">
        <f>SUM('ведомствен.2015'!G541)</f>
        <v>0</v>
      </c>
      <c r="K699" s="11">
        <f>SUM('ведомствен.2015'!H541)</f>
        <v>0</v>
      </c>
      <c r="L699" s="211">
        <f t="shared" si="25"/>
        <v>0</v>
      </c>
      <c r="M699" s="211">
        <f t="shared" si="24"/>
        <v>0</v>
      </c>
    </row>
    <row r="700" spans="1:13" s="11" customFormat="1" ht="14.25" hidden="1">
      <c r="A700" s="201" t="s">
        <v>390</v>
      </c>
      <c r="B700" s="186"/>
      <c r="C700" s="327" t="s">
        <v>4</v>
      </c>
      <c r="D700" s="328" t="s">
        <v>83</v>
      </c>
      <c r="E700" s="167" t="s">
        <v>539</v>
      </c>
      <c r="F700" s="168" t="s">
        <v>391</v>
      </c>
      <c r="G700" s="175"/>
      <c r="H700" s="175"/>
      <c r="I700" s="235" t="e">
        <f t="shared" si="26"/>
        <v>#DIV/0!</v>
      </c>
      <c r="J700" s="11">
        <f>SUM('ведомствен.2015'!G542)</f>
        <v>0</v>
      </c>
      <c r="K700" s="11">
        <f>SUM('ведомствен.2015'!H542)</f>
        <v>0</v>
      </c>
      <c r="L700" s="211">
        <f t="shared" si="25"/>
        <v>0</v>
      </c>
      <c r="M700" s="211">
        <f t="shared" si="24"/>
        <v>0</v>
      </c>
    </row>
    <row r="701" spans="1:13" s="11" customFormat="1" ht="28.5" hidden="1">
      <c r="A701" s="198" t="s">
        <v>360</v>
      </c>
      <c r="B701" s="186"/>
      <c r="C701" s="327" t="s">
        <v>4</v>
      </c>
      <c r="D701" s="328" t="s">
        <v>83</v>
      </c>
      <c r="E701" s="167" t="s">
        <v>540</v>
      </c>
      <c r="F701" s="168"/>
      <c r="G701" s="175">
        <f>SUM(G702)+G703</f>
        <v>45564.6</v>
      </c>
      <c r="H701" s="175">
        <f>SUM(H702)+H703</f>
        <v>45564.6</v>
      </c>
      <c r="I701" s="235">
        <f t="shared" si="26"/>
        <v>100</v>
      </c>
      <c r="L701" s="211">
        <f t="shared" si="25"/>
        <v>45564.6</v>
      </c>
      <c r="M701" s="211">
        <f t="shared" si="24"/>
        <v>45564.6</v>
      </c>
    </row>
    <row r="702" spans="1:13" s="11" customFormat="1" ht="28.5" hidden="1">
      <c r="A702" s="191" t="s">
        <v>613</v>
      </c>
      <c r="B702" s="186"/>
      <c r="C702" s="327" t="s">
        <v>4</v>
      </c>
      <c r="D702" s="328" t="s">
        <v>83</v>
      </c>
      <c r="E702" s="167" t="s">
        <v>540</v>
      </c>
      <c r="F702" s="168" t="s">
        <v>95</v>
      </c>
      <c r="G702" s="175">
        <v>697</v>
      </c>
      <c r="H702" s="175">
        <v>697</v>
      </c>
      <c r="I702" s="235">
        <f t="shared" si="26"/>
        <v>100</v>
      </c>
      <c r="J702" s="11">
        <f>SUM('ведомствен.2015'!G544)</f>
        <v>697</v>
      </c>
      <c r="K702" s="11">
        <f>SUM('ведомствен.2015'!H544)</f>
        <v>697</v>
      </c>
      <c r="L702" s="211">
        <f t="shared" si="25"/>
        <v>0</v>
      </c>
      <c r="M702" s="211">
        <f t="shared" si="24"/>
        <v>0</v>
      </c>
    </row>
    <row r="703" spans="1:13" s="11" customFormat="1" ht="14.25" hidden="1">
      <c r="A703" s="201" t="s">
        <v>390</v>
      </c>
      <c r="B703" s="186"/>
      <c r="C703" s="327" t="s">
        <v>4</v>
      </c>
      <c r="D703" s="328" t="s">
        <v>83</v>
      </c>
      <c r="E703" s="167" t="s">
        <v>540</v>
      </c>
      <c r="F703" s="168" t="s">
        <v>391</v>
      </c>
      <c r="G703" s="175">
        <v>44867.6</v>
      </c>
      <c r="H703" s="175">
        <v>44867.6</v>
      </c>
      <c r="I703" s="235">
        <f t="shared" si="26"/>
        <v>100</v>
      </c>
      <c r="J703" s="11">
        <f>SUM('ведомствен.2015'!G545)</f>
        <v>44867.6</v>
      </c>
      <c r="K703" s="11">
        <f>SUM('ведомствен.2015'!H545)</f>
        <v>44867.6</v>
      </c>
      <c r="L703" s="211">
        <f t="shared" si="25"/>
        <v>0</v>
      </c>
      <c r="M703" s="211">
        <f t="shared" si="24"/>
        <v>0</v>
      </c>
    </row>
    <row r="704" spans="1:13" s="11" customFormat="1" ht="28.5" hidden="1">
      <c r="A704" s="201" t="s">
        <v>367</v>
      </c>
      <c r="B704" s="186"/>
      <c r="C704" s="327" t="s">
        <v>4</v>
      </c>
      <c r="D704" s="328" t="s">
        <v>83</v>
      </c>
      <c r="E704" s="167" t="s">
        <v>541</v>
      </c>
      <c r="F704" s="168"/>
      <c r="G704" s="175">
        <f>SUM(G705:G706)</f>
        <v>5487.2</v>
      </c>
      <c r="H704" s="175">
        <f>SUM(H705:H706)</f>
        <v>5486.2</v>
      </c>
      <c r="I704" s="235">
        <f t="shared" si="26"/>
        <v>99.98177576906254</v>
      </c>
      <c r="L704" s="211">
        <f t="shared" si="25"/>
        <v>5487.2</v>
      </c>
      <c r="M704" s="211">
        <f t="shared" si="24"/>
        <v>5486.2</v>
      </c>
    </row>
    <row r="705" spans="1:13" s="11" customFormat="1" ht="28.5" hidden="1">
      <c r="A705" s="191" t="s">
        <v>613</v>
      </c>
      <c r="B705" s="186"/>
      <c r="C705" s="327" t="s">
        <v>4</v>
      </c>
      <c r="D705" s="328" t="s">
        <v>83</v>
      </c>
      <c r="E705" s="167" t="s">
        <v>541</v>
      </c>
      <c r="F705" s="168" t="s">
        <v>95</v>
      </c>
      <c r="G705" s="175">
        <v>82.2</v>
      </c>
      <c r="H705" s="175">
        <v>81.2</v>
      </c>
      <c r="I705" s="235">
        <f t="shared" si="26"/>
        <v>98.78345498783455</v>
      </c>
      <c r="J705" s="11">
        <f>SUM('ведомствен.2015'!G547)</f>
        <v>82.2</v>
      </c>
      <c r="K705" s="11">
        <f>SUM('ведомствен.2015'!H547)</f>
        <v>81.2</v>
      </c>
      <c r="L705" s="211">
        <f t="shared" si="25"/>
        <v>0</v>
      </c>
      <c r="M705" s="211">
        <f t="shared" si="24"/>
        <v>0</v>
      </c>
    </row>
    <row r="706" spans="1:13" s="11" customFormat="1" ht="14.25" hidden="1">
      <c r="A706" s="201" t="s">
        <v>390</v>
      </c>
      <c r="B706" s="186"/>
      <c r="C706" s="327" t="s">
        <v>4</v>
      </c>
      <c r="D706" s="328" t="s">
        <v>83</v>
      </c>
      <c r="E706" s="167" t="s">
        <v>541</v>
      </c>
      <c r="F706" s="168" t="s">
        <v>391</v>
      </c>
      <c r="G706" s="175">
        <v>5405</v>
      </c>
      <c r="H706" s="175">
        <v>5405</v>
      </c>
      <c r="I706" s="235">
        <f t="shared" si="26"/>
        <v>100</v>
      </c>
      <c r="J706" s="11">
        <f>SUM('ведомствен.2015'!G548)</f>
        <v>5405</v>
      </c>
      <c r="K706" s="11">
        <f>SUM('ведомствен.2015'!H548)</f>
        <v>5405</v>
      </c>
      <c r="L706" s="211">
        <f t="shared" si="25"/>
        <v>0</v>
      </c>
      <c r="M706" s="211">
        <f t="shared" si="24"/>
        <v>0</v>
      </c>
    </row>
    <row r="707" spans="1:13" s="11" customFormat="1" ht="42.75" hidden="1">
      <c r="A707" s="201" t="s">
        <v>369</v>
      </c>
      <c r="B707" s="186"/>
      <c r="C707" s="327" t="s">
        <v>4</v>
      </c>
      <c r="D707" s="328" t="s">
        <v>83</v>
      </c>
      <c r="E707" s="167" t="s">
        <v>542</v>
      </c>
      <c r="F707" s="168"/>
      <c r="G707" s="175">
        <f>SUM(G709)+G708</f>
        <v>10725.2</v>
      </c>
      <c r="H707" s="175">
        <f>SUM(H709)+H708</f>
        <v>10875.5</v>
      </c>
      <c r="I707" s="235">
        <f t="shared" si="26"/>
        <v>101.40137246857867</v>
      </c>
      <c r="L707" s="211">
        <f t="shared" si="25"/>
        <v>10725.2</v>
      </c>
      <c r="M707" s="211">
        <f t="shared" si="24"/>
        <v>10875.5</v>
      </c>
    </row>
    <row r="708" spans="1:13" s="11" customFormat="1" ht="28.5" hidden="1">
      <c r="A708" s="191" t="s">
        <v>613</v>
      </c>
      <c r="B708" s="186"/>
      <c r="C708" s="327" t="s">
        <v>4</v>
      </c>
      <c r="D708" s="328" t="s">
        <v>83</v>
      </c>
      <c r="E708" s="167" t="s">
        <v>542</v>
      </c>
      <c r="F708" s="168" t="s">
        <v>95</v>
      </c>
      <c r="G708" s="175">
        <v>158.5</v>
      </c>
      <c r="H708" s="175">
        <v>160.7</v>
      </c>
      <c r="I708" s="235">
        <f t="shared" si="26"/>
        <v>101.38801261829653</v>
      </c>
      <c r="J708" s="11">
        <f>SUM('ведомствен.2015'!G550)</f>
        <v>158.5</v>
      </c>
      <c r="K708" s="11">
        <f>SUM('ведомствен.2015'!H550)</f>
        <v>160.7</v>
      </c>
      <c r="L708" s="211">
        <f t="shared" si="25"/>
        <v>0</v>
      </c>
      <c r="M708" s="211">
        <f t="shared" si="24"/>
        <v>0</v>
      </c>
    </row>
    <row r="709" spans="1:13" s="11" customFormat="1" ht="14.25" hidden="1">
      <c r="A709" s="201" t="s">
        <v>390</v>
      </c>
      <c r="B709" s="186"/>
      <c r="C709" s="327" t="s">
        <v>4</v>
      </c>
      <c r="D709" s="328" t="s">
        <v>83</v>
      </c>
      <c r="E709" s="167" t="s">
        <v>542</v>
      </c>
      <c r="F709" s="168" t="s">
        <v>391</v>
      </c>
      <c r="G709" s="175">
        <v>10566.7</v>
      </c>
      <c r="H709" s="175">
        <v>10714.8</v>
      </c>
      <c r="I709" s="235">
        <f t="shared" si="26"/>
        <v>101.40157286570073</v>
      </c>
      <c r="J709" s="11">
        <f>SUM('ведомствен.2015'!G551)</f>
        <v>10566.7</v>
      </c>
      <c r="K709" s="11">
        <f>SUM('ведомствен.2015'!H551)</f>
        <v>10714.8</v>
      </c>
      <c r="L709" s="211">
        <f t="shared" si="25"/>
        <v>0</v>
      </c>
      <c r="M709" s="211">
        <f t="shared" si="24"/>
        <v>0</v>
      </c>
    </row>
    <row r="710" spans="1:13" s="11" customFormat="1" ht="114" hidden="1">
      <c r="A710" s="195" t="s">
        <v>543</v>
      </c>
      <c r="B710" s="186"/>
      <c r="C710" s="327" t="s">
        <v>4</v>
      </c>
      <c r="D710" s="328" t="s">
        <v>83</v>
      </c>
      <c r="E710" s="167" t="s">
        <v>544</v>
      </c>
      <c r="F710" s="168"/>
      <c r="G710" s="175">
        <f>SUM(G711:G712)</f>
        <v>79490.29999999999</v>
      </c>
      <c r="H710" s="175">
        <f>SUM(H711:H712)</f>
        <v>79489.4</v>
      </c>
      <c r="I710" s="235">
        <f t="shared" si="26"/>
        <v>99.99886778638401</v>
      </c>
      <c r="L710" s="211">
        <f t="shared" si="25"/>
        <v>79490.29999999999</v>
      </c>
      <c r="M710" s="211">
        <f t="shared" si="24"/>
        <v>79489.4</v>
      </c>
    </row>
    <row r="711" spans="1:13" s="11" customFormat="1" ht="28.5" hidden="1">
      <c r="A711" s="191" t="s">
        <v>613</v>
      </c>
      <c r="B711" s="275"/>
      <c r="C711" s="327" t="s">
        <v>4</v>
      </c>
      <c r="D711" s="328" t="s">
        <v>83</v>
      </c>
      <c r="E711" s="167" t="s">
        <v>544</v>
      </c>
      <c r="F711" s="168" t="s">
        <v>95</v>
      </c>
      <c r="G711" s="299">
        <v>11.4</v>
      </c>
      <c r="H711" s="299">
        <v>11.4</v>
      </c>
      <c r="I711" s="235">
        <f t="shared" si="26"/>
        <v>100</v>
      </c>
      <c r="J711" s="11">
        <f>SUM('ведомствен.2015'!G553)</f>
        <v>11.4</v>
      </c>
      <c r="K711" s="11">
        <f>SUM('ведомствен.2015'!H553)</f>
        <v>11.4</v>
      </c>
      <c r="L711" s="211">
        <f t="shared" si="25"/>
        <v>0</v>
      </c>
      <c r="M711" s="211">
        <f t="shared" si="24"/>
        <v>0</v>
      </c>
    </row>
    <row r="712" spans="1:13" s="11" customFormat="1" ht="14.25" hidden="1">
      <c r="A712" s="201" t="s">
        <v>390</v>
      </c>
      <c r="B712" s="186"/>
      <c r="C712" s="327" t="s">
        <v>4</v>
      </c>
      <c r="D712" s="328" t="s">
        <v>83</v>
      </c>
      <c r="E712" s="167" t="s">
        <v>544</v>
      </c>
      <c r="F712" s="168" t="s">
        <v>391</v>
      </c>
      <c r="G712" s="175">
        <v>79478.9</v>
      </c>
      <c r="H712" s="175">
        <v>79478</v>
      </c>
      <c r="I712" s="235">
        <f t="shared" si="26"/>
        <v>99.99886762398575</v>
      </c>
      <c r="J712" s="11">
        <f>SUM('ведомствен.2015'!G554)</f>
        <v>79478.9</v>
      </c>
      <c r="K712" s="11">
        <f>SUM('ведомствен.2015'!H554)</f>
        <v>79478</v>
      </c>
      <c r="L712" s="211">
        <f t="shared" si="25"/>
        <v>0</v>
      </c>
      <c r="M712" s="211">
        <f t="shared" si="24"/>
        <v>0</v>
      </c>
    </row>
    <row r="713" spans="1:13" s="11" customFormat="1" ht="42.75" hidden="1">
      <c r="A713" s="191" t="s">
        <v>719</v>
      </c>
      <c r="B713" s="269"/>
      <c r="C713" s="311" t="s">
        <v>4</v>
      </c>
      <c r="D713" s="312" t="s">
        <v>83</v>
      </c>
      <c r="E713" s="32" t="s">
        <v>625</v>
      </c>
      <c r="F713" s="64"/>
      <c r="G713" s="87">
        <f>SUM(G714)+G716</f>
        <v>1014.3</v>
      </c>
      <c r="H713" s="87">
        <f>SUM(H714)+H716</f>
        <v>1014.3</v>
      </c>
      <c r="I713" s="235">
        <f t="shared" si="26"/>
        <v>100</v>
      </c>
      <c r="L713" s="211">
        <f t="shared" si="25"/>
        <v>1014.3</v>
      </c>
      <c r="M713" s="211">
        <f t="shared" si="24"/>
        <v>1014.3</v>
      </c>
    </row>
    <row r="714" spans="1:13" s="11" customFormat="1" ht="42.75" hidden="1">
      <c r="A714" s="191" t="s">
        <v>720</v>
      </c>
      <c r="B714" s="269"/>
      <c r="C714" s="311" t="s">
        <v>4</v>
      </c>
      <c r="D714" s="312" t="s">
        <v>83</v>
      </c>
      <c r="E714" s="32" t="s">
        <v>721</v>
      </c>
      <c r="F714" s="64"/>
      <c r="G714" s="87">
        <f>SUM(G715)</f>
        <v>427.5</v>
      </c>
      <c r="H714" s="87">
        <f>SUM(H715)</f>
        <v>427.5</v>
      </c>
      <c r="I714" s="235">
        <f t="shared" si="26"/>
        <v>100</v>
      </c>
      <c r="L714" s="211">
        <f t="shared" si="25"/>
        <v>427.5</v>
      </c>
      <c r="M714" s="211">
        <f t="shared" si="24"/>
        <v>427.5</v>
      </c>
    </row>
    <row r="715" spans="1:13" s="11" customFormat="1" ht="14.25" hidden="1">
      <c r="A715" s="192" t="s">
        <v>390</v>
      </c>
      <c r="B715" s="269"/>
      <c r="C715" s="311" t="s">
        <v>4</v>
      </c>
      <c r="D715" s="312" t="s">
        <v>83</v>
      </c>
      <c r="E715" s="32" t="s">
        <v>721</v>
      </c>
      <c r="F715" s="64" t="s">
        <v>391</v>
      </c>
      <c r="G715" s="87">
        <v>427.5</v>
      </c>
      <c r="H715" s="87">
        <v>427.5</v>
      </c>
      <c r="I715" s="235">
        <f t="shared" si="26"/>
        <v>100</v>
      </c>
      <c r="J715" s="11">
        <f>SUM('ведомствен.2015'!G337)</f>
        <v>427.5</v>
      </c>
      <c r="K715" s="11">
        <f>SUM('ведомствен.2015'!H337)</f>
        <v>427.5</v>
      </c>
      <c r="L715" s="211">
        <f t="shared" si="25"/>
        <v>0</v>
      </c>
      <c r="M715" s="211">
        <f t="shared" si="24"/>
        <v>0</v>
      </c>
    </row>
    <row r="716" spans="1:13" s="11" customFormat="1" ht="28.5" hidden="1">
      <c r="A716" s="192" t="s">
        <v>722</v>
      </c>
      <c r="B716" s="269"/>
      <c r="C716" s="311" t="s">
        <v>4</v>
      </c>
      <c r="D716" s="312" t="s">
        <v>83</v>
      </c>
      <c r="E716" s="32" t="s">
        <v>723</v>
      </c>
      <c r="F716" s="64"/>
      <c r="G716" s="87">
        <f>SUM(G717)</f>
        <v>586.8</v>
      </c>
      <c r="H716" s="87">
        <f>SUM(H717)</f>
        <v>586.8</v>
      </c>
      <c r="I716" s="235">
        <f t="shared" si="26"/>
        <v>100</v>
      </c>
      <c r="L716" s="211">
        <f t="shared" si="25"/>
        <v>586.8</v>
      </c>
      <c r="M716" s="211">
        <f t="shared" si="24"/>
        <v>586.8</v>
      </c>
    </row>
    <row r="717" spans="1:13" s="11" customFormat="1" ht="14.25" hidden="1">
      <c r="A717" s="192" t="s">
        <v>390</v>
      </c>
      <c r="B717" s="269"/>
      <c r="C717" s="311" t="s">
        <v>4</v>
      </c>
      <c r="D717" s="312" t="s">
        <v>83</v>
      </c>
      <c r="E717" s="32" t="s">
        <v>723</v>
      </c>
      <c r="F717" s="64" t="s">
        <v>391</v>
      </c>
      <c r="G717" s="87">
        <v>586.8</v>
      </c>
      <c r="H717" s="87">
        <v>586.8</v>
      </c>
      <c r="I717" s="235">
        <f t="shared" si="26"/>
        <v>100</v>
      </c>
      <c r="J717" s="11">
        <f>SUM('ведомствен.2015'!G339)</f>
        <v>586.8</v>
      </c>
      <c r="K717" s="11">
        <f>SUM('ведомствен.2015'!H339)</f>
        <v>586.8</v>
      </c>
      <c r="L717" s="211">
        <f t="shared" si="25"/>
        <v>0</v>
      </c>
      <c r="M717" s="211">
        <f t="shared" si="24"/>
        <v>0</v>
      </c>
    </row>
    <row r="718" spans="1:13" s="11" customFormat="1" ht="14.25" hidden="1">
      <c r="A718" s="195" t="s">
        <v>464</v>
      </c>
      <c r="B718" s="180"/>
      <c r="C718" s="317" t="s">
        <v>4</v>
      </c>
      <c r="D718" s="318" t="s">
        <v>83</v>
      </c>
      <c r="E718" s="153" t="s">
        <v>104</v>
      </c>
      <c r="F718" s="154"/>
      <c r="G718" s="91">
        <f>G721+G719+G723</f>
        <v>761.7</v>
      </c>
      <c r="H718" s="91">
        <f>H721+H719+H723</f>
        <v>717.5999999999999</v>
      </c>
      <c r="I718" s="235">
        <f t="shared" si="26"/>
        <v>94.21031902323747</v>
      </c>
      <c r="L718" s="211">
        <f t="shared" si="25"/>
        <v>761.7</v>
      </c>
      <c r="M718" s="211">
        <f t="shared" si="25"/>
        <v>717.5999999999999</v>
      </c>
    </row>
    <row r="719" spans="1:13" s="11" customFormat="1" ht="42.75" hidden="1">
      <c r="A719" s="74" t="s">
        <v>498</v>
      </c>
      <c r="B719" s="177"/>
      <c r="C719" s="311" t="s">
        <v>4</v>
      </c>
      <c r="D719" s="312" t="s">
        <v>83</v>
      </c>
      <c r="E719" s="62" t="s">
        <v>499</v>
      </c>
      <c r="F719" s="64"/>
      <c r="G719" s="87">
        <f>SUM(G720)</f>
        <v>0</v>
      </c>
      <c r="H719" s="87">
        <f>SUM(H720)</f>
        <v>0</v>
      </c>
      <c r="I719" s="235" t="e">
        <f t="shared" si="26"/>
        <v>#DIV/0!</v>
      </c>
      <c r="L719" s="211">
        <f t="shared" si="25"/>
        <v>0</v>
      </c>
      <c r="M719" s="211">
        <f t="shared" si="25"/>
        <v>0</v>
      </c>
    </row>
    <row r="720" spans="1:13" s="11" customFormat="1" ht="14.25" hidden="1">
      <c r="A720" s="191" t="s">
        <v>390</v>
      </c>
      <c r="B720" s="177"/>
      <c r="C720" s="311" t="s">
        <v>4</v>
      </c>
      <c r="D720" s="312" t="s">
        <v>83</v>
      </c>
      <c r="E720" s="62" t="s">
        <v>499</v>
      </c>
      <c r="F720" s="64" t="s">
        <v>391</v>
      </c>
      <c r="G720" s="87">
        <v>0</v>
      </c>
      <c r="H720" s="87">
        <v>0</v>
      </c>
      <c r="I720" s="235" t="e">
        <f t="shared" si="26"/>
        <v>#DIV/0!</v>
      </c>
      <c r="J720" s="11">
        <f>SUM('ведомствен.2015'!G342)</f>
        <v>0</v>
      </c>
      <c r="K720" s="11">
        <f>SUM('ведомствен.2015'!H342)</f>
        <v>0</v>
      </c>
      <c r="L720" s="211">
        <f t="shared" si="25"/>
        <v>0</v>
      </c>
      <c r="M720" s="211">
        <f t="shared" si="25"/>
        <v>0</v>
      </c>
    </row>
    <row r="721" spans="1:13" s="11" customFormat="1" ht="42.75" hidden="1">
      <c r="A721" s="195" t="s">
        <v>465</v>
      </c>
      <c r="B721" s="180"/>
      <c r="C721" s="317" t="s">
        <v>4</v>
      </c>
      <c r="D721" s="318" t="s">
        <v>83</v>
      </c>
      <c r="E721" s="153" t="s">
        <v>466</v>
      </c>
      <c r="F721" s="154"/>
      <c r="G721" s="91">
        <f>G722</f>
        <v>309</v>
      </c>
      <c r="H721" s="91">
        <f>H722</f>
        <v>264.9</v>
      </c>
      <c r="I721" s="235">
        <f t="shared" si="26"/>
        <v>85.72815533980582</v>
      </c>
      <c r="L721" s="211">
        <f t="shared" si="25"/>
        <v>309</v>
      </c>
      <c r="M721" s="211">
        <f t="shared" si="25"/>
        <v>264.9</v>
      </c>
    </row>
    <row r="722" spans="1:13" s="11" customFormat="1" ht="28.5" hidden="1">
      <c r="A722" s="195" t="s">
        <v>399</v>
      </c>
      <c r="B722" s="180"/>
      <c r="C722" s="317" t="s">
        <v>4</v>
      </c>
      <c r="D722" s="318" t="s">
        <v>83</v>
      </c>
      <c r="E722" s="153" t="s">
        <v>466</v>
      </c>
      <c r="F722" s="154" t="s">
        <v>397</v>
      </c>
      <c r="G722" s="91">
        <v>309</v>
      </c>
      <c r="H722" s="91">
        <v>264.9</v>
      </c>
      <c r="I722" s="235">
        <f t="shared" si="26"/>
        <v>85.72815533980582</v>
      </c>
      <c r="J722" s="11">
        <f>SUM('ведомствен.2015'!G557)</f>
        <v>309</v>
      </c>
      <c r="K722" s="11">
        <f>SUM('ведомствен.2015'!H557)</f>
        <v>264.9</v>
      </c>
      <c r="L722" s="211">
        <f t="shared" si="25"/>
        <v>0</v>
      </c>
      <c r="M722" s="211">
        <f t="shared" si="25"/>
        <v>0</v>
      </c>
    </row>
    <row r="723" spans="1:13" s="11" customFormat="1" ht="42.75" hidden="1">
      <c r="A723" s="203" t="s">
        <v>503</v>
      </c>
      <c r="B723" s="187"/>
      <c r="C723" s="323" t="s">
        <v>4</v>
      </c>
      <c r="D723" s="324" t="s">
        <v>83</v>
      </c>
      <c r="E723" s="70" t="s">
        <v>500</v>
      </c>
      <c r="F723" s="71"/>
      <c r="G723" s="87">
        <f>SUM(G724)</f>
        <v>452.7</v>
      </c>
      <c r="H723" s="87">
        <f>SUM(H724)</f>
        <v>452.7</v>
      </c>
      <c r="I723" s="235">
        <f t="shared" si="26"/>
        <v>100</v>
      </c>
      <c r="L723" s="211">
        <f t="shared" si="25"/>
        <v>452.7</v>
      </c>
      <c r="M723" s="211">
        <f t="shared" si="25"/>
        <v>452.7</v>
      </c>
    </row>
    <row r="724" spans="1:13" s="11" customFormat="1" ht="28.5" hidden="1">
      <c r="A724" s="204" t="s">
        <v>501</v>
      </c>
      <c r="B724" s="188"/>
      <c r="C724" s="323" t="s">
        <v>4</v>
      </c>
      <c r="D724" s="324" t="s">
        <v>83</v>
      </c>
      <c r="E724" s="70" t="s">
        <v>502</v>
      </c>
      <c r="F724" s="71"/>
      <c r="G724" s="87">
        <f>SUM(G725)</f>
        <v>452.7</v>
      </c>
      <c r="H724" s="87">
        <f>SUM(H725)</f>
        <v>452.7</v>
      </c>
      <c r="I724" s="235">
        <f t="shared" si="26"/>
        <v>100</v>
      </c>
      <c r="L724" s="211">
        <f t="shared" si="25"/>
        <v>452.7</v>
      </c>
      <c r="M724" s="211">
        <f t="shared" si="25"/>
        <v>452.7</v>
      </c>
    </row>
    <row r="725" spans="1:13" s="11" customFormat="1" ht="14.25" hidden="1">
      <c r="A725" s="192" t="s">
        <v>390</v>
      </c>
      <c r="B725" s="189"/>
      <c r="C725" s="323" t="s">
        <v>4</v>
      </c>
      <c r="D725" s="324" t="s">
        <v>83</v>
      </c>
      <c r="E725" s="70" t="s">
        <v>502</v>
      </c>
      <c r="F725" s="72" t="s">
        <v>391</v>
      </c>
      <c r="G725" s="87">
        <v>452.7</v>
      </c>
      <c r="H725" s="87">
        <v>452.7</v>
      </c>
      <c r="I725" s="235">
        <f t="shared" si="26"/>
        <v>100</v>
      </c>
      <c r="J725" s="11">
        <f>SUM('ведомствен.2015'!G345)</f>
        <v>452.7</v>
      </c>
      <c r="K725" s="11">
        <f>SUM('ведомствен.2015'!H345)</f>
        <v>452.7</v>
      </c>
      <c r="L725" s="211">
        <f t="shared" si="25"/>
        <v>0</v>
      </c>
      <c r="M725" s="211">
        <f t="shared" si="25"/>
        <v>0</v>
      </c>
    </row>
    <row r="726" spans="1:13" s="11" customFormat="1" ht="14.25">
      <c r="A726" s="198" t="s">
        <v>129</v>
      </c>
      <c r="B726" s="180"/>
      <c r="C726" s="317" t="s">
        <v>4</v>
      </c>
      <c r="D726" s="318" t="s">
        <v>97</v>
      </c>
      <c r="E726" s="153"/>
      <c r="F726" s="154"/>
      <c r="G726" s="91">
        <f>SUM(G727+G730+G733)</f>
        <v>117978</v>
      </c>
      <c r="H726" s="91">
        <f>SUM(H727+H730+H733)</f>
        <v>117087.40000000001</v>
      </c>
      <c r="I726" s="235">
        <f t="shared" si="26"/>
        <v>99.2451134957365</v>
      </c>
      <c r="L726" s="211">
        <f t="shared" si="25"/>
        <v>117978</v>
      </c>
      <c r="M726" s="211">
        <f t="shared" si="25"/>
        <v>117087.40000000001</v>
      </c>
    </row>
    <row r="727" spans="1:13" s="11" customFormat="1" ht="28.5" hidden="1">
      <c r="A727" s="164" t="s">
        <v>562</v>
      </c>
      <c r="B727" s="86"/>
      <c r="C727" s="313" t="s">
        <v>4</v>
      </c>
      <c r="D727" s="314" t="s">
        <v>97</v>
      </c>
      <c r="E727" s="155" t="s">
        <v>563</v>
      </c>
      <c r="F727" s="65"/>
      <c r="G727" s="87">
        <f>SUM(G728)</f>
        <v>9511.5</v>
      </c>
      <c r="H727" s="87">
        <f>SUM(H728)</f>
        <v>8511.5</v>
      </c>
      <c r="I727" s="235">
        <f t="shared" si="26"/>
        <v>89.4864111864585</v>
      </c>
      <c r="L727" s="211">
        <f aca="true" t="shared" si="27" ref="L727:M786">SUM(G727-J727)</f>
        <v>9511.5</v>
      </c>
      <c r="M727" s="211">
        <f t="shared" si="27"/>
        <v>8511.5</v>
      </c>
    </row>
    <row r="728" spans="1:13" s="11" customFormat="1" ht="114" hidden="1">
      <c r="A728" s="156" t="s">
        <v>564</v>
      </c>
      <c r="B728" s="86"/>
      <c r="C728" s="313" t="s">
        <v>4</v>
      </c>
      <c r="D728" s="314" t="s">
        <v>97</v>
      </c>
      <c r="E728" s="79" t="s">
        <v>565</v>
      </c>
      <c r="F728" s="169"/>
      <c r="G728" s="87">
        <f>G729</f>
        <v>9511.5</v>
      </c>
      <c r="H728" s="87">
        <f>H729</f>
        <v>8511.5</v>
      </c>
      <c r="I728" s="235">
        <f t="shared" si="26"/>
        <v>89.4864111864585</v>
      </c>
      <c r="L728" s="211">
        <f t="shared" si="27"/>
        <v>9511.5</v>
      </c>
      <c r="M728" s="211">
        <f t="shared" si="27"/>
        <v>8511.5</v>
      </c>
    </row>
    <row r="729" spans="1:13" s="11" customFormat="1" ht="42.75" hidden="1">
      <c r="A729" s="164" t="s">
        <v>580</v>
      </c>
      <c r="B729" s="86"/>
      <c r="C729" s="313" t="s">
        <v>4</v>
      </c>
      <c r="D729" s="314" t="s">
        <v>97</v>
      </c>
      <c r="E729" s="155" t="s">
        <v>581</v>
      </c>
      <c r="F729" s="65" t="s">
        <v>391</v>
      </c>
      <c r="G729" s="87">
        <v>9511.5</v>
      </c>
      <c r="H729" s="87">
        <v>8511.5</v>
      </c>
      <c r="I729" s="235">
        <f t="shared" si="26"/>
        <v>89.4864111864585</v>
      </c>
      <c r="J729" s="11">
        <f>SUM('ведомствен.2015'!G823)</f>
        <v>9511.5</v>
      </c>
      <c r="K729" s="11">
        <f>SUM('ведомствен.2015'!H823)</f>
        <v>8511.5</v>
      </c>
      <c r="L729" s="211">
        <f t="shared" si="27"/>
        <v>0</v>
      </c>
      <c r="M729" s="211">
        <f t="shared" si="27"/>
        <v>0</v>
      </c>
    </row>
    <row r="730" spans="1:13" s="11" customFormat="1" ht="42.75" hidden="1">
      <c r="A730" s="156" t="s">
        <v>552</v>
      </c>
      <c r="B730" s="86"/>
      <c r="C730" s="313" t="s">
        <v>4</v>
      </c>
      <c r="D730" s="314" t="s">
        <v>97</v>
      </c>
      <c r="E730" s="75" t="s">
        <v>553</v>
      </c>
      <c r="F730" s="78"/>
      <c r="G730" s="87">
        <f>SUM(G731)</f>
        <v>28879.3</v>
      </c>
      <c r="H730" s="87">
        <f>SUM(H731)</f>
        <v>30229.3</v>
      </c>
      <c r="I730" s="235">
        <f t="shared" si="26"/>
        <v>104.67462854016544</v>
      </c>
      <c r="L730" s="211">
        <f t="shared" si="27"/>
        <v>28879.3</v>
      </c>
      <c r="M730" s="211">
        <f t="shared" si="27"/>
        <v>30229.3</v>
      </c>
    </row>
    <row r="731" spans="1:13" s="11" customFormat="1" ht="128.25" hidden="1">
      <c r="A731" s="164" t="s">
        <v>582</v>
      </c>
      <c r="B731" s="86"/>
      <c r="C731" s="313" t="s">
        <v>4</v>
      </c>
      <c r="D731" s="314" t="s">
        <v>97</v>
      </c>
      <c r="E731" s="75" t="s">
        <v>583</v>
      </c>
      <c r="F731" s="78"/>
      <c r="G731" s="87">
        <f>SUM(G732)</f>
        <v>28879.3</v>
      </c>
      <c r="H731" s="87">
        <f>SUM(H732)</f>
        <v>30229.3</v>
      </c>
      <c r="I731" s="235">
        <f t="shared" si="26"/>
        <v>104.67462854016544</v>
      </c>
      <c r="L731" s="211">
        <f t="shared" si="27"/>
        <v>28879.3</v>
      </c>
      <c r="M731" s="211">
        <f t="shared" si="27"/>
        <v>30229.3</v>
      </c>
    </row>
    <row r="732" spans="1:13" s="11" customFormat="1" ht="71.25" hidden="1">
      <c r="A732" s="156" t="s">
        <v>584</v>
      </c>
      <c r="B732" s="86"/>
      <c r="C732" s="313" t="s">
        <v>4</v>
      </c>
      <c r="D732" s="314" t="s">
        <v>97</v>
      </c>
      <c r="E732" s="79" t="s">
        <v>585</v>
      </c>
      <c r="F732" s="65" t="s">
        <v>391</v>
      </c>
      <c r="G732" s="87">
        <v>28879.3</v>
      </c>
      <c r="H732" s="87">
        <v>30229.3</v>
      </c>
      <c r="I732" s="235">
        <f t="shared" si="26"/>
        <v>104.67462854016544</v>
      </c>
      <c r="J732" s="11">
        <f>SUM('ведомствен.2015'!G826)</f>
        <v>28879.3</v>
      </c>
      <c r="K732" s="11">
        <f>SUM('ведомствен.2015'!H826)</f>
        <v>30229.3</v>
      </c>
      <c r="L732" s="211">
        <f t="shared" si="27"/>
        <v>0</v>
      </c>
      <c r="M732" s="211">
        <f t="shared" si="27"/>
        <v>0</v>
      </c>
    </row>
    <row r="733" spans="1:13" s="11" customFormat="1" ht="28.5" hidden="1">
      <c r="A733" s="191" t="s">
        <v>516</v>
      </c>
      <c r="B733" s="177"/>
      <c r="C733" s="315" t="s">
        <v>4</v>
      </c>
      <c r="D733" s="316" t="s">
        <v>97</v>
      </c>
      <c r="E733" s="32" t="s">
        <v>517</v>
      </c>
      <c r="F733" s="64"/>
      <c r="G733" s="172">
        <f>SUM(G749)+G734</f>
        <v>79587.2</v>
      </c>
      <c r="H733" s="172">
        <f>SUM(H749)+H734</f>
        <v>78346.6</v>
      </c>
      <c r="I733" s="235">
        <f t="shared" si="26"/>
        <v>98.44120662619116</v>
      </c>
      <c r="L733" s="211">
        <f t="shared" si="27"/>
        <v>79587.2</v>
      </c>
      <c r="M733" s="211">
        <f t="shared" si="27"/>
        <v>78346.6</v>
      </c>
    </row>
    <row r="734" spans="1:13" s="11" customFormat="1" ht="99.75" hidden="1">
      <c r="A734" s="201" t="s">
        <v>537</v>
      </c>
      <c r="B734" s="186"/>
      <c r="C734" s="321" t="s">
        <v>4</v>
      </c>
      <c r="D734" s="322" t="s">
        <v>97</v>
      </c>
      <c r="E734" s="170" t="s">
        <v>538</v>
      </c>
      <c r="F734" s="171"/>
      <c r="G734" s="176">
        <f>G740+G743+G746+G735+G737</f>
        <v>69042</v>
      </c>
      <c r="H734" s="176">
        <f>H740+H743+H746+H735+H737</f>
        <v>67999.8</v>
      </c>
      <c r="I734" s="235">
        <f t="shared" si="26"/>
        <v>98.49048405318503</v>
      </c>
      <c r="L734" s="211">
        <f t="shared" si="27"/>
        <v>69042</v>
      </c>
      <c r="M734" s="211">
        <f t="shared" si="27"/>
        <v>67999.8</v>
      </c>
    </row>
    <row r="735" spans="1:13" s="11" customFormat="1" ht="57" hidden="1">
      <c r="A735" s="74" t="s">
        <v>606</v>
      </c>
      <c r="B735" s="263"/>
      <c r="C735" s="315" t="s">
        <v>4</v>
      </c>
      <c r="D735" s="316" t="s">
        <v>97</v>
      </c>
      <c r="E735" s="32" t="s">
        <v>607</v>
      </c>
      <c r="F735" s="161"/>
      <c r="G735" s="172">
        <f>SUM(G736)</f>
        <v>21090.3</v>
      </c>
      <c r="H735" s="172">
        <f>SUM(H736)</f>
        <v>20470.3</v>
      </c>
      <c r="I735" s="235">
        <f t="shared" si="26"/>
        <v>97.06025992992039</v>
      </c>
      <c r="L735" s="211">
        <f t="shared" si="27"/>
        <v>21090.3</v>
      </c>
      <c r="M735" s="211">
        <f t="shared" si="27"/>
        <v>20470.3</v>
      </c>
    </row>
    <row r="736" spans="1:13" s="11" customFormat="1" ht="28.5" hidden="1">
      <c r="A736" s="74" t="s">
        <v>614</v>
      </c>
      <c r="B736" s="263"/>
      <c r="C736" s="315" t="s">
        <v>4</v>
      </c>
      <c r="D736" s="316" t="s">
        <v>97</v>
      </c>
      <c r="E736" s="32" t="s">
        <v>607</v>
      </c>
      <c r="F736" s="161" t="s">
        <v>441</v>
      </c>
      <c r="G736" s="172">
        <v>21090.3</v>
      </c>
      <c r="H736" s="172">
        <v>20470.3</v>
      </c>
      <c r="I736" s="235">
        <f t="shared" si="26"/>
        <v>97.06025992992039</v>
      </c>
      <c r="J736" s="11">
        <f>SUM('ведомствен.2015'!G350)</f>
        <v>21090.3</v>
      </c>
      <c r="K736" s="11">
        <f>SUM('ведомствен.2015'!H350)</f>
        <v>20470.3</v>
      </c>
      <c r="L736" s="211">
        <f t="shared" si="27"/>
        <v>0</v>
      </c>
      <c r="M736" s="211">
        <f t="shared" si="27"/>
        <v>0</v>
      </c>
    </row>
    <row r="737" spans="1:13" s="11" customFormat="1" ht="57" hidden="1">
      <c r="A737" s="201" t="s">
        <v>359</v>
      </c>
      <c r="B737" s="275"/>
      <c r="C737" s="321" t="s">
        <v>4</v>
      </c>
      <c r="D737" s="322" t="s">
        <v>97</v>
      </c>
      <c r="E737" s="167" t="s">
        <v>539</v>
      </c>
      <c r="F737" s="168"/>
      <c r="G737" s="299">
        <f>G738+G739</f>
        <v>11300.2</v>
      </c>
      <c r="H737" s="299">
        <f>H738+H739</f>
        <v>10794.199999999999</v>
      </c>
      <c r="I737" s="235">
        <f t="shared" si="26"/>
        <v>95.52220314684693</v>
      </c>
      <c r="L737" s="211">
        <f t="shared" si="27"/>
        <v>11300.2</v>
      </c>
      <c r="M737" s="211">
        <f t="shared" si="27"/>
        <v>10794.199999999999</v>
      </c>
    </row>
    <row r="738" spans="1:13" s="11" customFormat="1" ht="28.5" hidden="1">
      <c r="A738" s="191" t="s">
        <v>613</v>
      </c>
      <c r="B738" s="275"/>
      <c r="C738" s="321" t="s">
        <v>4</v>
      </c>
      <c r="D738" s="322" t="s">
        <v>97</v>
      </c>
      <c r="E738" s="167" t="s">
        <v>539</v>
      </c>
      <c r="F738" s="168" t="s">
        <v>95</v>
      </c>
      <c r="G738" s="299">
        <v>174.7</v>
      </c>
      <c r="H738" s="299">
        <v>166.8</v>
      </c>
      <c r="I738" s="235">
        <f t="shared" si="26"/>
        <v>95.4779622209502</v>
      </c>
      <c r="J738" s="11">
        <f>SUM('ведомствен.2015'!G562)</f>
        <v>174.7</v>
      </c>
      <c r="K738" s="11">
        <f>SUM('ведомствен.2015'!H562)</f>
        <v>166.8</v>
      </c>
      <c r="L738" s="211">
        <f t="shared" si="27"/>
        <v>0</v>
      </c>
      <c r="M738" s="211">
        <f t="shared" si="27"/>
        <v>0</v>
      </c>
    </row>
    <row r="739" spans="1:13" s="11" customFormat="1" ht="15" hidden="1">
      <c r="A739" s="201" t="s">
        <v>390</v>
      </c>
      <c r="B739" s="275"/>
      <c r="C739" s="321" t="s">
        <v>4</v>
      </c>
      <c r="D739" s="322" t="s">
        <v>97</v>
      </c>
      <c r="E739" s="167" t="s">
        <v>539</v>
      </c>
      <c r="F739" s="168" t="s">
        <v>391</v>
      </c>
      <c r="G739" s="299">
        <v>11125.5</v>
      </c>
      <c r="H739" s="299">
        <v>10627.4</v>
      </c>
      <c r="I739" s="235">
        <f t="shared" si="26"/>
        <v>95.52289784728775</v>
      </c>
      <c r="J739" s="11">
        <f>SUM('ведомствен.2015'!G563)</f>
        <v>11125.5</v>
      </c>
      <c r="K739" s="11">
        <f>SUM('ведомствен.2015'!H563)</f>
        <v>10627.4</v>
      </c>
      <c r="L739" s="211">
        <f t="shared" si="27"/>
        <v>0</v>
      </c>
      <c r="M739" s="211">
        <f t="shared" si="27"/>
        <v>0</v>
      </c>
    </row>
    <row r="740" spans="1:13" s="11" customFormat="1" ht="14.25" hidden="1">
      <c r="A740" s="201" t="s">
        <v>130</v>
      </c>
      <c r="B740" s="186"/>
      <c r="C740" s="321" t="s">
        <v>4</v>
      </c>
      <c r="D740" s="322" t="s">
        <v>97</v>
      </c>
      <c r="E740" s="170" t="s">
        <v>546</v>
      </c>
      <c r="F740" s="171"/>
      <c r="G740" s="175">
        <f>G741+G742</f>
        <v>6800.7</v>
      </c>
      <c r="H740" s="175">
        <f>H741+H742</f>
        <v>6847.3</v>
      </c>
      <c r="I740" s="235">
        <f t="shared" si="26"/>
        <v>100.6852235799256</v>
      </c>
      <c r="L740" s="211">
        <f t="shared" si="27"/>
        <v>6800.7</v>
      </c>
      <c r="M740" s="211">
        <f t="shared" si="27"/>
        <v>6847.3</v>
      </c>
    </row>
    <row r="741" spans="1:13" s="11" customFormat="1" ht="28.5" hidden="1">
      <c r="A741" s="191" t="s">
        <v>613</v>
      </c>
      <c r="B741" s="186"/>
      <c r="C741" s="321" t="s">
        <v>4</v>
      </c>
      <c r="D741" s="322" t="s">
        <v>97</v>
      </c>
      <c r="E741" s="170" t="s">
        <v>546</v>
      </c>
      <c r="F741" s="171" t="s">
        <v>95</v>
      </c>
      <c r="G741" s="175">
        <v>93.3</v>
      </c>
      <c r="H741" s="175">
        <v>101.6</v>
      </c>
      <c r="I741" s="235">
        <f t="shared" si="26"/>
        <v>108.89603429796355</v>
      </c>
      <c r="J741" s="11">
        <f>SUM('ведомствен.2015'!G565)</f>
        <v>93.3</v>
      </c>
      <c r="K741" s="11">
        <f>SUM('ведомствен.2015'!H565)</f>
        <v>101.6</v>
      </c>
      <c r="L741" s="211">
        <f t="shared" si="27"/>
        <v>0</v>
      </c>
      <c r="M741" s="211">
        <f t="shared" si="27"/>
        <v>0</v>
      </c>
    </row>
    <row r="742" spans="1:13" s="11" customFormat="1" ht="14.25" hidden="1">
      <c r="A742" s="201" t="s">
        <v>390</v>
      </c>
      <c r="B742" s="186"/>
      <c r="C742" s="321" t="s">
        <v>4</v>
      </c>
      <c r="D742" s="322" t="s">
        <v>97</v>
      </c>
      <c r="E742" s="170" t="s">
        <v>546</v>
      </c>
      <c r="F742" s="171" t="s">
        <v>391</v>
      </c>
      <c r="G742" s="175">
        <v>6707.4</v>
      </c>
      <c r="H742" s="175">
        <v>6745.7</v>
      </c>
      <c r="I742" s="235">
        <f t="shared" si="26"/>
        <v>100.57101112204433</v>
      </c>
      <c r="J742" s="11">
        <f>SUM('ведомствен.2015'!G566)</f>
        <v>6707.4</v>
      </c>
      <c r="K742" s="11">
        <f>SUM('ведомствен.2015'!H566)</f>
        <v>6745.7</v>
      </c>
      <c r="L742" s="211">
        <f t="shared" si="27"/>
        <v>0</v>
      </c>
      <c r="M742" s="211">
        <f t="shared" si="27"/>
        <v>0</v>
      </c>
    </row>
    <row r="743" spans="1:13" s="11" customFormat="1" ht="14.25" hidden="1">
      <c r="A743" s="201" t="s">
        <v>370</v>
      </c>
      <c r="B743" s="186"/>
      <c r="C743" s="321" t="s">
        <v>4</v>
      </c>
      <c r="D743" s="322" t="s">
        <v>97</v>
      </c>
      <c r="E743" s="170" t="s">
        <v>547</v>
      </c>
      <c r="F743" s="171"/>
      <c r="G743" s="175">
        <f>G744+G745</f>
        <v>6055.5</v>
      </c>
      <c r="H743" s="175">
        <f>H744+H745</f>
        <v>6022.7</v>
      </c>
      <c r="I743" s="235">
        <f t="shared" si="26"/>
        <v>99.45834365452893</v>
      </c>
      <c r="L743" s="211">
        <f t="shared" si="27"/>
        <v>6055.5</v>
      </c>
      <c r="M743" s="211">
        <f t="shared" si="27"/>
        <v>6022.7</v>
      </c>
    </row>
    <row r="744" spans="1:13" s="11" customFormat="1" ht="28.5" hidden="1">
      <c r="A744" s="191" t="s">
        <v>613</v>
      </c>
      <c r="B744" s="186"/>
      <c r="C744" s="321" t="s">
        <v>4</v>
      </c>
      <c r="D744" s="322" t="s">
        <v>97</v>
      </c>
      <c r="E744" s="170" t="s">
        <v>547</v>
      </c>
      <c r="F744" s="171" t="s">
        <v>95</v>
      </c>
      <c r="G744" s="175">
        <v>60.9</v>
      </c>
      <c r="H744" s="175">
        <v>66.4</v>
      </c>
      <c r="I744" s="235">
        <f t="shared" si="26"/>
        <v>109.03119868637113</v>
      </c>
      <c r="J744" s="11">
        <f>SUM('ведомствен.2015'!G568)</f>
        <v>60.9</v>
      </c>
      <c r="K744" s="11">
        <f>SUM('ведомствен.2015'!H568)</f>
        <v>66.4</v>
      </c>
      <c r="L744" s="211">
        <f t="shared" si="27"/>
        <v>0</v>
      </c>
      <c r="M744" s="211">
        <f t="shared" si="27"/>
        <v>0</v>
      </c>
    </row>
    <row r="745" spans="1:13" s="11" customFormat="1" ht="14.25" hidden="1">
      <c r="A745" s="201" t="s">
        <v>390</v>
      </c>
      <c r="B745" s="186"/>
      <c r="C745" s="321" t="s">
        <v>4</v>
      </c>
      <c r="D745" s="322" t="s">
        <v>97</v>
      </c>
      <c r="E745" s="170" t="s">
        <v>547</v>
      </c>
      <c r="F745" s="171" t="s">
        <v>391</v>
      </c>
      <c r="G745" s="176">
        <v>5994.6</v>
      </c>
      <c r="H745" s="176">
        <v>5956.3</v>
      </c>
      <c r="I745" s="235">
        <f t="shared" si="26"/>
        <v>99.36109164915091</v>
      </c>
      <c r="J745" s="11">
        <f>SUM('ведомствен.2015'!G569)</f>
        <v>5994.6</v>
      </c>
      <c r="K745" s="11">
        <f>SUM('ведомствен.2015'!H569)</f>
        <v>5956.3</v>
      </c>
      <c r="L745" s="211">
        <f t="shared" si="27"/>
        <v>0</v>
      </c>
      <c r="M745" s="211">
        <f t="shared" si="27"/>
        <v>0</v>
      </c>
    </row>
    <row r="746" spans="1:13" s="11" customFormat="1" ht="14.25" hidden="1">
      <c r="A746" s="201" t="s">
        <v>371</v>
      </c>
      <c r="B746" s="186"/>
      <c r="C746" s="321" t="s">
        <v>4</v>
      </c>
      <c r="D746" s="322" t="s">
        <v>97</v>
      </c>
      <c r="E746" s="170" t="s">
        <v>548</v>
      </c>
      <c r="F746" s="171"/>
      <c r="G746" s="175">
        <f>SUM(G748)+G747</f>
        <v>23795.3</v>
      </c>
      <c r="H746" s="175">
        <f>SUM(H748)+H747</f>
        <v>23865.3</v>
      </c>
      <c r="I746" s="235">
        <f t="shared" si="26"/>
        <v>100.29417574058743</v>
      </c>
      <c r="L746" s="211">
        <f t="shared" si="27"/>
        <v>23795.3</v>
      </c>
      <c r="M746" s="211">
        <f t="shared" si="27"/>
        <v>23865.3</v>
      </c>
    </row>
    <row r="747" spans="1:13" s="11" customFormat="1" ht="28.5" hidden="1">
      <c r="A747" s="191" t="s">
        <v>613</v>
      </c>
      <c r="B747" s="186"/>
      <c r="C747" s="321" t="s">
        <v>4</v>
      </c>
      <c r="D747" s="322" t="s">
        <v>97</v>
      </c>
      <c r="E747" s="170" t="s">
        <v>548</v>
      </c>
      <c r="F747" s="171" t="s">
        <v>95</v>
      </c>
      <c r="G747" s="175">
        <v>352</v>
      </c>
      <c r="H747" s="175">
        <v>381.8</v>
      </c>
      <c r="I747" s="235">
        <f t="shared" si="26"/>
        <v>108.4659090909091</v>
      </c>
      <c r="J747" s="11">
        <f>SUM('ведомствен.2015'!G571)</f>
        <v>352</v>
      </c>
      <c r="K747" s="11">
        <f>SUM('ведомствен.2015'!H571)</f>
        <v>381.8</v>
      </c>
      <c r="L747" s="211">
        <f t="shared" si="27"/>
        <v>0</v>
      </c>
      <c r="M747" s="211">
        <f t="shared" si="27"/>
        <v>0</v>
      </c>
    </row>
    <row r="748" spans="1:13" s="11" customFormat="1" ht="14.25" hidden="1">
      <c r="A748" s="201" t="s">
        <v>390</v>
      </c>
      <c r="B748" s="186"/>
      <c r="C748" s="321" t="s">
        <v>4</v>
      </c>
      <c r="D748" s="322" t="s">
        <v>97</v>
      </c>
      <c r="E748" s="170" t="s">
        <v>548</v>
      </c>
      <c r="F748" s="171" t="s">
        <v>391</v>
      </c>
      <c r="G748" s="175">
        <v>23443.3</v>
      </c>
      <c r="H748" s="175">
        <v>23483.5</v>
      </c>
      <c r="I748" s="235">
        <f t="shared" si="26"/>
        <v>100.17147756501859</v>
      </c>
      <c r="J748" s="11">
        <f>SUM('ведомствен.2015'!G572)</f>
        <v>23443.3</v>
      </c>
      <c r="K748" s="11">
        <f>SUM('ведомствен.2015'!H572)</f>
        <v>23483.5</v>
      </c>
      <c r="L748" s="211">
        <f t="shared" si="27"/>
        <v>0</v>
      </c>
      <c r="M748" s="211">
        <f t="shared" si="27"/>
        <v>0</v>
      </c>
    </row>
    <row r="749" spans="1:13" s="11" customFormat="1" ht="42.75" hidden="1">
      <c r="A749" s="74" t="s">
        <v>489</v>
      </c>
      <c r="B749" s="179"/>
      <c r="C749" s="315" t="s">
        <v>4</v>
      </c>
      <c r="D749" s="316" t="s">
        <v>97</v>
      </c>
      <c r="E749" s="32" t="s">
        <v>520</v>
      </c>
      <c r="F749" s="161"/>
      <c r="G749" s="172">
        <f>SUM(G750)</f>
        <v>10545.2</v>
      </c>
      <c r="H749" s="172">
        <f>SUM(H750)</f>
        <v>10346.8</v>
      </c>
      <c r="I749" s="235">
        <f t="shared" si="26"/>
        <v>98.11857527595492</v>
      </c>
      <c r="L749" s="211">
        <f t="shared" si="27"/>
        <v>10545.2</v>
      </c>
      <c r="M749" s="211">
        <f t="shared" si="27"/>
        <v>10346.8</v>
      </c>
    </row>
    <row r="750" spans="1:13" s="11" customFormat="1" ht="28.5" hidden="1">
      <c r="A750" s="74" t="s">
        <v>614</v>
      </c>
      <c r="B750" s="179"/>
      <c r="C750" s="315" t="s">
        <v>4</v>
      </c>
      <c r="D750" s="316" t="s">
        <v>97</v>
      </c>
      <c r="E750" s="32" t="s">
        <v>520</v>
      </c>
      <c r="F750" s="161" t="s">
        <v>441</v>
      </c>
      <c r="G750" s="172">
        <v>10545.2</v>
      </c>
      <c r="H750" s="172">
        <v>10346.8</v>
      </c>
      <c r="I750" s="235">
        <f t="shared" si="26"/>
        <v>98.11857527595492</v>
      </c>
      <c r="J750" s="11">
        <f>SUM('ведомствен.2015'!G354)</f>
        <v>10545.2</v>
      </c>
      <c r="K750" s="11">
        <f>SUM('ведомствен.2015'!H354)</f>
        <v>10346.8</v>
      </c>
      <c r="L750" s="211">
        <f t="shared" si="27"/>
        <v>0</v>
      </c>
      <c r="M750" s="211">
        <f t="shared" si="27"/>
        <v>0</v>
      </c>
    </row>
    <row r="751" spans="1:13" s="11" customFormat="1" ht="14.25">
      <c r="A751" s="195" t="s">
        <v>131</v>
      </c>
      <c r="B751" s="180"/>
      <c r="C751" s="317" t="s">
        <v>4</v>
      </c>
      <c r="D751" s="318" t="s">
        <v>289</v>
      </c>
      <c r="E751" s="153"/>
      <c r="F751" s="154"/>
      <c r="G751" s="91">
        <f>SUM(G752+G765+G775+G782+G784)+G780</f>
        <v>30931.699999999997</v>
      </c>
      <c r="H751" s="91">
        <f>SUM(H752+H765+H775+H782+H784)+H780</f>
        <v>30913.299999999996</v>
      </c>
      <c r="I751" s="235">
        <f t="shared" si="26"/>
        <v>99.94051410042124</v>
      </c>
      <c r="L751" s="211">
        <f t="shared" si="27"/>
        <v>30931.699999999997</v>
      </c>
      <c r="M751" s="211">
        <f t="shared" si="27"/>
        <v>30913.299999999996</v>
      </c>
    </row>
    <row r="752" spans="1:13" s="11" customFormat="1" ht="42.75" hidden="1">
      <c r="A752" s="195" t="s">
        <v>76</v>
      </c>
      <c r="B752" s="180"/>
      <c r="C752" s="317" t="s">
        <v>4</v>
      </c>
      <c r="D752" s="318" t="s">
        <v>289</v>
      </c>
      <c r="E752" s="153" t="s">
        <v>77</v>
      </c>
      <c r="F752" s="154"/>
      <c r="G752" s="91">
        <f>G753+G756+G760+G762</f>
        <v>23214.199999999997</v>
      </c>
      <c r="H752" s="91">
        <f>H753+H756+H760+H762</f>
        <v>23214.199999999997</v>
      </c>
      <c r="I752" s="235">
        <f t="shared" si="26"/>
        <v>100</v>
      </c>
      <c r="L752" s="211">
        <f t="shared" si="27"/>
        <v>23214.199999999997</v>
      </c>
      <c r="M752" s="211">
        <f t="shared" si="27"/>
        <v>23214.199999999997</v>
      </c>
    </row>
    <row r="753" spans="1:13" s="11" customFormat="1" ht="14.25" hidden="1">
      <c r="A753" s="195" t="s">
        <v>84</v>
      </c>
      <c r="B753" s="180"/>
      <c r="C753" s="317" t="s">
        <v>4</v>
      </c>
      <c r="D753" s="318" t="s">
        <v>289</v>
      </c>
      <c r="E753" s="153" t="s">
        <v>86</v>
      </c>
      <c r="F753" s="154"/>
      <c r="G753" s="91">
        <f>G754+G755</f>
        <v>3903.7000000000003</v>
      </c>
      <c r="H753" s="91">
        <f>H754+H755</f>
        <v>3903.7000000000003</v>
      </c>
      <c r="I753" s="235">
        <f t="shared" si="26"/>
        <v>100</v>
      </c>
      <c r="J753" s="20"/>
      <c r="K753" s="20"/>
      <c r="L753" s="211">
        <f t="shared" si="27"/>
        <v>3903.7000000000003</v>
      </c>
      <c r="M753" s="211">
        <f t="shared" si="27"/>
        <v>3903.7000000000003</v>
      </c>
    </row>
    <row r="754" spans="1:13" s="11" customFormat="1" ht="42.75" hidden="1">
      <c r="A754" s="195" t="s">
        <v>467</v>
      </c>
      <c r="B754" s="180"/>
      <c r="C754" s="317" t="s">
        <v>4</v>
      </c>
      <c r="D754" s="318" t="s">
        <v>289</v>
      </c>
      <c r="E754" s="153" t="s">
        <v>86</v>
      </c>
      <c r="F754" s="154" t="s">
        <v>381</v>
      </c>
      <c r="G754" s="91">
        <v>3776.3</v>
      </c>
      <c r="H754" s="91">
        <v>3776.3</v>
      </c>
      <c r="I754" s="235">
        <f t="shared" si="26"/>
        <v>100</v>
      </c>
      <c r="J754" s="11">
        <f>SUM('ведомствен.2015'!G576)</f>
        <v>3776.3</v>
      </c>
      <c r="K754" s="11">
        <f>SUM('ведомствен.2015'!H576)</f>
        <v>3776.3</v>
      </c>
      <c r="L754" s="211">
        <f t="shared" si="27"/>
        <v>0</v>
      </c>
      <c r="M754" s="211">
        <f t="shared" si="27"/>
        <v>0</v>
      </c>
    </row>
    <row r="755" spans="1:13" s="11" customFormat="1" ht="28.5" hidden="1">
      <c r="A755" s="191" t="s">
        <v>613</v>
      </c>
      <c r="B755" s="180"/>
      <c r="C755" s="317" t="s">
        <v>4</v>
      </c>
      <c r="D755" s="318" t="s">
        <v>289</v>
      </c>
      <c r="E755" s="153" t="s">
        <v>86</v>
      </c>
      <c r="F755" s="154" t="s">
        <v>95</v>
      </c>
      <c r="G755" s="91">
        <v>127.4</v>
      </c>
      <c r="H755" s="91">
        <v>127.4</v>
      </c>
      <c r="I755" s="235">
        <f t="shared" si="26"/>
        <v>100</v>
      </c>
      <c r="J755" s="11">
        <f>SUM('ведомствен.2015'!G577)</f>
        <v>127.4</v>
      </c>
      <c r="K755" s="11">
        <f>SUM('ведомствен.2015'!H577)</f>
        <v>127.4</v>
      </c>
      <c r="L755" s="211">
        <f t="shared" si="27"/>
        <v>0</v>
      </c>
      <c r="M755" s="211">
        <f t="shared" si="27"/>
        <v>0</v>
      </c>
    </row>
    <row r="756" spans="1:13" s="11" customFormat="1" ht="42.75" hidden="1">
      <c r="A756" s="195" t="s">
        <v>468</v>
      </c>
      <c r="B756" s="180"/>
      <c r="C756" s="317" t="s">
        <v>4</v>
      </c>
      <c r="D756" s="318" t="s">
        <v>289</v>
      </c>
      <c r="E756" s="153" t="s">
        <v>134</v>
      </c>
      <c r="F756" s="154"/>
      <c r="G756" s="91">
        <f>SUM(G757:G759)</f>
        <v>4233.2</v>
      </c>
      <c r="H756" s="91">
        <f>SUM(H757:H759)</f>
        <v>4233.2</v>
      </c>
      <c r="I756" s="235">
        <f t="shared" si="26"/>
        <v>100</v>
      </c>
      <c r="L756" s="211">
        <f t="shared" si="27"/>
        <v>4233.2</v>
      </c>
      <c r="M756" s="211">
        <f t="shared" si="27"/>
        <v>4233.2</v>
      </c>
    </row>
    <row r="757" spans="1:13" s="11" customFormat="1" ht="42.75" hidden="1">
      <c r="A757" s="195" t="s">
        <v>467</v>
      </c>
      <c r="B757" s="180"/>
      <c r="C757" s="317" t="s">
        <v>4</v>
      </c>
      <c r="D757" s="318" t="s">
        <v>289</v>
      </c>
      <c r="E757" s="153" t="s">
        <v>134</v>
      </c>
      <c r="F757" s="154" t="s">
        <v>381</v>
      </c>
      <c r="G757" s="91">
        <v>3824.4</v>
      </c>
      <c r="H757" s="91">
        <v>3824.4</v>
      </c>
      <c r="I757" s="235">
        <f t="shared" si="26"/>
        <v>100</v>
      </c>
      <c r="J757" s="11">
        <f>SUM('ведомствен.2015'!G579)</f>
        <v>3824.4</v>
      </c>
      <c r="K757" s="11">
        <f>SUM('ведомствен.2015'!H579)</f>
        <v>3824.4</v>
      </c>
      <c r="L757" s="211">
        <f t="shared" si="27"/>
        <v>0</v>
      </c>
      <c r="M757" s="211">
        <f t="shared" si="27"/>
        <v>0</v>
      </c>
    </row>
    <row r="758" spans="1:13" s="11" customFormat="1" ht="28.5" hidden="1">
      <c r="A758" s="191" t="s">
        <v>613</v>
      </c>
      <c r="B758" s="190"/>
      <c r="C758" s="317" t="s">
        <v>4</v>
      </c>
      <c r="D758" s="318" t="s">
        <v>289</v>
      </c>
      <c r="E758" s="153" t="s">
        <v>134</v>
      </c>
      <c r="F758" s="154" t="s">
        <v>95</v>
      </c>
      <c r="G758" s="91">
        <v>350.6</v>
      </c>
      <c r="H758" s="91">
        <v>350.6</v>
      </c>
      <c r="I758" s="235">
        <f t="shared" si="26"/>
        <v>100</v>
      </c>
      <c r="J758" s="11">
        <f>SUM('ведомствен.2015'!G580)</f>
        <v>350.6</v>
      </c>
      <c r="K758" s="11">
        <f>SUM('ведомствен.2015'!H580)</f>
        <v>350.6</v>
      </c>
      <c r="L758" s="211">
        <f t="shared" si="27"/>
        <v>0</v>
      </c>
      <c r="M758" s="211">
        <f t="shared" si="27"/>
        <v>0</v>
      </c>
    </row>
    <row r="759" spans="1:13" s="11" customFormat="1" ht="14.25" hidden="1">
      <c r="A759" s="191" t="s">
        <v>386</v>
      </c>
      <c r="B759" s="276"/>
      <c r="C759" s="317" t="s">
        <v>4</v>
      </c>
      <c r="D759" s="318" t="s">
        <v>289</v>
      </c>
      <c r="E759" s="153" t="s">
        <v>134</v>
      </c>
      <c r="F759" s="154" t="s">
        <v>139</v>
      </c>
      <c r="G759" s="91">
        <v>58.2</v>
      </c>
      <c r="H759" s="91">
        <v>58.2</v>
      </c>
      <c r="I759" s="235">
        <f t="shared" si="26"/>
        <v>100</v>
      </c>
      <c r="J759" s="11">
        <f>SUM('ведомствен.2015'!G581)</f>
        <v>58.2</v>
      </c>
      <c r="K759" s="11">
        <f>SUM('ведомствен.2015'!H581)</f>
        <v>58.2</v>
      </c>
      <c r="L759" s="211">
        <f t="shared" si="27"/>
        <v>0</v>
      </c>
      <c r="M759" s="211">
        <f t="shared" si="27"/>
        <v>0</v>
      </c>
    </row>
    <row r="760" spans="1:13" s="11" customFormat="1" ht="28.5" hidden="1">
      <c r="A760" s="195" t="s">
        <v>132</v>
      </c>
      <c r="B760" s="180"/>
      <c r="C760" s="317" t="s">
        <v>4</v>
      </c>
      <c r="D760" s="318" t="s">
        <v>289</v>
      </c>
      <c r="E760" s="153" t="s">
        <v>133</v>
      </c>
      <c r="F760" s="154"/>
      <c r="G760" s="91">
        <f>SUM(G761)</f>
        <v>15077.3</v>
      </c>
      <c r="H760" s="91">
        <f>SUM(H761)</f>
        <v>15077.3</v>
      </c>
      <c r="I760" s="235">
        <f t="shared" si="26"/>
        <v>100</v>
      </c>
      <c r="L760" s="211">
        <f t="shared" si="27"/>
        <v>15077.3</v>
      </c>
      <c r="M760" s="211">
        <f t="shared" si="27"/>
        <v>15077.3</v>
      </c>
    </row>
    <row r="761" spans="1:13" s="11" customFormat="1" ht="41.25" customHeight="1" hidden="1">
      <c r="A761" s="195" t="s">
        <v>467</v>
      </c>
      <c r="B761" s="180"/>
      <c r="C761" s="317" t="s">
        <v>4</v>
      </c>
      <c r="D761" s="318" t="s">
        <v>289</v>
      </c>
      <c r="E761" s="153" t="s">
        <v>133</v>
      </c>
      <c r="F761" s="154" t="s">
        <v>381</v>
      </c>
      <c r="G761" s="91">
        <v>15077.3</v>
      </c>
      <c r="H761" s="91">
        <v>15077.3</v>
      </c>
      <c r="I761" s="235">
        <f t="shared" si="26"/>
        <v>100</v>
      </c>
      <c r="J761" s="11">
        <f>SUM('ведомствен.2015'!G583)</f>
        <v>15077.3</v>
      </c>
      <c r="K761" s="11">
        <f>SUM('ведомствен.2015'!H583)</f>
        <v>15077.3</v>
      </c>
      <c r="L761" s="211">
        <f t="shared" si="27"/>
        <v>0</v>
      </c>
      <c r="M761" s="211">
        <f t="shared" si="27"/>
        <v>0</v>
      </c>
    </row>
    <row r="762" spans="1:13" s="11" customFormat="1" ht="42.75" hidden="1">
      <c r="A762" s="195" t="s">
        <v>135</v>
      </c>
      <c r="B762" s="190"/>
      <c r="C762" s="317" t="s">
        <v>4</v>
      </c>
      <c r="D762" s="318" t="s">
        <v>289</v>
      </c>
      <c r="E762" s="153" t="s">
        <v>136</v>
      </c>
      <c r="F762" s="154"/>
      <c r="G762" s="91">
        <f>G763+G764</f>
        <v>0</v>
      </c>
      <c r="H762" s="91">
        <f>H763+H764</f>
        <v>0</v>
      </c>
      <c r="I762" s="235" t="e">
        <f aca="true" t="shared" si="28" ref="I762:I786">SUM(H762/G762*100)</f>
        <v>#DIV/0!</v>
      </c>
      <c r="L762" s="211">
        <f t="shared" si="27"/>
        <v>0</v>
      </c>
      <c r="M762" s="211">
        <f t="shared" si="27"/>
        <v>0</v>
      </c>
    </row>
    <row r="763" spans="1:13" ht="42.75" hidden="1">
      <c r="A763" s="195" t="s">
        <v>467</v>
      </c>
      <c r="B763" s="180"/>
      <c r="C763" s="317" t="s">
        <v>4</v>
      </c>
      <c r="D763" s="318" t="s">
        <v>289</v>
      </c>
      <c r="E763" s="153" t="s">
        <v>136</v>
      </c>
      <c r="F763" s="154" t="s">
        <v>381</v>
      </c>
      <c r="G763" s="91"/>
      <c r="H763" s="91"/>
      <c r="I763" s="235" t="e">
        <f t="shared" si="28"/>
        <v>#DIV/0!</v>
      </c>
      <c r="J763" s="11">
        <f>SUM('ведомствен.2015'!G585)</f>
        <v>0</v>
      </c>
      <c r="K763" s="11">
        <f>SUM('ведомствен.2015'!H585)</f>
        <v>0</v>
      </c>
      <c r="L763" s="211">
        <f t="shared" si="27"/>
        <v>0</v>
      </c>
      <c r="M763" s="211">
        <f t="shared" si="27"/>
        <v>0</v>
      </c>
    </row>
    <row r="764" spans="1:13" ht="14.25" hidden="1">
      <c r="A764" s="195" t="s">
        <v>385</v>
      </c>
      <c r="B764" s="180"/>
      <c r="C764" s="317" t="s">
        <v>4</v>
      </c>
      <c r="D764" s="318" t="s">
        <v>289</v>
      </c>
      <c r="E764" s="153" t="s">
        <v>136</v>
      </c>
      <c r="F764" s="154" t="s">
        <v>95</v>
      </c>
      <c r="G764" s="91"/>
      <c r="H764" s="91"/>
      <c r="I764" s="235" t="e">
        <f t="shared" si="28"/>
        <v>#DIV/0!</v>
      </c>
      <c r="J764" s="11">
        <f>SUM('ведомствен.2015'!G586)</f>
        <v>0</v>
      </c>
      <c r="K764" s="11">
        <f>SUM('ведомствен.2015'!H586)</f>
        <v>0</v>
      </c>
      <c r="L764" s="211">
        <f t="shared" si="27"/>
        <v>0</v>
      </c>
      <c r="M764" s="211">
        <f t="shared" si="27"/>
        <v>0</v>
      </c>
    </row>
    <row r="765" spans="1:13" ht="28.5" hidden="1">
      <c r="A765" s="195" t="s">
        <v>382</v>
      </c>
      <c r="B765" s="180"/>
      <c r="C765" s="317" t="s">
        <v>4</v>
      </c>
      <c r="D765" s="318" t="s">
        <v>289</v>
      </c>
      <c r="E765" s="153" t="s">
        <v>383</v>
      </c>
      <c r="F765" s="154"/>
      <c r="G765" s="91">
        <f>G766+G769+G772</f>
        <v>2120.7</v>
      </c>
      <c r="H765" s="91">
        <f>H766+H769+H772</f>
        <v>2102.3</v>
      </c>
      <c r="I765" s="235">
        <f t="shared" si="28"/>
        <v>99.13236195595796</v>
      </c>
      <c r="J765" s="20"/>
      <c r="K765" s="20"/>
      <c r="L765" s="211">
        <f t="shared" si="27"/>
        <v>2120.7</v>
      </c>
      <c r="M765" s="211">
        <f t="shared" si="27"/>
        <v>2102.3</v>
      </c>
    </row>
    <row r="766" spans="1:13" ht="14.25" hidden="1">
      <c r="A766" s="195" t="s">
        <v>373</v>
      </c>
      <c r="B766" s="190"/>
      <c r="C766" s="317" t="s">
        <v>4</v>
      </c>
      <c r="D766" s="318" t="s">
        <v>289</v>
      </c>
      <c r="E766" s="153" t="s">
        <v>384</v>
      </c>
      <c r="F766" s="154"/>
      <c r="G766" s="91">
        <f>SUM(G767)+G768</f>
        <v>178.8</v>
      </c>
      <c r="H766" s="91">
        <f>SUM(H767)+H768</f>
        <v>160.4</v>
      </c>
      <c r="I766" s="235">
        <f t="shared" si="28"/>
        <v>89.70917225950782</v>
      </c>
      <c r="J766" s="20"/>
      <c r="K766" s="20"/>
      <c r="L766" s="211">
        <f t="shared" si="27"/>
        <v>178.8</v>
      </c>
      <c r="M766" s="211">
        <f t="shared" si="27"/>
        <v>160.4</v>
      </c>
    </row>
    <row r="767" spans="1:13" ht="28.5" hidden="1">
      <c r="A767" s="191" t="s">
        <v>613</v>
      </c>
      <c r="B767" s="180"/>
      <c r="C767" s="317" t="s">
        <v>4</v>
      </c>
      <c r="D767" s="318" t="s">
        <v>289</v>
      </c>
      <c r="E767" s="153" t="s">
        <v>384</v>
      </c>
      <c r="F767" s="154" t="s">
        <v>95</v>
      </c>
      <c r="G767" s="91">
        <v>178</v>
      </c>
      <c r="H767" s="91">
        <v>159.6</v>
      </c>
      <c r="I767" s="235">
        <f t="shared" si="28"/>
        <v>89.66292134831461</v>
      </c>
      <c r="J767" s="11">
        <f>SUM('ведомствен.2015'!G589)</f>
        <v>178</v>
      </c>
      <c r="K767" s="11">
        <f>SUM('ведомствен.2015'!H589)</f>
        <v>159.6</v>
      </c>
      <c r="L767" s="211">
        <f t="shared" si="27"/>
        <v>0</v>
      </c>
      <c r="M767" s="211">
        <f t="shared" si="27"/>
        <v>0</v>
      </c>
    </row>
    <row r="768" spans="1:13" ht="14.25" hidden="1">
      <c r="A768" s="191" t="s">
        <v>386</v>
      </c>
      <c r="B768" s="267"/>
      <c r="C768" s="317" t="s">
        <v>4</v>
      </c>
      <c r="D768" s="318" t="s">
        <v>289</v>
      </c>
      <c r="E768" s="153" t="s">
        <v>384</v>
      </c>
      <c r="F768" s="154" t="s">
        <v>139</v>
      </c>
      <c r="G768" s="91">
        <v>0.8</v>
      </c>
      <c r="H768" s="91">
        <v>0.8</v>
      </c>
      <c r="I768" s="235">
        <f t="shared" si="28"/>
        <v>100</v>
      </c>
      <c r="J768" s="11">
        <f>SUM('ведомствен.2015'!G590)</f>
        <v>0.8</v>
      </c>
      <c r="K768" s="11">
        <f>SUM('ведомствен.2015'!H590)</f>
        <v>0.8</v>
      </c>
      <c r="L768" s="211">
        <f t="shared" si="27"/>
        <v>0</v>
      </c>
      <c r="M768" s="211">
        <f t="shared" si="27"/>
        <v>0</v>
      </c>
    </row>
    <row r="769" spans="1:13" s="11" customFormat="1" ht="28.5" hidden="1">
      <c r="A769" s="195" t="s">
        <v>374</v>
      </c>
      <c r="B769" s="190"/>
      <c r="C769" s="317" t="s">
        <v>4</v>
      </c>
      <c r="D769" s="318" t="s">
        <v>289</v>
      </c>
      <c r="E769" s="153" t="s">
        <v>387</v>
      </c>
      <c r="F769" s="154"/>
      <c r="G769" s="91">
        <f>SUM(G770)+G771</f>
        <v>1092</v>
      </c>
      <c r="H769" s="91">
        <f>SUM(H770)+H771</f>
        <v>1092</v>
      </c>
      <c r="I769" s="235">
        <f t="shared" si="28"/>
        <v>100</v>
      </c>
      <c r="L769" s="211">
        <f t="shared" si="27"/>
        <v>1092</v>
      </c>
      <c r="M769" s="211">
        <f t="shared" si="27"/>
        <v>1092</v>
      </c>
    </row>
    <row r="770" spans="1:13" s="11" customFormat="1" ht="28.5" hidden="1">
      <c r="A770" s="191" t="s">
        <v>613</v>
      </c>
      <c r="B770" s="180"/>
      <c r="C770" s="317" t="s">
        <v>4</v>
      </c>
      <c r="D770" s="318" t="s">
        <v>289</v>
      </c>
      <c r="E770" s="153" t="s">
        <v>387</v>
      </c>
      <c r="F770" s="154" t="s">
        <v>95</v>
      </c>
      <c r="G770" s="91">
        <v>1070.4</v>
      </c>
      <c r="H770" s="91">
        <v>1070.4</v>
      </c>
      <c r="I770" s="235">
        <f t="shared" si="28"/>
        <v>100</v>
      </c>
      <c r="J770" s="11">
        <f>SUM('ведомствен.2015'!G592)</f>
        <v>1070.4</v>
      </c>
      <c r="K770" s="11">
        <f>SUM('ведомствен.2015'!H592)</f>
        <v>1070.4</v>
      </c>
      <c r="L770" s="211">
        <f t="shared" si="27"/>
        <v>0</v>
      </c>
      <c r="M770" s="211">
        <f t="shared" si="27"/>
        <v>0</v>
      </c>
    </row>
    <row r="771" spans="1:13" s="11" customFormat="1" ht="14.25" hidden="1">
      <c r="A771" s="191" t="s">
        <v>386</v>
      </c>
      <c r="B771" s="267"/>
      <c r="C771" s="317" t="s">
        <v>4</v>
      </c>
      <c r="D771" s="318" t="s">
        <v>289</v>
      </c>
      <c r="E771" s="153" t="s">
        <v>387</v>
      </c>
      <c r="F771" s="154" t="s">
        <v>139</v>
      </c>
      <c r="G771" s="91">
        <v>21.6</v>
      </c>
      <c r="H771" s="91">
        <v>21.6</v>
      </c>
      <c r="I771" s="235">
        <f t="shared" si="28"/>
        <v>100</v>
      </c>
      <c r="J771" s="11">
        <f>SUM('ведомствен.2015'!G593)</f>
        <v>21.6</v>
      </c>
      <c r="K771" s="11">
        <f>SUM('ведомствен.2015'!H593)</f>
        <v>21.6</v>
      </c>
      <c r="L771" s="211">
        <f t="shared" si="27"/>
        <v>0</v>
      </c>
      <c r="M771" s="211">
        <f t="shared" si="27"/>
        <v>0</v>
      </c>
    </row>
    <row r="772" spans="1:13" s="11" customFormat="1" ht="28.5" hidden="1">
      <c r="A772" s="195" t="s">
        <v>388</v>
      </c>
      <c r="B772" s="190"/>
      <c r="C772" s="317" t="s">
        <v>4</v>
      </c>
      <c r="D772" s="318" t="s">
        <v>289</v>
      </c>
      <c r="E772" s="153" t="s">
        <v>389</v>
      </c>
      <c r="F772" s="154"/>
      <c r="G772" s="91">
        <f>G773+G774</f>
        <v>849.9</v>
      </c>
      <c r="H772" s="91">
        <f>H773+H774</f>
        <v>849.9</v>
      </c>
      <c r="I772" s="235">
        <f t="shared" si="28"/>
        <v>100</v>
      </c>
      <c r="L772" s="211">
        <f t="shared" si="27"/>
        <v>849.9</v>
      </c>
      <c r="M772" s="211">
        <f t="shared" si="27"/>
        <v>849.9</v>
      </c>
    </row>
    <row r="773" spans="1:13" s="11" customFormat="1" ht="23.25" customHeight="1" hidden="1">
      <c r="A773" s="195" t="s">
        <v>467</v>
      </c>
      <c r="B773" s="180"/>
      <c r="C773" s="317" t="s">
        <v>4</v>
      </c>
      <c r="D773" s="318" t="s">
        <v>289</v>
      </c>
      <c r="E773" s="153" t="s">
        <v>389</v>
      </c>
      <c r="F773" s="154" t="s">
        <v>381</v>
      </c>
      <c r="G773" s="91"/>
      <c r="H773" s="91"/>
      <c r="I773" s="235" t="e">
        <f t="shared" si="28"/>
        <v>#DIV/0!</v>
      </c>
      <c r="J773" s="11">
        <f>SUM('ведомствен.2015'!G595)</f>
        <v>0</v>
      </c>
      <c r="K773" s="11">
        <f>SUM('ведомствен.2015'!H595)</f>
        <v>0</v>
      </c>
      <c r="L773" s="211">
        <f t="shared" si="27"/>
        <v>0</v>
      </c>
      <c r="M773" s="211">
        <f t="shared" si="27"/>
        <v>0</v>
      </c>
    </row>
    <row r="774" spans="1:13" s="11" customFormat="1" ht="31.5" customHeight="1" hidden="1">
      <c r="A774" s="191" t="s">
        <v>613</v>
      </c>
      <c r="B774" s="180"/>
      <c r="C774" s="317" t="s">
        <v>4</v>
      </c>
      <c r="D774" s="318" t="s">
        <v>289</v>
      </c>
      <c r="E774" s="153" t="s">
        <v>389</v>
      </c>
      <c r="F774" s="154" t="s">
        <v>95</v>
      </c>
      <c r="G774" s="91">
        <v>849.9</v>
      </c>
      <c r="H774" s="91">
        <v>849.9</v>
      </c>
      <c r="I774" s="235">
        <f t="shared" si="28"/>
        <v>100</v>
      </c>
      <c r="J774" s="11">
        <f>SUM('ведомствен.2015'!G596)</f>
        <v>849.9</v>
      </c>
      <c r="K774" s="11">
        <f>SUM('ведомствен.2015'!H596)</f>
        <v>849.9</v>
      </c>
      <c r="L774" s="211">
        <f t="shared" si="27"/>
        <v>0</v>
      </c>
      <c r="M774" s="211">
        <f t="shared" si="27"/>
        <v>0</v>
      </c>
    </row>
    <row r="775" spans="1:13" s="11" customFormat="1" ht="30.75" customHeight="1" hidden="1">
      <c r="A775" s="201" t="s">
        <v>516</v>
      </c>
      <c r="B775" s="186"/>
      <c r="C775" s="327" t="s">
        <v>4</v>
      </c>
      <c r="D775" s="328" t="s">
        <v>289</v>
      </c>
      <c r="E775" s="167" t="s">
        <v>517</v>
      </c>
      <c r="F775" s="154"/>
      <c r="G775" s="175">
        <f>G776</f>
        <v>5521.8</v>
      </c>
      <c r="H775" s="175">
        <f>H776</f>
        <v>5521.8</v>
      </c>
      <c r="I775" s="235">
        <f t="shared" si="28"/>
        <v>100</v>
      </c>
      <c r="L775" s="211">
        <f t="shared" si="27"/>
        <v>5521.8</v>
      </c>
      <c r="M775" s="211">
        <f t="shared" si="27"/>
        <v>5521.8</v>
      </c>
    </row>
    <row r="776" spans="1:13" s="11" customFormat="1" ht="103.5" customHeight="1" hidden="1">
      <c r="A776" s="201" t="s">
        <v>537</v>
      </c>
      <c r="B776" s="186"/>
      <c r="C776" s="327" t="s">
        <v>4</v>
      </c>
      <c r="D776" s="328" t="s">
        <v>289</v>
      </c>
      <c r="E776" s="167" t="s">
        <v>538</v>
      </c>
      <c r="F776" s="154"/>
      <c r="G776" s="175">
        <f>G777</f>
        <v>5521.8</v>
      </c>
      <c r="H776" s="175">
        <f>H777</f>
        <v>5521.8</v>
      </c>
      <c r="I776" s="235">
        <f t="shared" si="28"/>
        <v>100</v>
      </c>
      <c r="L776" s="211">
        <f t="shared" si="27"/>
        <v>5521.8</v>
      </c>
      <c r="M776" s="211">
        <f t="shared" si="27"/>
        <v>5521.8</v>
      </c>
    </row>
    <row r="777" spans="1:13" s="11" customFormat="1" ht="33.75" customHeight="1" hidden="1">
      <c r="A777" s="205" t="s">
        <v>135</v>
      </c>
      <c r="B777" s="186"/>
      <c r="C777" s="327" t="s">
        <v>4</v>
      </c>
      <c r="D777" s="328" t="s">
        <v>289</v>
      </c>
      <c r="E777" s="167" t="s">
        <v>549</v>
      </c>
      <c r="F777" s="154"/>
      <c r="G777" s="175">
        <f>G778+G779</f>
        <v>5521.8</v>
      </c>
      <c r="H777" s="175">
        <f>H778+H779</f>
        <v>5521.8</v>
      </c>
      <c r="I777" s="235">
        <f t="shared" si="28"/>
        <v>100</v>
      </c>
      <c r="L777" s="211">
        <f t="shared" si="27"/>
        <v>5521.8</v>
      </c>
      <c r="M777" s="211">
        <f t="shared" si="27"/>
        <v>5521.8</v>
      </c>
    </row>
    <row r="778" spans="1:13" s="11" customFormat="1" ht="48.75" customHeight="1" hidden="1">
      <c r="A778" s="201" t="s">
        <v>467</v>
      </c>
      <c r="B778" s="186"/>
      <c r="C778" s="327" t="s">
        <v>4</v>
      </c>
      <c r="D778" s="328" t="s">
        <v>289</v>
      </c>
      <c r="E778" s="167" t="s">
        <v>549</v>
      </c>
      <c r="F778" s="154" t="s">
        <v>381</v>
      </c>
      <c r="G778" s="175">
        <v>5109.1</v>
      </c>
      <c r="H778" s="175">
        <v>5109.1</v>
      </c>
      <c r="I778" s="235">
        <f t="shared" si="28"/>
        <v>100</v>
      </c>
      <c r="J778" s="11">
        <f>SUM('ведомствен.2015'!G600)</f>
        <v>5109.1</v>
      </c>
      <c r="K778" s="11">
        <f>SUM('ведомствен.2015'!H600)</f>
        <v>5109.1</v>
      </c>
      <c r="L778" s="211">
        <f t="shared" si="27"/>
        <v>0</v>
      </c>
      <c r="M778" s="211">
        <f t="shared" si="27"/>
        <v>0</v>
      </c>
    </row>
    <row r="779" spans="1:13" s="11" customFormat="1" ht="36" customHeight="1" hidden="1">
      <c r="A779" s="191" t="s">
        <v>613</v>
      </c>
      <c r="B779" s="186"/>
      <c r="C779" s="327" t="s">
        <v>4</v>
      </c>
      <c r="D779" s="328" t="s">
        <v>289</v>
      </c>
      <c r="E779" s="167" t="s">
        <v>549</v>
      </c>
      <c r="F779" s="154" t="s">
        <v>95</v>
      </c>
      <c r="G779" s="175">
        <v>412.7</v>
      </c>
      <c r="H779" s="175">
        <v>412.7</v>
      </c>
      <c r="I779" s="235">
        <f t="shared" si="28"/>
        <v>100</v>
      </c>
      <c r="J779" s="11">
        <f>SUM('ведомствен.2015'!G601)</f>
        <v>412.7</v>
      </c>
      <c r="K779" s="11">
        <f>SUM('ведомствен.2015'!H601)</f>
        <v>412.7</v>
      </c>
      <c r="L779" s="211">
        <f t="shared" si="27"/>
        <v>0</v>
      </c>
      <c r="M779" s="211">
        <f t="shared" si="27"/>
        <v>0</v>
      </c>
    </row>
    <row r="780" spans="1:13" s="11" customFormat="1" ht="22.5" customHeight="1" hidden="1">
      <c r="A780" s="192" t="s">
        <v>504</v>
      </c>
      <c r="B780" s="269"/>
      <c r="C780" s="327" t="s">
        <v>4</v>
      </c>
      <c r="D780" s="328" t="s">
        <v>289</v>
      </c>
      <c r="E780" s="32" t="s">
        <v>396</v>
      </c>
      <c r="F780" s="64"/>
      <c r="G780" s="87">
        <f>SUM(G781)</f>
        <v>0</v>
      </c>
      <c r="H780" s="87">
        <f>SUM(H781)</f>
        <v>0</v>
      </c>
      <c r="I780" s="235" t="e">
        <f t="shared" si="28"/>
        <v>#DIV/0!</v>
      </c>
      <c r="L780" s="211">
        <f t="shared" si="27"/>
        <v>0</v>
      </c>
      <c r="M780" s="211">
        <f t="shared" si="27"/>
        <v>0</v>
      </c>
    </row>
    <row r="781" spans="1:13" s="11" customFormat="1" ht="22.5" customHeight="1" hidden="1">
      <c r="A781" s="191" t="s">
        <v>386</v>
      </c>
      <c r="B781" s="269"/>
      <c r="C781" s="327" t="s">
        <v>4</v>
      </c>
      <c r="D781" s="328" t="s">
        <v>289</v>
      </c>
      <c r="E781" s="32" t="s">
        <v>396</v>
      </c>
      <c r="F781" s="64" t="s">
        <v>139</v>
      </c>
      <c r="G781" s="87"/>
      <c r="H781" s="87"/>
      <c r="I781" s="235" t="e">
        <f t="shared" si="28"/>
        <v>#DIV/0!</v>
      </c>
      <c r="J781" s="11">
        <f>SUM('ведомствен.2015'!G400)</f>
        <v>0</v>
      </c>
      <c r="K781" s="11">
        <f>SUM('ведомствен.2015'!H400)</f>
        <v>0</v>
      </c>
      <c r="L781" s="211">
        <f t="shared" si="27"/>
        <v>0</v>
      </c>
      <c r="M781" s="211">
        <f t="shared" si="27"/>
        <v>0</v>
      </c>
    </row>
    <row r="782" spans="1:13" s="11" customFormat="1" ht="28.5" hidden="1">
      <c r="A782" s="192" t="s">
        <v>484</v>
      </c>
      <c r="B782" s="177"/>
      <c r="C782" s="311" t="s">
        <v>4</v>
      </c>
      <c r="D782" s="312" t="s">
        <v>289</v>
      </c>
      <c r="E782" s="32" t="s">
        <v>483</v>
      </c>
      <c r="F782" s="64"/>
      <c r="G782" s="87">
        <f>SUM(G783)</f>
        <v>0</v>
      </c>
      <c r="H782" s="87">
        <f>SUM(H783)</f>
        <v>0</v>
      </c>
      <c r="I782" s="235" t="e">
        <f t="shared" si="28"/>
        <v>#DIV/0!</v>
      </c>
      <c r="L782" s="211">
        <f t="shared" si="27"/>
        <v>0</v>
      </c>
      <c r="M782" s="211">
        <f t="shared" si="27"/>
        <v>0</v>
      </c>
    </row>
    <row r="783" spans="1:13" s="11" customFormat="1" ht="14.25" hidden="1">
      <c r="A783" s="191" t="s">
        <v>386</v>
      </c>
      <c r="B783" s="177"/>
      <c r="C783" s="311" t="s">
        <v>4</v>
      </c>
      <c r="D783" s="312" t="s">
        <v>289</v>
      </c>
      <c r="E783" s="32" t="s">
        <v>483</v>
      </c>
      <c r="F783" s="64" t="s">
        <v>139</v>
      </c>
      <c r="G783" s="87"/>
      <c r="H783" s="87"/>
      <c r="I783" s="235" t="e">
        <f t="shared" si="28"/>
        <v>#DIV/0!</v>
      </c>
      <c r="J783" s="11">
        <f>SUM('ведомствен.2015'!G402)</f>
        <v>0</v>
      </c>
      <c r="K783" s="11">
        <f>SUM('ведомствен.2015'!H402)</f>
        <v>0</v>
      </c>
      <c r="L783" s="211">
        <f t="shared" si="27"/>
        <v>0</v>
      </c>
      <c r="M783" s="211">
        <f t="shared" si="27"/>
        <v>0</v>
      </c>
    </row>
    <row r="784" spans="1:13" s="11" customFormat="1" ht="18" customHeight="1" hidden="1">
      <c r="A784" s="195" t="s">
        <v>464</v>
      </c>
      <c r="B784" s="180"/>
      <c r="C784" s="317" t="s">
        <v>4</v>
      </c>
      <c r="D784" s="318" t="s">
        <v>289</v>
      </c>
      <c r="E784" s="153" t="s">
        <v>104</v>
      </c>
      <c r="F784" s="154"/>
      <c r="G784" s="91">
        <f>G785</f>
        <v>75</v>
      </c>
      <c r="H784" s="91">
        <f>H785</f>
        <v>75</v>
      </c>
      <c r="I784" s="235">
        <f t="shared" si="28"/>
        <v>100</v>
      </c>
      <c r="L784" s="211">
        <f t="shared" si="27"/>
        <v>75</v>
      </c>
      <c r="M784" s="211">
        <f t="shared" si="27"/>
        <v>75</v>
      </c>
    </row>
    <row r="785" spans="1:13" ht="49.5" customHeight="1" hidden="1">
      <c r="A785" s="195" t="s">
        <v>469</v>
      </c>
      <c r="B785" s="180"/>
      <c r="C785" s="317" t="s">
        <v>4</v>
      </c>
      <c r="D785" s="318" t="s">
        <v>289</v>
      </c>
      <c r="E785" s="153" t="s">
        <v>268</v>
      </c>
      <c r="F785" s="154"/>
      <c r="G785" s="91">
        <f>G786</f>
        <v>75</v>
      </c>
      <c r="H785" s="91">
        <f>H786</f>
        <v>75</v>
      </c>
      <c r="I785" s="235">
        <f t="shared" si="28"/>
        <v>100</v>
      </c>
      <c r="J785"/>
      <c r="K785"/>
      <c r="L785" s="211">
        <f t="shared" si="27"/>
        <v>75</v>
      </c>
      <c r="M785" s="211">
        <f t="shared" si="27"/>
        <v>75</v>
      </c>
    </row>
    <row r="786" spans="1:13" ht="28.5" hidden="1">
      <c r="A786" s="195" t="s">
        <v>462</v>
      </c>
      <c r="B786" s="180"/>
      <c r="C786" s="317" t="s">
        <v>4</v>
      </c>
      <c r="D786" s="318" t="s">
        <v>289</v>
      </c>
      <c r="E786" s="153" t="s">
        <v>268</v>
      </c>
      <c r="F786" s="154" t="s">
        <v>397</v>
      </c>
      <c r="G786" s="91">
        <v>75</v>
      </c>
      <c r="H786" s="91">
        <v>75</v>
      </c>
      <c r="I786" s="235">
        <f t="shared" si="28"/>
        <v>100</v>
      </c>
      <c r="J786" s="11">
        <f>SUM('ведомствен.2015'!G604)</f>
        <v>75</v>
      </c>
      <c r="K786" s="11">
        <f>SUM('ведомствен.2015'!H604)</f>
        <v>75</v>
      </c>
      <c r="L786" s="211">
        <f t="shared" si="27"/>
        <v>0</v>
      </c>
      <c r="M786" s="211">
        <f t="shared" si="27"/>
        <v>0</v>
      </c>
    </row>
    <row r="787" spans="1:13" s="17" customFormat="1" ht="14.25">
      <c r="A787" s="191" t="s">
        <v>194</v>
      </c>
      <c r="B787" s="177"/>
      <c r="C787" s="313" t="s">
        <v>315</v>
      </c>
      <c r="D787" s="314"/>
      <c r="E787" s="62"/>
      <c r="F787" s="65"/>
      <c r="G787" s="88">
        <f>SUM(G788+G803+G817+G822)</f>
        <v>12888.800000000001</v>
      </c>
      <c r="H787" s="88">
        <f>SUM(H788+H803+H817+H822)</f>
        <v>11888.1</v>
      </c>
      <c r="I787" s="235">
        <f aca="true" t="shared" si="29" ref="I787:I825">SUM(H787/G787*100)</f>
        <v>92.23589473030847</v>
      </c>
      <c r="J787" s="18"/>
      <c r="K787" s="18"/>
      <c r="L787" s="22">
        <f>SUM(J788:J825)</f>
        <v>12888.8</v>
      </c>
      <c r="M787" s="17">
        <f>SUM('ведомствен.2015'!G619+'ведомствен.2015'!G357)</f>
        <v>12888.800000000001</v>
      </c>
    </row>
    <row r="788" spans="1:12" s="17" customFormat="1" ht="14.25">
      <c r="A788" s="191" t="s">
        <v>189</v>
      </c>
      <c r="B788" s="177"/>
      <c r="C788" s="311" t="s">
        <v>315</v>
      </c>
      <c r="D788" s="312" t="s">
        <v>351</v>
      </c>
      <c r="E788" s="32"/>
      <c r="F788" s="64"/>
      <c r="G788" s="87">
        <f>SUM(G789+G795)</f>
        <v>7283.8</v>
      </c>
      <c r="H788" s="87">
        <f>SUM(H789+H795)</f>
        <v>6283.1</v>
      </c>
      <c r="I788" s="235">
        <f t="shared" si="29"/>
        <v>86.26129218265191</v>
      </c>
      <c r="J788" s="18"/>
      <c r="K788" s="18"/>
      <c r="L788" s="22">
        <f>SUM(L787-G787)</f>
        <v>-1.8189894035458565E-12</v>
      </c>
    </row>
    <row r="789" spans="1:11" s="17" customFormat="1" ht="28.5" hidden="1">
      <c r="A789" s="191" t="s">
        <v>376</v>
      </c>
      <c r="B789" s="177"/>
      <c r="C789" s="311" t="s">
        <v>315</v>
      </c>
      <c r="D789" s="312" t="s">
        <v>351</v>
      </c>
      <c r="E789" s="32" t="s">
        <v>377</v>
      </c>
      <c r="F789" s="65"/>
      <c r="G789" s="87">
        <f>SUM(G790)</f>
        <v>3935</v>
      </c>
      <c r="H789" s="87">
        <f>SUM(H790)</f>
        <v>3758.3</v>
      </c>
      <c r="I789" s="235">
        <f t="shared" si="29"/>
        <v>95.50952986022872</v>
      </c>
      <c r="J789" s="18"/>
      <c r="K789" s="18"/>
    </row>
    <row r="790" spans="1:11" s="17" customFormat="1" ht="28.5" hidden="1">
      <c r="A790" s="191" t="s">
        <v>39</v>
      </c>
      <c r="B790" s="177"/>
      <c r="C790" s="311" t="s">
        <v>315</v>
      </c>
      <c r="D790" s="312" t="s">
        <v>351</v>
      </c>
      <c r="E790" s="32" t="s">
        <v>378</v>
      </c>
      <c r="F790" s="65"/>
      <c r="G790" s="87">
        <f>SUM(G791)</f>
        <v>3935</v>
      </c>
      <c r="H790" s="87">
        <f>SUM(H791)</f>
        <v>3758.3</v>
      </c>
      <c r="I790" s="235">
        <f t="shared" si="29"/>
        <v>95.50952986022872</v>
      </c>
      <c r="J790" s="18"/>
      <c r="K790" s="18"/>
    </row>
    <row r="791" spans="1:11" ht="42.75" hidden="1">
      <c r="A791" s="191" t="s">
        <v>612</v>
      </c>
      <c r="B791" s="177"/>
      <c r="C791" s="311" t="s">
        <v>315</v>
      </c>
      <c r="D791" s="312" t="s">
        <v>351</v>
      </c>
      <c r="E791" s="32" t="s">
        <v>450</v>
      </c>
      <c r="F791" s="65"/>
      <c r="G791" s="87">
        <f>SUM(G792:G794)</f>
        <v>3935</v>
      </c>
      <c r="H791" s="87">
        <f>SUM(H792:H794)</f>
        <v>3758.3</v>
      </c>
      <c r="I791" s="235">
        <f t="shared" si="29"/>
        <v>95.50952986022872</v>
      </c>
      <c r="J791"/>
      <c r="K791"/>
    </row>
    <row r="792" spans="1:12" ht="28.5" hidden="1">
      <c r="A792" s="191" t="s">
        <v>380</v>
      </c>
      <c r="B792" s="177"/>
      <c r="C792" s="311" t="s">
        <v>315</v>
      </c>
      <c r="D792" s="312" t="s">
        <v>351</v>
      </c>
      <c r="E792" s="32" t="s">
        <v>450</v>
      </c>
      <c r="F792" s="64" t="s">
        <v>381</v>
      </c>
      <c r="G792" s="87">
        <v>3309.6</v>
      </c>
      <c r="H792" s="87">
        <v>3230.6</v>
      </c>
      <c r="I792" s="235">
        <f t="shared" si="29"/>
        <v>97.61300459270002</v>
      </c>
      <c r="J792">
        <f>SUM('ведомствен.2015'!G626)</f>
        <v>3309.6</v>
      </c>
      <c r="K792">
        <f>SUM('ведомствен.2015'!H626)</f>
        <v>3230.6</v>
      </c>
      <c r="L792" s="211">
        <f aca="true" t="shared" si="30" ref="L792:L830">SUM(G792-J792)</f>
        <v>0</v>
      </c>
    </row>
    <row r="793" spans="1:12" ht="28.5" hidden="1">
      <c r="A793" s="191" t="s">
        <v>613</v>
      </c>
      <c r="B793" s="177"/>
      <c r="C793" s="311" t="s">
        <v>315</v>
      </c>
      <c r="D793" s="312" t="s">
        <v>351</v>
      </c>
      <c r="E793" s="32" t="s">
        <v>450</v>
      </c>
      <c r="F793" s="64" t="s">
        <v>95</v>
      </c>
      <c r="G793" s="88">
        <v>619.4</v>
      </c>
      <c r="H793" s="88">
        <v>527.7</v>
      </c>
      <c r="I793" s="235">
        <f t="shared" si="29"/>
        <v>85.19535033903779</v>
      </c>
      <c r="J793">
        <f>SUM('ведомствен.2015'!G627)</f>
        <v>619.4</v>
      </c>
      <c r="K793">
        <f>SUM('ведомствен.2015'!H627)</f>
        <v>527.7</v>
      </c>
      <c r="L793" s="211">
        <f t="shared" si="30"/>
        <v>0</v>
      </c>
    </row>
    <row r="794" spans="1:12" ht="14.25" hidden="1">
      <c r="A794" s="191" t="s">
        <v>386</v>
      </c>
      <c r="B794" s="177"/>
      <c r="C794" s="311" t="s">
        <v>315</v>
      </c>
      <c r="D794" s="312" t="s">
        <v>351</v>
      </c>
      <c r="E794" s="32" t="s">
        <v>450</v>
      </c>
      <c r="F794" s="65" t="s">
        <v>139</v>
      </c>
      <c r="G794" s="87">
        <v>6</v>
      </c>
      <c r="H794" s="87"/>
      <c r="I794" s="235">
        <f t="shared" si="29"/>
        <v>0</v>
      </c>
      <c r="J794">
        <f>SUM('ведомствен.2015'!G628)</f>
        <v>6</v>
      </c>
      <c r="K794">
        <f>SUM('ведомствен.2015'!H628)</f>
        <v>0</v>
      </c>
      <c r="L794" s="211">
        <f t="shared" si="30"/>
        <v>0</v>
      </c>
    </row>
    <row r="795" spans="1:12" ht="14.25" hidden="1">
      <c r="A795" s="195" t="s">
        <v>464</v>
      </c>
      <c r="B795" s="177"/>
      <c r="C795" s="311" t="s">
        <v>315</v>
      </c>
      <c r="D795" s="312" t="s">
        <v>351</v>
      </c>
      <c r="E795" s="63" t="s">
        <v>104</v>
      </c>
      <c r="F795" s="64"/>
      <c r="G795" s="87">
        <f>SUM(G796)</f>
        <v>3348.8</v>
      </c>
      <c r="H795" s="87">
        <f>SUM(H796)</f>
        <v>2524.8</v>
      </c>
      <c r="I795" s="235">
        <f t="shared" si="29"/>
        <v>75.39417104634497</v>
      </c>
      <c r="J795"/>
      <c r="K795"/>
      <c r="L795" s="211">
        <f t="shared" si="30"/>
        <v>3348.8</v>
      </c>
    </row>
    <row r="796" spans="1:12" ht="28.5" hidden="1">
      <c r="A796" s="191" t="s">
        <v>640</v>
      </c>
      <c r="B796" s="177"/>
      <c r="C796" s="311" t="s">
        <v>315</v>
      </c>
      <c r="D796" s="312" t="s">
        <v>351</v>
      </c>
      <c r="E796" s="63" t="s">
        <v>75</v>
      </c>
      <c r="F796" s="64"/>
      <c r="G796" s="87">
        <f>SUM(G797:G800)</f>
        <v>3348.8</v>
      </c>
      <c r="H796" s="87">
        <f>SUM(H797:H800)</f>
        <v>2524.8</v>
      </c>
      <c r="I796" s="235">
        <f t="shared" si="29"/>
        <v>75.39417104634497</v>
      </c>
      <c r="J796"/>
      <c r="K796"/>
      <c r="L796" s="211">
        <f t="shared" si="30"/>
        <v>3348.8</v>
      </c>
    </row>
    <row r="797" spans="1:12" ht="28.5" hidden="1">
      <c r="A797" s="191" t="s">
        <v>380</v>
      </c>
      <c r="B797" s="177"/>
      <c r="C797" s="311" t="s">
        <v>315</v>
      </c>
      <c r="D797" s="312" t="s">
        <v>351</v>
      </c>
      <c r="E797" s="63" t="s">
        <v>75</v>
      </c>
      <c r="F797" s="64" t="s">
        <v>381</v>
      </c>
      <c r="G797" s="87">
        <v>489</v>
      </c>
      <c r="H797" s="87">
        <v>489</v>
      </c>
      <c r="I797" s="235">
        <f t="shared" si="29"/>
        <v>100</v>
      </c>
      <c r="J797">
        <f>SUM('ведомствен.2015'!G631)</f>
        <v>489</v>
      </c>
      <c r="K797">
        <f>SUM('ведомствен.2015'!H631)</f>
        <v>489</v>
      </c>
      <c r="L797" s="211">
        <f t="shared" si="30"/>
        <v>0</v>
      </c>
    </row>
    <row r="798" spans="1:12" ht="27" customHeight="1" hidden="1">
      <c r="A798" s="191" t="s">
        <v>613</v>
      </c>
      <c r="B798" s="177"/>
      <c r="C798" s="311" t="s">
        <v>315</v>
      </c>
      <c r="D798" s="312" t="s">
        <v>351</v>
      </c>
      <c r="E798" s="63" t="s">
        <v>75</v>
      </c>
      <c r="F798" s="64" t="s">
        <v>95</v>
      </c>
      <c r="G798" s="87">
        <v>1417.4</v>
      </c>
      <c r="H798" s="87">
        <v>1330.7</v>
      </c>
      <c r="I798" s="235">
        <f t="shared" si="29"/>
        <v>93.88316636094257</v>
      </c>
      <c r="J798">
        <f>SUM('ведомствен.2015'!G632)</f>
        <v>1417.4</v>
      </c>
      <c r="K798">
        <f>SUM('ведомствен.2015'!H632)</f>
        <v>1330.7</v>
      </c>
      <c r="L798" s="211">
        <f t="shared" si="30"/>
        <v>0</v>
      </c>
    </row>
    <row r="799" spans="1:12" ht="28.5" hidden="1">
      <c r="A799" s="74" t="s">
        <v>446</v>
      </c>
      <c r="B799" s="177"/>
      <c r="C799" s="311" t="s">
        <v>315</v>
      </c>
      <c r="D799" s="312" t="s">
        <v>351</v>
      </c>
      <c r="E799" s="63" t="s">
        <v>75</v>
      </c>
      <c r="F799" s="64" t="s">
        <v>441</v>
      </c>
      <c r="G799" s="87"/>
      <c r="H799" s="87"/>
      <c r="I799" s="235" t="e">
        <f t="shared" si="29"/>
        <v>#DIV/0!</v>
      </c>
      <c r="J799"/>
      <c r="K799"/>
      <c r="L799" s="211">
        <f t="shared" si="30"/>
        <v>0</v>
      </c>
    </row>
    <row r="800" spans="1:12" ht="27" customHeight="1" hidden="1">
      <c r="A800" s="195" t="s">
        <v>399</v>
      </c>
      <c r="B800" s="177"/>
      <c r="C800" s="311" t="s">
        <v>315</v>
      </c>
      <c r="D800" s="312" t="s">
        <v>351</v>
      </c>
      <c r="E800" s="63" t="s">
        <v>75</v>
      </c>
      <c r="F800" s="64" t="s">
        <v>397</v>
      </c>
      <c r="G800" s="87">
        <v>1442.4</v>
      </c>
      <c r="H800" s="87">
        <v>705.1</v>
      </c>
      <c r="I800" s="235">
        <f t="shared" si="29"/>
        <v>48.88380476982807</v>
      </c>
      <c r="J800">
        <f>SUM('ведомствен.2015'!G633)</f>
        <v>1442.4</v>
      </c>
      <c r="K800">
        <f>SUM('ведомствен.2015'!H633)</f>
        <v>705.1</v>
      </c>
      <c r="L800" s="211">
        <f t="shared" si="30"/>
        <v>0</v>
      </c>
    </row>
    <row r="801" spans="1:12" s="17" customFormat="1" ht="42.75" hidden="1">
      <c r="A801" s="191" t="s">
        <v>123</v>
      </c>
      <c r="B801" s="177"/>
      <c r="C801" s="311" t="s">
        <v>315</v>
      </c>
      <c r="D801" s="312" t="s">
        <v>351</v>
      </c>
      <c r="E801" s="63" t="s">
        <v>308</v>
      </c>
      <c r="F801" s="64"/>
      <c r="G801" s="87">
        <f>SUM(G802)</f>
        <v>0</v>
      </c>
      <c r="H801" s="87">
        <f>SUM(H802)</f>
        <v>0</v>
      </c>
      <c r="I801" s="235" t="e">
        <f t="shared" si="29"/>
        <v>#DIV/0!</v>
      </c>
      <c r="L801" s="211">
        <f t="shared" si="30"/>
        <v>0</v>
      </c>
    </row>
    <row r="802" spans="1:12" s="17" customFormat="1" ht="14.25" hidden="1">
      <c r="A802" s="195" t="s">
        <v>115</v>
      </c>
      <c r="B802" s="177"/>
      <c r="C802" s="311" t="s">
        <v>315</v>
      </c>
      <c r="D802" s="312" t="s">
        <v>351</v>
      </c>
      <c r="E802" s="63" t="s">
        <v>308</v>
      </c>
      <c r="F802" s="64" t="s">
        <v>65</v>
      </c>
      <c r="G802" s="87"/>
      <c r="H802" s="87"/>
      <c r="I802" s="235" t="e">
        <f t="shared" si="29"/>
        <v>#DIV/0!</v>
      </c>
      <c r="L802" s="211">
        <f t="shared" si="30"/>
        <v>0</v>
      </c>
    </row>
    <row r="803" spans="1:12" s="17" customFormat="1" ht="14.25">
      <c r="A803" s="191" t="s">
        <v>126</v>
      </c>
      <c r="B803" s="269"/>
      <c r="C803" s="311" t="s">
        <v>315</v>
      </c>
      <c r="D803" s="312" t="s">
        <v>353</v>
      </c>
      <c r="E803" s="62"/>
      <c r="F803" s="65"/>
      <c r="G803" s="87">
        <f>SUM(G804)+G807</f>
        <v>4658.9</v>
      </c>
      <c r="H803" s="87">
        <f>SUM(H804)+H807</f>
        <v>4658.9</v>
      </c>
      <c r="I803" s="235">
        <f t="shared" si="29"/>
        <v>100</v>
      </c>
      <c r="L803" s="211">
        <f t="shared" si="30"/>
        <v>4658.9</v>
      </c>
    </row>
    <row r="804" spans="1:12" s="17" customFormat="1" ht="14.25" hidden="1">
      <c r="A804" s="191" t="s">
        <v>653</v>
      </c>
      <c r="B804" s="269"/>
      <c r="C804" s="311" t="s">
        <v>315</v>
      </c>
      <c r="D804" s="312" t="s">
        <v>353</v>
      </c>
      <c r="E804" s="32" t="s">
        <v>654</v>
      </c>
      <c r="F804" s="65"/>
      <c r="G804" s="87">
        <f>SUM(G805)</f>
        <v>664.9</v>
      </c>
      <c r="H804" s="87">
        <f>SUM(H805)</f>
        <v>664.9</v>
      </c>
      <c r="I804" s="235">
        <f t="shared" si="29"/>
        <v>100</v>
      </c>
      <c r="J804"/>
      <c r="K804"/>
      <c r="L804" s="211">
        <f t="shared" si="30"/>
        <v>664.9</v>
      </c>
    </row>
    <row r="805" spans="1:12" s="17" customFormat="1" ht="42.75" hidden="1">
      <c r="A805" s="191" t="s">
        <v>655</v>
      </c>
      <c r="B805" s="269"/>
      <c r="C805" s="311" t="s">
        <v>315</v>
      </c>
      <c r="D805" s="312" t="s">
        <v>353</v>
      </c>
      <c r="E805" s="32" t="s">
        <v>656</v>
      </c>
      <c r="F805" s="65"/>
      <c r="G805" s="87">
        <f>SUM(G806)</f>
        <v>664.9</v>
      </c>
      <c r="H805" s="87">
        <f>SUM(H806)</f>
        <v>664.9</v>
      </c>
      <c r="I805" s="235">
        <f t="shared" si="29"/>
        <v>100</v>
      </c>
      <c r="L805" s="211">
        <f t="shared" si="30"/>
        <v>664.9</v>
      </c>
    </row>
    <row r="806" spans="1:12" s="17" customFormat="1" ht="28.5" hidden="1">
      <c r="A806" s="195" t="s">
        <v>406</v>
      </c>
      <c r="B806" s="269"/>
      <c r="C806" s="311" t="s">
        <v>315</v>
      </c>
      <c r="D806" s="312" t="s">
        <v>353</v>
      </c>
      <c r="E806" s="32" t="s">
        <v>656</v>
      </c>
      <c r="F806" s="64" t="s">
        <v>397</v>
      </c>
      <c r="G806" s="87">
        <v>664.9</v>
      </c>
      <c r="H806" s="87">
        <v>664.9</v>
      </c>
      <c r="I806" s="235">
        <f t="shared" si="29"/>
        <v>100</v>
      </c>
      <c r="J806">
        <f>SUM('ведомствен.2015'!G639)</f>
        <v>664.9</v>
      </c>
      <c r="K806">
        <f>SUM('ведомствен.2015'!H639)</f>
        <v>664.9</v>
      </c>
      <c r="L806" s="211">
        <f t="shared" si="30"/>
        <v>0</v>
      </c>
    </row>
    <row r="807" spans="1:12" ht="42.75" hidden="1">
      <c r="A807" s="195" t="s">
        <v>657</v>
      </c>
      <c r="B807" s="269"/>
      <c r="C807" s="311" t="s">
        <v>315</v>
      </c>
      <c r="D807" s="312" t="s">
        <v>353</v>
      </c>
      <c r="E807" s="32" t="s">
        <v>660</v>
      </c>
      <c r="F807" s="64"/>
      <c r="G807" s="87">
        <f>SUM(G808)+G811+G814</f>
        <v>3994</v>
      </c>
      <c r="H807" s="87">
        <f>SUM(H808)+H811+H814</f>
        <v>3994</v>
      </c>
      <c r="I807" s="235">
        <f t="shared" si="29"/>
        <v>100</v>
      </c>
      <c r="J807"/>
      <c r="K807"/>
      <c r="L807" s="211">
        <f t="shared" si="30"/>
        <v>3994</v>
      </c>
    </row>
    <row r="808" spans="1:12" ht="28.5" hidden="1">
      <c r="A808" s="195" t="s">
        <v>658</v>
      </c>
      <c r="B808" s="269"/>
      <c r="C808" s="311" t="s">
        <v>315</v>
      </c>
      <c r="D808" s="312" t="s">
        <v>353</v>
      </c>
      <c r="E808" s="32" t="s">
        <v>661</v>
      </c>
      <c r="F808" s="64"/>
      <c r="G808" s="87">
        <f>SUM(G809)</f>
        <v>913.5</v>
      </c>
      <c r="H808" s="87">
        <f>SUM(H809)</f>
        <v>913.5</v>
      </c>
      <c r="I808" s="235">
        <f t="shared" si="29"/>
        <v>100</v>
      </c>
      <c r="J808"/>
      <c r="K808"/>
      <c r="L808" s="211">
        <f t="shared" si="30"/>
        <v>913.5</v>
      </c>
    </row>
    <row r="809" spans="1:12" ht="71.25" hidden="1">
      <c r="A809" s="195" t="s">
        <v>659</v>
      </c>
      <c r="B809" s="269"/>
      <c r="C809" s="311" t="s">
        <v>315</v>
      </c>
      <c r="D809" s="312" t="s">
        <v>353</v>
      </c>
      <c r="E809" s="32" t="s">
        <v>662</v>
      </c>
      <c r="F809" s="64"/>
      <c r="G809" s="87">
        <f>SUM(G810)</f>
        <v>913.5</v>
      </c>
      <c r="H809" s="87">
        <f>SUM(H810)</f>
        <v>913.5</v>
      </c>
      <c r="I809" s="235">
        <f t="shared" si="29"/>
        <v>100</v>
      </c>
      <c r="J809"/>
      <c r="K809"/>
      <c r="L809" s="211">
        <f t="shared" si="30"/>
        <v>913.5</v>
      </c>
    </row>
    <row r="810" spans="1:12" ht="28.5" hidden="1">
      <c r="A810" s="195" t="s">
        <v>406</v>
      </c>
      <c r="B810" s="269"/>
      <c r="C810" s="311" t="s">
        <v>315</v>
      </c>
      <c r="D810" s="312" t="s">
        <v>353</v>
      </c>
      <c r="E810" s="32" t="s">
        <v>662</v>
      </c>
      <c r="F810" s="64" t="s">
        <v>397</v>
      </c>
      <c r="G810" s="87">
        <v>913.5</v>
      </c>
      <c r="H810" s="87">
        <v>913.5</v>
      </c>
      <c r="I810" s="235">
        <f t="shared" si="29"/>
        <v>100</v>
      </c>
      <c r="J810">
        <f>SUM('ведомствен.2015'!G643)</f>
        <v>913.5</v>
      </c>
      <c r="K810">
        <f>SUM('ведомствен.2015'!H643)</f>
        <v>913.5</v>
      </c>
      <c r="L810" s="211">
        <f t="shared" si="30"/>
        <v>0</v>
      </c>
    </row>
    <row r="811" spans="1:12" ht="28.5" hidden="1">
      <c r="A811" s="195" t="s">
        <v>663</v>
      </c>
      <c r="B811" s="269"/>
      <c r="C811" s="311" t="s">
        <v>315</v>
      </c>
      <c r="D811" s="312" t="s">
        <v>353</v>
      </c>
      <c r="E811" s="32" t="s">
        <v>665</v>
      </c>
      <c r="F811" s="64"/>
      <c r="G811" s="87">
        <f>SUM(G812)</f>
        <v>230.5</v>
      </c>
      <c r="H811" s="87">
        <f>SUM(H812)</f>
        <v>230.5</v>
      </c>
      <c r="I811" s="235">
        <f t="shared" si="29"/>
        <v>100</v>
      </c>
      <c r="J811"/>
      <c r="K811"/>
      <c r="L811" s="211">
        <f t="shared" si="30"/>
        <v>230.5</v>
      </c>
    </row>
    <row r="812" spans="1:12" s="17" customFormat="1" ht="71.25" hidden="1">
      <c r="A812" s="195" t="s">
        <v>664</v>
      </c>
      <c r="B812" s="269"/>
      <c r="C812" s="311" t="s">
        <v>315</v>
      </c>
      <c r="D812" s="312" t="s">
        <v>353</v>
      </c>
      <c r="E812" s="32" t="s">
        <v>666</v>
      </c>
      <c r="F812" s="64"/>
      <c r="G812" s="87">
        <f>SUM(G813)</f>
        <v>230.5</v>
      </c>
      <c r="H812" s="87">
        <f>SUM(H813)</f>
        <v>230.5</v>
      </c>
      <c r="I812" s="235">
        <f t="shared" si="29"/>
        <v>100</v>
      </c>
      <c r="L812" s="211">
        <f t="shared" si="30"/>
        <v>230.5</v>
      </c>
    </row>
    <row r="813" spans="1:12" s="17" customFormat="1" ht="28.5" hidden="1">
      <c r="A813" s="195" t="s">
        <v>406</v>
      </c>
      <c r="B813" s="269"/>
      <c r="C813" s="311" t="s">
        <v>315</v>
      </c>
      <c r="D813" s="312" t="s">
        <v>353</v>
      </c>
      <c r="E813" s="32" t="s">
        <v>666</v>
      </c>
      <c r="F813" s="64" t="s">
        <v>397</v>
      </c>
      <c r="G813" s="87">
        <v>230.5</v>
      </c>
      <c r="H813" s="87">
        <v>230.5</v>
      </c>
      <c r="I813" s="235">
        <f t="shared" si="29"/>
        <v>100</v>
      </c>
      <c r="J813">
        <f>SUM('ведомствен.2015'!G646)</f>
        <v>230.5</v>
      </c>
      <c r="K813">
        <f>SUM('ведомствен.2015'!H646)</f>
        <v>230.5</v>
      </c>
      <c r="L813" s="211">
        <f t="shared" si="30"/>
        <v>0</v>
      </c>
    </row>
    <row r="814" spans="1:12" s="23" customFormat="1" ht="28.5" hidden="1">
      <c r="A814" s="195" t="s">
        <v>667</v>
      </c>
      <c r="B814" s="269"/>
      <c r="C814" s="311" t="s">
        <v>315</v>
      </c>
      <c r="D814" s="312" t="s">
        <v>353</v>
      </c>
      <c r="E814" s="32" t="s">
        <v>669</v>
      </c>
      <c r="F814" s="64"/>
      <c r="G814" s="87">
        <f>SUM(G815)</f>
        <v>2850</v>
      </c>
      <c r="H814" s="87">
        <f>SUM(H815)</f>
        <v>2850</v>
      </c>
      <c r="I814" s="235">
        <f t="shared" si="29"/>
        <v>100</v>
      </c>
      <c r="L814" s="211">
        <f t="shared" si="30"/>
        <v>2850</v>
      </c>
    </row>
    <row r="815" spans="1:12" s="17" customFormat="1" ht="71.25" hidden="1">
      <c r="A815" s="195" t="s">
        <v>668</v>
      </c>
      <c r="B815" s="269"/>
      <c r="C815" s="311" t="s">
        <v>315</v>
      </c>
      <c r="D815" s="312" t="s">
        <v>353</v>
      </c>
      <c r="E815" s="32" t="s">
        <v>670</v>
      </c>
      <c r="F815" s="64"/>
      <c r="G815" s="87">
        <f>SUM(G816)</f>
        <v>2850</v>
      </c>
      <c r="H815" s="87">
        <f>SUM(H816)</f>
        <v>2850</v>
      </c>
      <c r="I815" s="235">
        <f t="shared" si="29"/>
        <v>100</v>
      </c>
      <c r="L815" s="211">
        <f t="shared" si="30"/>
        <v>2850</v>
      </c>
    </row>
    <row r="816" spans="1:12" s="17" customFormat="1" ht="28.5" hidden="1">
      <c r="A816" s="195" t="s">
        <v>406</v>
      </c>
      <c r="B816" s="269"/>
      <c r="C816" s="311" t="s">
        <v>315</v>
      </c>
      <c r="D816" s="312" t="s">
        <v>353</v>
      </c>
      <c r="E816" s="32" t="s">
        <v>670</v>
      </c>
      <c r="F816" s="64" t="s">
        <v>397</v>
      </c>
      <c r="G816" s="87">
        <v>2850</v>
      </c>
      <c r="H816" s="87">
        <v>2850</v>
      </c>
      <c r="I816" s="235">
        <f t="shared" si="29"/>
        <v>100</v>
      </c>
      <c r="J816">
        <f>SUM('ведомствен.2015'!G649)</f>
        <v>2850</v>
      </c>
      <c r="K816">
        <f>SUM('ведомствен.2015'!H649)</f>
        <v>2850</v>
      </c>
      <c r="L816" s="211">
        <f t="shared" si="30"/>
        <v>0</v>
      </c>
    </row>
    <row r="817" spans="1:12" s="17" customFormat="1" ht="14.25">
      <c r="A817" s="191" t="s">
        <v>671</v>
      </c>
      <c r="B817" s="269"/>
      <c r="C817" s="311" t="s">
        <v>315</v>
      </c>
      <c r="D817" s="312" t="s">
        <v>83</v>
      </c>
      <c r="E817" s="62"/>
      <c r="F817" s="65"/>
      <c r="G817" s="87">
        <f aca="true" t="shared" si="31" ref="G817:H820">SUM(G818)</f>
        <v>472.5</v>
      </c>
      <c r="H817" s="87">
        <f t="shared" si="31"/>
        <v>472.5</v>
      </c>
      <c r="I817" s="235">
        <f t="shared" si="29"/>
        <v>100</v>
      </c>
      <c r="L817" s="211">
        <f t="shared" si="30"/>
        <v>472.5</v>
      </c>
    </row>
    <row r="818" spans="1:12" s="17" customFormat="1" ht="42.75" hidden="1">
      <c r="A818" s="195" t="s">
        <v>657</v>
      </c>
      <c r="B818" s="269"/>
      <c r="C818" s="311" t="s">
        <v>315</v>
      </c>
      <c r="D818" s="312" t="s">
        <v>83</v>
      </c>
      <c r="E818" s="32" t="s">
        <v>660</v>
      </c>
      <c r="F818" s="65"/>
      <c r="G818" s="87">
        <f t="shared" si="31"/>
        <v>472.5</v>
      </c>
      <c r="H818" s="87">
        <f t="shared" si="31"/>
        <v>472.5</v>
      </c>
      <c r="I818" s="235">
        <f t="shared" si="29"/>
        <v>100</v>
      </c>
      <c r="J818" s="22"/>
      <c r="K818" s="22"/>
      <c r="L818" s="211">
        <f t="shared" si="30"/>
        <v>472.5</v>
      </c>
    </row>
    <row r="819" spans="1:12" s="17" customFormat="1" ht="28.5" hidden="1">
      <c r="A819" s="195" t="s">
        <v>667</v>
      </c>
      <c r="B819" s="269"/>
      <c r="C819" s="311" t="s">
        <v>315</v>
      </c>
      <c r="D819" s="312" t="s">
        <v>83</v>
      </c>
      <c r="E819" s="32" t="s">
        <v>669</v>
      </c>
      <c r="F819" s="65"/>
      <c r="G819" s="87">
        <f t="shared" si="31"/>
        <v>472.5</v>
      </c>
      <c r="H819" s="87">
        <f t="shared" si="31"/>
        <v>472.5</v>
      </c>
      <c r="I819" s="235">
        <f t="shared" si="29"/>
        <v>100</v>
      </c>
      <c r="J819" s="22"/>
      <c r="K819" s="22"/>
      <c r="L819" s="211">
        <f t="shared" si="30"/>
        <v>472.5</v>
      </c>
    </row>
    <row r="820" spans="1:12" s="17" customFormat="1" ht="71.25" hidden="1">
      <c r="A820" s="195" t="s">
        <v>668</v>
      </c>
      <c r="B820" s="269"/>
      <c r="C820" s="311" t="s">
        <v>315</v>
      </c>
      <c r="D820" s="312" t="s">
        <v>83</v>
      </c>
      <c r="E820" s="32" t="s">
        <v>670</v>
      </c>
      <c r="F820" s="64"/>
      <c r="G820" s="87">
        <f t="shared" si="31"/>
        <v>472.5</v>
      </c>
      <c r="H820" s="87">
        <f t="shared" si="31"/>
        <v>472.5</v>
      </c>
      <c r="I820" s="235">
        <f t="shared" si="29"/>
        <v>100</v>
      </c>
      <c r="J820" s="22"/>
      <c r="K820" s="22"/>
      <c r="L820" s="211">
        <f t="shared" si="30"/>
        <v>472.5</v>
      </c>
    </row>
    <row r="821" spans="1:12" s="17" customFormat="1" ht="28.5" hidden="1">
      <c r="A821" s="195" t="s">
        <v>406</v>
      </c>
      <c r="B821" s="269"/>
      <c r="C821" s="311" t="s">
        <v>315</v>
      </c>
      <c r="D821" s="312" t="s">
        <v>83</v>
      </c>
      <c r="E821" s="32" t="s">
        <v>670</v>
      </c>
      <c r="F821" s="64" t="s">
        <v>397</v>
      </c>
      <c r="G821" s="87">
        <v>472.5</v>
      </c>
      <c r="H821" s="87">
        <v>472.5</v>
      </c>
      <c r="I821" s="235">
        <f t="shared" si="29"/>
        <v>100</v>
      </c>
      <c r="J821">
        <f>SUM('ведомствен.2015'!G654)</f>
        <v>472.5</v>
      </c>
      <c r="K821">
        <f>SUM('ведомствен.2015'!H654)</f>
        <v>472.5</v>
      </c>
      <c r="L821" s="211">
        <f t="shared" si="30"/>
        <v>0</v>
      </c>
    </row>
    <row r="822" spans="1:12" s="17" customFormat="1" ht="14.25">
      <c r="A822" s="191" t="s">
        <v>190</v>
      </c>
      <c r="B822" s="269"/>
      <c r="C822" s="311" t="s">
        <v>315</v>
      </c>
      <c r="D822" s="312" t="s">
        <v>106</v>
      </c>
      <c r="E822" s="62"/>
      <c r="F822" s="65"/>
      <c r="G822" s="87">
        <f aca="true" t="shared" si="32" ref="G822:H824">SUM(G823)</f>
        <v>473.6</v>
      </c>
      <c r="H822" s="87">
        <f t="shared" si="32"/>
        <v>473.6</v>
      </c>
      <c r="I822" s="235">
        <f t="shared" si="29"/>
        <v>100</v>
      </c>
      <c r="J822"/>
      <c r="K822"/>
      <c r="L822" s="211"/>
    </row>
    <row r="823" spans="1:12" s="17" customFormat="1" ht="14.25" hidden="1">
      <c r="A823" s="195" t="s">
        <v>464</v>
      </c>
      <c r="B823" s="270"/>
      <c r="C823" s="311" t="s">
        <v>315</v>
      </c>
      <c r="D823" s="312" t="s">
        <v>106</v>
      </c>
      <c r="E823" s="62" t="s">
        <v>104</v>
      </c>
      <c r="F823" s="65"/>
      <c r="G823" s="87">
        <f t="shared" si="32"/>
        <v>473.6</v>
      </c>
      <c r="H823" s="87">
        <f t="shared" si="32"/>
        <v>473.6</v>
      </c>
      <c r="I823" s="235">
        <f t="shared" si="29"/>
        <v>100</v>
      </c>
      <c r="J823"/>
      <c r="K823"/>
      <c r="L823" s="211"/>
    </row>
    <row r="824" spans="1:12" s="17" customFormat="1" ht="28.5" hidden="1">
      <c r="A824" s="197" t="s">
        <v>686</v>
      </c>
      <c r="B824" s="269"/>
      <c r="C824" s="311" t="s">
        <v>315</v>
      </c>
      <c r="D824" s="312" t="s">
        <v>106</v>
      </c>
      <c r="E824" s="62" t="s">
        <v>75</v>
      </c>
      <c r="F824" s="65"/>
      <c r="G824" s="87">
        <f t="shared" si="32"/>
        <v>473.6</v>
      </c>
      <c r="H824" s="87">
        <f t="shared" si="32"/>
        <v>473.6</v>
      </c>
      <c r="I824" s="235">
        <f t="shared" si="29"/>
        <v>100</v>
      </c>
      <c r="J824"/>
      <c r="K824"/>
      <c r="L824" s="211"/>
    </row>
    <row r="825" spans="1:12" s="17" customFormat="1" ht="28.5" hidden="1">
      <c r="A825" s="74" t="s">
        <v>446</v>
      </c>
      <c r="B825" s="269"/>
      <c r="C825" s="311" t="s">
        <v>315</v>
      </c>
      <c r="D825" s="312" t="s">
        <v>106</v>
      </c>
      <c r="E825" s="62" t="s">
        <v>75</v>
      </c>
      <c r="F825" s="65" t="s">
        <v>441</v>
      </c>
      <c r="G825" s="87">
        <v>473.6</v>
      </c>
      <c r="H825" s="87">
        <v>473.6</v>
      </c>
      <c r="I825" s="235">
        <f t="shared" si="29"/>
        <v>100</v>
      </c>
      <c r="J825">
        <f>SUM('ведомствен.2015'!G361)</f>
        <v>473.6</v>
      </c>
      <c r="K825">
        <f>SUM('ведомствен.2015'!H361)</f>
        <v>473.6</v>
      </c>
      <c r="L825" s="211">
        <f t="shared" si="30"/>
        <v>0</v>
      </c>
    </row>
    <row r="826" spans="1:12" ht="14.25">
      <c r="A826" s="191" t="s">
        <v>298</v>
      </c>
      <c r="B826" s="177"/>
      <c r="C826" s="311" t="s">
        <v>187</v>
      </c>
      <c r="D826" s="312" t="s">
        <v>146</v>
      </c>
      <c r="E826" s="32"/>
      <c r="F826" s="64"/>
      <c r="G826" s="88">
        <f>SUM(G827)</f>
        <v>30064.9</v>
      </c>
      <c r="H826" s="88">
        <f>SUM(H827)</f>
        <v>29865.8</v>
      </c>
      <c r="I826" s="235">
        <f aca="true" t="shared" si="33" ref="I826:I831">SUM(H826/G826*100)</f>
        <v>99.3377659662929</v>
      </c>
      <c r="L826" s="211">
        <f t="shared" si="30"/>
        <v>30064.9</v>
      </c>
    </row>
    <row r="827" spans="1:12" ht="33" customHeight="1" thickBot="1">
      <c r="A827" s="191" t="s">
        <v>188</v>
      </c>
      <c r="B827" s="177"/>
      <c r="C827" s="311" t="s">
        <v>187</v>
      </c>
      <c r="D827" s="312" t="s">
        <v>351</v>
      </c>
      <c r="E827" s="32"/>
      <c r="F827" s="64"/>
      <c r="G827" s="87">
        <f>SUM(G828)</f>
        <v>30064.9</v>
      </c>
      <c r="H827" s="87">
        <f>SUM(H828)</f>
        <v>29865.8</v>
      </c>
      <c r="I827" s="235">
        <f t="shared" si="33"/>
        <v>99.3377659662929</v>
      </c>
      <c r="L827" s="211"/>
    </row>
    <row r="828" spans="1:12" ht="2.25" customHeight="1" hidden="1" thickBot="1">
      <c r="A828" s="191" t="s">
        <v>299</v>
      </c>
      <c r="B828" s="177"/>
      <c r="C828" s="311" t="s">
        <v>187</v>
      </c>
      <c r="D828" s="312" t="s">
        <v>351</v>
      </c>
      <c r="E828" s="32" t="s">
        <v>300</v>
      </c>
      <c r="F828" s="66"/>
      <c r="G828" s="87">
        <f>SUM(G830)</f>
        <v>30064.9</v>
      </c>
      <c r="H828" s="87">
        <f>SUM(H830)</f>
        <v>29865.8</v>
      </c>
      <c r="I828" s="235">
        <f t="shared" si="33"/>
        <v>99.3377659662929</v>
      </c>
      <c r="L828" s="211"/>
    </row>
    <row r="829" spans="1:12" ht="15" hidden="1" thickBot="1">
      <c r="A829" s="191" t="s">
        <v>301</v>
      </c>
      <c r="B829" s="177"/>
      <c r="C829" s="311" t="s">
        <v>187</v>
      </c>
      <c r="D829" s="312" t="s">
        <v>351</v>
      </c>
      <c r="E829" s="32" t="s">
        <v>302</v>
      </c>
      <c r="F829" s="66"/>
      <c r="G829" s="87">
        <f>SUM(G830)</f>
        <v>30064.9</v>
      </c>
      <c r="H829" s="87">
        <f>SUM(H830)</f>
        <v>29865.8</v>
      </c>
      <c r="I829" s="235">
        <f t="shared" si="33"/>
        <v>99.3377659662929</v>
      </c>
      <c r="L829" s="211"/>
    </row>
    <row r="830" spans="1:12" ht="15" hidden="1" thickBot="1">
      <c r="A830" s="191" t="s">
        <v>393</v>
      </c>
      <c r="B830" s="177"/>
      <c r="C830" s="311" t="s">
        <v>187</v>
      </c>
      <c r="D830" s="312" t="s">
        <v>351</v>
      </c>
      <c r="E830" s="32" t="s">
        <v>302</v>
      </c>
      <c r="F830" s="66" t="s">
        <v>138</v>
      </c>
      <c r="G830" s="87">
        <v>30064.9</v>
      </c>
      <c r="H830" s="87">
        <v>29865.8</v>
      </c>
      <c r="I830" s="236">
        <f t="shared" si="33"/>
        <v>99.3377659662929</v>
      </c>
      <c r="J830" s="18">
        <f>SUM('ведомствен.2015'!G407)</f>
        <v>30064.9</v>
      </c>
      <c r="K830" s="18">
        <f>SUM('ведомствен.2015'!H407)</f>
        <v>29865.8</v>
      </c>
      <c r="L830" s="211">
        <f t="shared" si="30"/>
        <v>0</v>
      </c>
    </row>
    <row r="831" spans="1:11" ht="23.25" customHeight="1" thickBot="1">
      <c r="A831" s="342" t="s">
        <v>137</v>
      </c>
      <c r="B831" s="343"/>
      <c r="C831" s="344"/>
      <c r="D831" s="345"/>
      <c r="E831" s="346"/>
      <c r="F831" s="347"/>
      <c r="G831" s="348">
        <f>SUM(G14+G95+G130+G190+G296+G308+G471+G552+G612+G787+G826)</f>
        <v>3908708.4</v>
      </c>
      <c r="H831" s="348">
        <f>SUM(H14+H95+H130+H190+H296+H308+H471+H552+H612+H787+H826)</f>
        <v>3799819.4</v>
      </c>
      <c r="I831" s="349">
        <f t="shared" si="33"/>
        <v>97.21419484758698</v>
      </c>
      <c r="J831" s="21">
        <f>SUM(J14:J830)</f>
        <v>3908708.3999999985</v>
      </c>
      <c r="K831" s="21">
        <f>SUM(K14:K830)</f>
        <v>3799819.399999997</v>
      </c>
    </row>
    <row r="832" ht="10.5" customHeight="1" hidden="1">
      <c r="G832" s="27"/>
    </row>
    <row r="833" spans="7:11" ht="12.75" hidden="1">
      <c r="G833" s="34">
        <f>SUM(J831-G831)</f>
        <v>-1.3969838619232178E-09</v>
      </c>
      <c r="J833" s="18">
        <f>SUM('ведомствен.2015'!G1027-'функцион.2015'!J831)</f>
        <v>9.313225746154785E-10</v>
      </c>
      <c r="K833" s="18">
        <f>SUM('ведомствен.2015'!H1027-'функцион.2015'!K831)</f>
        <v>2.3283064365386963E-09</v>
      </c>
    </row>
  </sheetData>
  <sheetProtection/>
  <mergeCells count="6">
    <mergeCell ref="A12:A13"/>
    <mergeCell ref="C12:D12"/>
    <mergeCell ref="A7:H7"/>
    <mergeCell ref="A8:H8"/>
    <mergeCell ref="A9:H9"/>
    <mergeCell ref="A10:H10"/>
  </mergeCells>
  <printOptions/>
  <pageMargins left="1.1023622047244095" right="0.15748031496062992" top="0.15748031496062992" bottom="0.03937007874015748" header="0.5118110236220472" footer="0.2362204724409449"/>
  <pageSetup fitToHeight="16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032"/>
  <sheetViews>
    <sheetView zoomScale="75" zoomScaleNormal="75" zoomScalePageLayoutView="0" workbookViewId="0" topLeftCell="A1">
      <selection activeCell="H6" sqref="H6"/>
    </sheetView>
  </sheetViews>
  <sheetFormatPr defaultColWidth="9.00390625" defaultRowHeight="12.75"/>
  <cols>
    <col min="1" max="1" width="78.25390625" style="36" customWidth="1"/>
    <col min="2" max="2" width="9.125" style="37" customWidth="1"/>
    <col min="3" max="3" width="7.75390625" style="38" customWidth="1"/>
    <col min="4" max="4" width="7.875" style="38" customWidth="1"/>
    <col min="5" max="5" width="12.75390625" style="38" customWidth="1"/>
    <col min="6" max="6" width="10.625" style="38" customWidth="1"/>
    <col min="7" max="7" width="21.375" style="40" hidden="1" customWidth="1"/>
    <col min="8" max="8" width="21.625" style="40" customWidth="1"/>
    <col min="9" max="9" width="16.875" style="38" hidden="1" customWidth="1"/>
    <col min="10" max="16384" width="9.125" style="38" customWidth="1"/>
  </cols>
  <sheetData>
    <row r="1" spans="5:9" ht="15">
      <c r="E1" s="52"/>
      <c r="F1" s="258"/>
      <c r="G1" s="3"/>
      <c r="H1" s="11" t="s">
        <v>755</v>
      </c>
      <c r="I1" s="223"/>
    </row>
    <row r="2" spans="1:9" ht="15.75" customHeight="1">
      <c r="A2" s="212"/>
      <c r="B2" s="232"/>
      <c r="C2" s="232"/>
      <c r="D2" s="232"/>
      <c r="E2" s="259"/>
      <c r="F2" s="4"/>
      <c r="G2" s="223"/>
      <c r="H2" s="4" t="s">
        <v>1077</v>
      </c>
      <c r="I2" s="223"/>
    </row>
    <row r="3" spans="1:9" ht="12.75" customHeight="1">
      <c r="A3" s="212"/>
      <c r="E3" s="259"/>
      <c r="F3" s="4"/>
      <c r="G3" s="223"/>
      <c r="H3" s="4" t="s">
        <v>753</v>
      </c>
      <c r="I3" s="223"/>
    </row>
    <row r="4" spans="5:9" ht="20.25" customHeight="1">
      <c r="E4" s="259"/>
      <c r="F4" s="4"/>
      <c r="G4" s="223"/>
      <c r="H4" s="4" t="s">
        <v>754</v>
      </c>
      <c r="I4" s="223"/>
    </row>
    <row r="5" spans="5:9" ht="20.25" customHeight="1">
      <c r="E5" s="259"/>
      <c r="F5" s="260"/>
      <c r="G5" s="260"/>
      <c r="H5" s="398" t="s">
        <v>1079</v>
      </c>
      <c r="I5" s="398"/>
    </row>
    <row r="6" spans="5:8" ht="20.25" customHeight="1">
      <c r="E6" s="259"/>
      <c r="F6" s="260"/>
      <c r="G6" s="260"/>
      <c r="H6" s="310"/>
    </row>
    <row r="7" spans="2:8" ht="15.75" customHeight="1">
      <c r="B7" s="42" t="s">
        <v>200</v>
      </c>
      <c r="E7" s="52"/>
      <c r="F7" s="398"/>
      <c r="G7" s="398"/>
      <c r="H7" s="38"/>
    </row>
    <row r="8" ht="15.75">
      <c r="B8" s="42" t="s">
        <v>201</v>
      </c>
    </row>
    <row r="9" ht="15.75">
      <c r="B9" s="42" t="s">
        <v>761</v>
      </c>
    </row>
    <row r="10" ht="16.5" thickBot="1">
      <c r="B10" s="35"/>
    </row>
    <row r="11" spans="1:9" ht="15">
      <c r="A11" s="411" t="s">
        <v>202</v>
      </c>
      <c r="B11" s="126" t="s">
        <v>219</v>
      </c>
      <c r="C11" s="125"/>
      <c r="D11" s="125"/>
      <c r="E11" s="125"/>
      <c r="F11" s="306"/>
      <c r="G11" s="302" t="s">
        <v>220</v>
      </c>
      <c r="H11" s="302" t="s">
        <v>221</v>
      </c>
      <c r="I11" s="7" t="s">
        <v>222</v>
      </c>
    </row>
    <row r="12" spans="1:9" ht="55.5" customHeight="1" thickBot="1">
      <c r="A12" s="412"/>
      <c r="B12" s="216" t="s">
        <v>223</v>
      </c>
      <c r="C12" s="217" t="s">
        <v>224</v>
      </c>
      <c r="D12" s="217" t="s">
        <v>225</v>
      </c>
      <c r="E12" s="217" t="s">
        <v>226</v>
      </c>
      <c r="F12" s="307" t="s">
        <v>394</v>
      </c>
      <c r="G12" s="303" t="s">
        <v>587</v>
      </c>
      <c r="H12" s="303" t="s">
        <v>1076</v>
      </c>
      <c r="I12" s="8" t="s">
        <v>349</v>
      </c>
    </row>
    <row r="13" spans="1:9" ht="15">
      <c r="A13" s="350" t="s">
        <v>153</v>
      </c>
      <c r="B13" s="351" t="s">
        <v>154</v>
      </c>
      <c r="C13" s="243"/>
      <c r="D13" s="243"/>
      <c r="E13" s="243"/>
      <c r="F13" s="244"/>
      <c r="G13" s="352">
        <f>SUM(G14)</f>
        <v>20301.5</v>
      </c>
      <c r="H13" s="352">
        <f>SUM(H14)</f>
        <v>19930.899999999998</v>
      </c>
      <c r="I13" s="341">
        <f>SUM(H13/G13*100)</f>
        <v>98.17451912420263</v>
      </c>
    </row>
    <row r="14" spans="1:9" ht="15">
      <c r="A14" s="92" t="s">
        <v>350</v>
      </c>
      <c r="B14" s="93"/>
      <c r="C14" s="94" t="s">
        <v>351</v>
      </c>
      <c r="D14" s="94"/>
      <c r="E14" s="94"/>
      <c r="F14" s="127"/>
      <c r="G14" s="76">
        <f>SUM(G15+G19+G26)</f>
        <v>20301.5</v>
      </c>
      <c r="H14" s="76">
        <f>SUM(H15+H19+H26)</f>
        <v>19930.899999999998</v>
      </c>
      <c r="I14" s="235">
        <f>SUM(H14/G14*100)</f>
        <v>98.17451912420263</v>
      </c>
    </row>
    <row r="15" spans="1:9" ht="28.5">
      <c r="A15" s="92" t="s">
        <v>352</v>
      </c>
      <c r="B15" s="93"/>
      <c r="C15" s="94" t="s">
        <v>351</v>
      </c>
      <c r="D15" s="94" t="s">
        <v>353</v>
      </c>
      <c r="E15" s="94"/>
      <c r="F15" s="127"/>
      <c r="G15" s="76">
        <f>SUM(G16)</f>
        <v>1637.9</v>
      </c>
      <c r="H15" s="76">
        <f>SUM(H16)</f>
        <v>1637.9</v>
      </c>
      <c r="I15" s="235">
        <f aca="true" t="shared" si="0" ref="I15:I79">SUM(H15/G15*100)</f>
        <v>100</v>
      </c>
    </row>
    <row r="16" spans="1:9" ht="28.5">
      <c r="A16" s="92" t="s">
        <v>76</v>
      </c>
      <c r="B16" s="93"/>
      <c r="C16" s="94" t="s">
        <v>351</v>
      </c>
      <c r="D16" s="94" t="s">
        <v>353</v>
      </c>
      <c r="E16" s="94" t="s">
        <v>77</v>
      </c>
      <c r="F16" s="127"/>
      <c r="G16" s="76">
        <f>SUM(G18)</f>
        <v>1637.9</v>
      </c>
      <c r="H16" s="76">
        <f>SUM(H18)</f>
        <v>1637.9</v>
      </c>
      <c r="I16" s="235">
        <f t="shared" si="0"/>
        <v>100</v>
      </c>
    </row>
    <row r="17" spans="1:9" ht="15">
      <c r="A17" s="92" t="s">
        <v>78</v>
      </c>
      <c r="B17" s="93"/>
      <c r="C17" s="94" t="s">
        <v>351</v>
      </c>
      <c r="D17" s="94" t="s">
        <v>353</v>
      </c>
      <c r="E17" s="94" t="s">
        <v>79</v>
      </c>
      <c r="F17" s="127"/>
      <c r="G17" s="76">
        <f>SUM(G18)</f>
        <v>1637.9</v>
      </c>
      <c r="H17" s="76">
        <f>SUM(H18)</f>
        <v>1637.9</v>
      </c>
      <c r="I17" s="235">
        <f t="shared" si="0"/>
        <v>100</v>
      </c>
    </row>
    <row r="18" spans="1:9" ht="28.5">
      <c r="A18" s="92" t="s">
        <v>380</v>
      </c>
      <c r="B18" s="93"/>
      <c r="C18" s="94" t="s">
        <v>351</v>
      </c>
      <c r="D18" s="94" t="s">
        <v>353</v>
      </c>
      <c r="E18" s="94" t="s">
        <v>79</v>
      </c>
      <c r="F18" s="127" t="s">
        <v>381</v>
      </c>
      <c r="G18" s="76">
        <v>1637.9</v>
      </c>
      <c r="H18" s="76">
        <v>1637.9</v>
      </c>
      <c r="I18" s="235">
        <f t="shared" si="0"/>
        <v>100</v>
      </c>
    </row>
    <row r="19" spans="1:9" ht="42.75">
      <c r="A19" s="92" t="s">
        <v>82</v>
      </c>
      <c r="B19" s="93"/>
      <c r="C19" s="94" t="s">
        <v>351</v>
      </c>
      <c r="D19" s="94" t="s">
        <v>83</v>
      </c>
      <c r="E19" s="94"/>
      <c r="F19" s="127"/>
      <c r="G19" s="76">
        <f>SUM(G20)</f>
        <v>11939.5</v>
      </c>
      <c r="H19" s="76">
        <f>SUM(H20)</f>
        <v>11917.3</v>
      </c>
      <c r="I19" s="235">
        <f t="shared" si="0"/>
        <v>99.81406256543406</v>
      </c>
    </row>
    <row r="20" spans="1:9" ht="28.5">
      <c r="A20" s="92" t="s">
        <v>76</v>
      </c>
      <c r="B20" s="93"/>
      <c r="C20" s="94" t="s">
        <v>351</v>
      </c>
      <c r="D20" s="94" t="s">
        <v>83</v>
      </c>
      <c r="E20" s="94" t="s">
        <v>77</v>
      </c>
      <c r="F20" s="128"/>
      <c r="G20" s="76">
        <f>SUM(G21+G24)</f>
        <v>11939.5</v>
      </c>
      <c r="H20" s="76">
        <f>SUM(H21+H24)</f>
        <v>11917.3</v>
      </c>
      <c r="I20" s="235">
        <f t="shared" si="0"/>
        <v>99.81406256543406</v>
      </c>
    </row>
    <row r="21" spans="1:9" ht="15">
      <c r="A21" s="92" t="s">
        <v>84</v>
      </c>
      <c r="B21" s="93"/>
      <c r="C21" s="94" t="s">
        <v>85</v>
      </c>
      <c r="D21" s="94" t="s">
        <v>83</v>
      </c>
      <c r="E21" s="94" t="s">
        <v>86</v>
      </c>
      <c r="F21" s="128"/>
      <c r="G21" s="76">
        <f>SUM(G22+G23)</f>
        <v>11551.8</v>
      </c>
      <c r="H21" s="76">
        <f>SUM(H22+H23)</f>
        <v>11522.4</v>
      </c>
      <c r="I21" s="235">
        <f t="shared" si="0"/>
        <v>99.74549420869475</v>
      </c>
    </row>
    <row r="22" spans="1:9" ht="33" customHeight="1">
      <c r="A22" s="92" t="s">
        <v>380</v>
      </c>
      <c r="B22" s="93"/>
      <c r="C22" s="94" t="s">
        <v>351</v>
      </c>
      <c r="D22" s="94" t="s">
        <v>83</v>
      </c>
      <c r="E22" s="94" t="s">
        <v>86</v>
      </c>
      <c r="F22" s="127" t="s">
        <v>381</v>
      </c>
      <c r="G22" s="76">
        <f>11549.3+167.5+64.7-218.6-11.1</f>
        <v>11551.8</v>
      </c>
      <c r="H22" s="76">
        <v>11522.4</v>
      </c>
      <c r="I22" s="235">
        <f t="shared" si="0"/>
        <v>99.74549420869475</v>
      </c>
    </row>
    <row r="23" spans="1:9" ht="28.5" customHeight="1" hidden="1">
      <c r="A23" s="92" t="s">
        <v>613</v>
      </c>
      <c r="B23" s="93"/>
      <c r="C23" s="94" t="s">
        <v>351</v>
      </c>
      <c r="D23" s="94" t="s">
        <v>83</v>
      </c>
      <c r="E23" s="94" t="s">
        <v>86</v>
      </c>
      <c r="F23" s="127" t="s">
        <v>95</v>
      </c>
      <c r="G23" s="237">
        <f>9.6-9.6</f>
        <v>0</v>
      </c>
      <c r="H23" s="237">
        <f>9.6-9.6</f>
        <v>0</v>
      </c>
      <c r="I23" s="235" t="e">
        <f t="shared" si="0"/>
        <v>#DIV/0!</v>
      </c>
    </row>
    <row r="24" spans="1:9" ht="21" customHeight="1">
      <c r="A24" s="92" t="s">
        <v>741</v>
      </c>
      <c r="B24" s="93"/>
      <c r="C24" s="94" t="s">
        <v>85</v>
      </c>
      <c r="D24" s="94" t="s">
        <v>83</v>
      </c>
      <c r="E24" s="94" t="s">
        <v>742</v>
      </c>
      <c r="F24" s="127"/>
      <c r="G24" s="76">
        <f>SUM(G25)</f>
        <v>387.7</v>
      </c>
      <c r="H24" s="76">
        <f>SUM(H25)</f>
        <v>394.9</v>
      </c>
      <c r="I24" s="235">
        <f t="shared" si="0"/>
        <v>101.85710600980138</v>
      </c>
    </row>
    <row r="25" spans="1:9" ht="28.5">
      <c r="A25" s="92" t="s">
        <v>380</v>
      </c>
      <c r="B25" s="93"/>
      <c r="C25" s="94" t="s">
        <v>85</v>
      </c>
      <c r="D25" s="94" t="s">
        <v>83</v>
      </c>
      <c r="E25" s="94" t="s">
        <v>742</v>
      </c>
      <c r="F25" s="127" t="s">
        <v>381</v>
      </c>
      <c r="G25" s="76">
        <v>387.7</v>
      </c>
      <c r="H25" s="76">
        <v>394.9</v>
      </c>
      <c r="I25" s="235">
        <f t="shared" si="0"/>
        <v>101.85710600980138</v>
      </c>
    </row>
    <row r="26" spans="1:9" ht="15">
      <c r="A26" s="92" t="s">
        <v>87</v>
      </c>
      <c r="B26" s="93"/>
      <c r="C26" s="94" t="s">
        <v>351</v>
      </c>
      <c r="D26" s="94" t="s">
        <v>187</v>
      </c>
      <c r="E26" s="94"/>
      <c r="F26" s="128"/>
      <c r="G26" s="76">
        <f>SUM(G27)</f>
        <v>6724.1</v>
      </c>
      <c r="H26" s="76">
        <f>SUM(H27)</f>
        <v>6375.699999999999</v>
      </c>
      <c r="I26" s="235">
        <f t="shared" si="0"/>
        <v>94.81863743846758</v>
      </c>
    </row>
    <row r="27" spans="1:9" ht="28.5">
      <c r="A27" s="92" t="s">
        <v>382</v>
      </c>
      <c r="B27" s="93"/>
      <c r="C27" s="94" t="s">
        <v>351</v>
      </c>
      <c r="D27" s="94" t="s">
        <v>187</v>
      </c>
      <c r="E27" s="94" t="s">
        <v>383</v>
      </c>
      <c r="F27" s="128"/>
      <c r="G27" s="76">
        <f>SUM(G28+G31+G33)</f>
        <v>6724.1</v>
      </c>
      <c r="H27" s="76">
        <f>SUM(H28+H31+H33)</f>
        <v>6375.699999999999</v>
      </c>
      <c r="I27" s="235">
        <f t="shared" si="0"/>
        <v>94.81863743846758</v>
      </c>
    </row>
    <row r="28" spans="1:9" ht="15">
      <c r="A28" s="92" t="s">
        <v>373</v>
      </c>
      <c r="B28" s="93"/>
      <c r="C28" s="94" t="s">
        <v>351</v>
      </c>
      <c r="D28" s="94" t="s">
        <v>187</v>
      </c>
      <c r="E28" s="94" t="s">
        <v>384</v>
      </c>
      <c r="F28" s="127"/>
      <c r="G28" s="237">
        <f>SUM(G29:G30)</f>
        <v>696.9</v>
      </c>
      <c r="H28" s="237">
        <f>SUM(H29:H30)</f>
        <v>667.5</v>
      </c>
      <c r="I28" s="235">
        <f t="shared" si="0"/>
        <v>95.781317262161</v>
      </c>
    </row>
    <row r="29" spans="1:9" ht="28.5">
      <c r="A29" s="92" t="s">
        <v>613</v>
      </c>
      <c r="B29" s="93"/>
      <c r="C29" s="94" t="s">
        <v>351</v>
      </c>
      <c r="D29" s="94" t="s">
        <v>187</v>
      </c>
      <c r="E29" s="94" t="s">
        <v>384</v>
      </c>
      <c r="F29" s="127" t="s">
        <v>95</v>
      </c>
      <c r="G29" s="237">
        <f>696.2-4-39.7</f>
        <v>652.5</v>
      </c>
      <c r="H29" s="237">
        <v>623.1</v>
      </c>
      <c r="I29" s="235">
        <f t="shared" si="0"/>
        <v>95.49425287356323</v>
      </c>
    </row>
    <row r="30" spans="1:9" ht="15">
      <c r="A30" s="92" t="s">
        <v>386</v>
      </c>
      <c r="B30" s="93"/>
      <c r="C30" s="94" t="s">
        <v>351</v>
      </c>
      <c r="D30" s="94" t="s">
        <v>187</v>
      </c>
      <c r="E30" s="94" t="s">
        <v>384</v>
      </c>
      <c r="F30" s="127" t="s">
        <v>139</v>
      </c>
      <c r="G30" s="237">
        <v>44.4</v>
      </c>
      <c r="H30" s="237">
        <v>44.4</v>
      </c>
      <c r="I30" s="235">
        <f t="shared" si="0"/>
        <v>100</v>
      </c>
    </row>
    <row r="31" spans="1:9" ht="28.5">
      <c r="A31" s="92" t="s">
        <v>374</v>
      </c>
      <c r="B31" s="93"/>
      <c r="C31" s="94" t="s">
        <v>351</v>
      </c>
      <c r="D31" s="94" t="s">
        <v>187</v>
      </c>
      <c r="E31" s="94" t="s">
        <v>387</v>
      </c>
      <c r="F31" s="127"/>
      <c r="G31" s="237">
        <f>SUM(G32)</f>
        <v>317.7</v>
      </c>
      <c r="H31" s="237">
        <f>SUM(H32)</f>
        <v>317.7</v>
      </c>
      <c r="I31" s="235">
        <f t="shared" si="0"/>
        <v>100</v>
      </c>
    </row>
    <row r="32" spans="1:9" ht="28.5">
      <c r="A32" s="92" t="s">
        <v>613</v>
      </c>
      <c r="B32" s="93"/>
      <c r="C32" s="94" t="s">
        <v>351</v>
      </c>
      <c r="D32" s="94" t="s">
        <v>187</v>
      </c>
      <c r="E32" s="94" t="s">
        <v>387</v>
      </c>
      <c r="F32" s="127" t="s">
        <v>95</v>
      </c>
      <c r="G32" s="237">
        <f>403.2-85.5</f>
        <v>317.7</v>
      </c>
      <c r="H32" s="237">
        <f>403.2-85.5</f>
        <v>317.7</v>
      </c>
      <c r="I32" s="235">
        <f t="shared" si="0"/>
        <v>100</v>
      </c>
    </row>
    <row r="33" spans="1:9" ht="28.5">
      <c r="A33" s="69" t="s">
        <v>388</v>
      </c>
      <c r="B33" s="93"/>
      <c r="C33" s="94" t="s">
        <v>351</v>
      </c>
      <c r="D33" s="94" t="s">
        <v>187</v>
      </c>
      <c r="E33" s="94" t="s">
        <v>389</v>
      </c>
      <c r="F33" s="129"/>
      <c r="G33" s="76">
        <f>SUM(G34:G36)</f>
        <v>5709.500000000001</v>
      </c>
      <c r="H33" s="76">
        <f>SUM(H34:H36)</f>
        <v>5390.499999999999</v>
      </c>
      <c r="I33" s="235">
        <f t="shared" si="0"/>
        <v>94.41282073736753</v>
      </c>
    </row>
    <row r="34" spans="1:9" ht="28.5">
      <c r="A34" s="92" t="s">
        <v>613</v>
      </c>
      <c r="B34" s="93"/>
      <c r="C34" s="94" t="s">
        <v>351</v>
      </c>
      <c r="D34" s="94" t="s">
        <v>187</v>
      </c>
      <c r="E34" s="94" t="s">
        <v>389</v>
      </c>
      <c r="F34" s="129" t="s">
        <v>95</v>
      </c>
      <c r="G34" s="76">
        <f>5499.3-226.7</f>
        <v>5272.6</v>
      </c>
      <c r="H34" s="76">
        <v>4953.7</v>
      </c>
      <c r="I34" s="235">
        <f t="shared" si="0"/>
        <v>93.95175055949625</v>
      </c>
    </row>
    <row r="35" spans="1:9" ht="15">
      <c r="A35" s="92" t="s">
        <v>390</v>
      </c>
      <c r="B35" s="93"/>
      <c r="C35" s="94" t="s">
        <v>351</v>
      </c>
      <c r="D35" s="94" t="s">
        <v>187</v>
      </c>
      <c r="E35" s="94" t="s">
        <v>389</v>
      </c>
      <c r="F35" s="129" t="s">
        <v>391</v>
      </c>
      <c r="G35" s="76">
        <f>667-232.7</f>
        <v>434.3</v>
      </c>
      <c r="H35" s="76">
        <v>434.4</v>
      </c>
      <c r="I35" s="235">
        <f t="shared" si="0"/>
        <v>100.0230255583698</v>
      </c>
    </row>
    <row r="36" spans="1:9" ht="15">
      <c r="A36" s="92" t="s">
        <v>386</v>
      </c>
      <c r="B36" s="93"/>
      <c r="C36" s="94" t="s">
        <v>351</v>
      </c>
      <c r="D36" s="94" t="s">
        <v>187</v>
      </c>
      <c r="E36" s="94" t="s">
        <v>389</v>
      </c>
      <c r="F36" s="129" t="s">
        <v>139</v>
      </c>
      <c r="G36" s="76">
        <f>2.8+1.1-1.3</f>
        <v>2.5999999999999996</v>
      </c>
      <c r="H36" s="76">
        <v>2.4</v>
      </c>
      <c r="I36" s="235">
        <f t="shared" si="0"/>
        <v>92.3076923076923</v>
      </c>
    </row>
    <row r="37" spans="1:9" ht="15">
      <c r="A37" s="68" t="s">
        <v>155</v>
      </c>
      <c r="B37" s="97" t="s">
        <v>156</v>
      </c>
      <c r="C37" s="95"/>
      <c r="D37" s="95"/>
      <c r="E37" s="95"/>
      <c r="F37" s="128"/>
      <c r="G37" s="76">
        <f>SUM(G38)</f>
        <v>6745.099999999999</v>
      </c>
      <c r="H37" s="76">
        <f>SUM(H38)</f>
        <v>6535.2</v>
      </c>
      <c r="I37" s="235">
        <f t="shared" si="0"/>
        <v>96.88811136973507</v>
      </c>
    </row>
    <row r="38" spans="1:9" ht="15">
      <c r="A38" s="92" t="s">
        <v>350</v>
      </c>
      <c r="B38" s="93"/>
      <c r="C38" s="94" t="s">
        <v>351</v>
      </c>
      <c r="D38" s="94"/>
      <c r="E38" s="94"/>
      <c r="F38" s="127"/>
      <c r="G38" s="76">
        <f>SUM(G39)+G46</f>
        <v>6745.099999999999</v>
      </c>
      <c r="H38" s="76">
        <f>SUM(H39)+H46</f>
        <v>6535.2</v>
      </c>
      <c r="I38" s="235">
        <f t="shared" si="0"/>
        <v>96.88811136973507</v>
      </c>
    </row>
    <row r="39" spans="1:9" ht="28.5">
      <c r="A39" s="69" t="s">
        <v>288</v>
      </c>
      <c r="B39" s="93"/>
      <c r="C39" s="94" t="s">
        <v>351</v>
      </c>
      <c r="D39" s="94" t="s">
        <v>289</v>
      </c>
      <c r="E39" s="94"/>
      <c r="F39" s="127"/>
      <c r="G39" s="76">
        <f>SUM(G40)</f>
        <v>5712.299999999999</v>
      </c>
      <c r="H39" s="76">
        <f>SUM(H40)</f>
        <v>5691.5</v>
      </c>
      <c r="I39" s="235">
        <f t="shared" si="0"/>
        <v>99.63587346602945</v>
      </c>
    </row>
    <row r="40" spans="1:9" ht="28.5">
      <c r="A40" s="92" t="s">
        <v>76</v>
      </c>
      <c r="B40" s="93"/>
      <c r="C40" s="94" t="s">
        <v>351</v>
      </c>
      <c r="D40" s="94" t="s">
        <v>289</v>
      </c>
      <c r="E40" s="94" t="s">
        <v>77</v>
      </c>
      <c r="F40" s="128"/>
      <c r="G40" s="76">
        <f>SUM(G41+G44)</f>
        <v>5712.299999999999</v>
      </c>
      <c r="H40" s="76">
        <f>SUM(H41+H44)</f>
        <v>5691.5</v>
      </c>
      <c r="I40" s="235">
        <f t="shared" si="0"/>
        <v>99.63587346602945</v>
      </c>
    </row>
    <row r="41" spans="1:9" ht="15">
      <c r="A41" s="92" t="s">
        <v>84</v>
      </c>
      <c r="B41" s="93"/>
      <c r="C41" s="94" t="s">
        <v>351</v>
      </c>
      <c r="D41" s="94" t="s">
        <v>289</v>
      </c>
      <c r="E41" s="94" t="s">
        <v>86</v>
      </c>
      <c r="F41" s="128"/>
      <c r="G41" s="76">
        <f>SUM(G42)+G43</f>
        <v>4272.9</v>
      </c>
      <c r="H41" s="76">
        <f>SUM(H42)+H43</f>
        <v>4259</v>
      </c>
      <c r="I41" s="235">
        <f t="shared" si="0"/>
        <v>99.67469400173185</v>
      </c>
    </row>
    <row r="42" spans="1:9" ht="28.5">
      <c r="A42" s="92" t="s">
        <v>380</v>
      </c>
      <c r="B42" s="93"/>
      <c r="C42" s="94" t="s">
        <v>351</v>
      </c>
      <c r="D42" s="94" t="s">
        <v>289</v>
      </c>
      <c r="E42" s="94" t="s">
        <v>86</v>
      </c>
      <c r="F42" s="127" t="s">
        <v>381</v>
      </c>
      <c r="G42" s="76">
        <f>3971.9+295</f>
        <v>4266.9</v>
      </c>
      <c r="H42" s="76">
        <v>4256.3</v>
      </c>
      <c r="I42" s="235">
        <f t="shared" si="0"/>
        <v>99.75157608568283</v>
      </c>
    </row>
    <row r="43" spans="1:9" ht="28.5">
      <c r="A43" s="92" t="s">
        <v>613</v>
      </c>
      <c r="B43" s="93"/>
      <c r="C43" s="94" t="s">
        <v>351</v>
      </c>
      <c r="D43" s="94" t="s">
        <v>289</v>
      </c>
      <c r="E43" s="94" t="s">
        <v>86</v>
      </c>
      <c r="F43" s="127" t="s">
        <v>95</v>
      </c>
      <c r="G43" s="237">
        <v>6</v>
      </c>
      <c r="H43" s="237">
        <v>2.7</v>
      </c>
      <c r="I43" s="235">
        <f t="shared" si="0"/>
        <v>45</v>
      </c>
    </row>
    <row r="44" spans="1:9" s="43" customFormat="1" ht="28.5">
      <c r="A44" s="92" t="s">
        <v>292</v>
      </c>
      <c r="B44" s="93"/>
      <c r="C44" s="94" t="s">
        <v>85</v>
      </c>
      <c r="D44" s="94" t="s">
        <v>289</v>
      </c>
      <c r="E44" s="94" t="s">
        <v>293</v>
      </c>
      <c r="F44" s="129"/>
      <c r="G44" s="76">
        <f>SUM(G45)</f>
        <v>1439.4</v>
      </c>
      <c r="H44" s="76">
        <f>SUM(H45)</f>
        <v>1432.5</v>
      </c>
      <c r="I44" s="235">
        <f t="shared" si="0"/>
        <v>99.52063359733222</v>
      </c>
    </row>
    <row r="45" spans="1:9" s="43" customFormat="1" ht="28.5">
      <c r="A45" s="92" t="s">
        <v>380</v>
      </c>
      <c r="B45" s="93"/>
      <c r="C45" s="94" t="s">
        <v>85</v>
      </c>
      <c r="D45" s="94" t="s">
        <v>289</v>
      </c>
      <c r="E45" s="94" t="s">
        <v>293</v>
      </c>
      <c r="F45" s="127" t="s">
        <v>381</v>
      </c>
      <c r="G45" s="76">
        <f>1734.4-295</f>
        <v>1439.4</v>
      </c>
      <c r="H45" s="76">
        <v>1432.5</v>
      </c>
      <c r="I45" s="235">
        <f t="shared" si="0"/>
        <v>99.52063359733222</v>
      </c>
    </row>
    <row r="46" spans="1:9" s="43" customFormat="1" ht="15">
      <c r="A46" s="92" t="s">
        <v>87</v>
      </c>
      <c r="B46" s="93"/>
      <c r="C46" s="94" t="s">
        <v>351</v>
      </c>
      <c r="D46" s="94" t="s">
        <v>187</v>
      </c>
      <c r="E46" s="94"/>
      <c r="F46" s="128"/>
      <c r="G46" s="76">
        <f>SUM(G47)</f>
        <v>1032.8</v>
      </c>
      <c r="H46" s="76">
        <f>SUM(H47)</f>
        <v>843.7</v>
      </c>
      <c r="I46" s="235">
        <f t="shared" si="0"/>
        <v>81.69054996127034</v>
      </c>
    </row>
    <row r="47" spans="1:9" s="43" customFormat="1" ht="28.5">
      <c r="A47" s="92" t="s">
        <v>382</v>
      </c>
      <c r="B47" s="93"/>
      <c r="C47" s="94" t="s">
        <v>351</v>
      </c>
      <c r="D47" s="94" t="s">
        <v>187</v>
      </c>
      <c r="E47" s="94" t="s">
        <v>383</v>
      </c>
      <c r="F47" s="128"/>
      <c r="G47" s="76">
        <f>SUM(G48+G51+G53)</f>
        <v>1032.8</v>
      </c>
      <c r="H47" s="76">
        <f>SUM(H48+H51+H53)</f>
        <v>843.7</v>
      </c>
      <c r="I47" s="235">
        <f t="shared" si="0"/>
        <v>81.69054996127034</v>
      </c>
    </row>
    <row r="48" spans="1:9" s="43" customFormat="1" ht="15">
      <c r="A48" s="92" t="s">
        <v>373</v>
      </c>
      <c r="B48" s="93"/>
      <c r="C48" s="94" t="s">
        <v>351</v>
      </c>
      <c r="D48" s="94" t="s">
        <v>187</v>
      </c>
      <c r="E48" s="94" t="s">
        <v>384</v>
      </c>
      <c r="F48" s="127"/>
      <c r="G48" s="237">
        <f>SUM(G49:G50)</f>
        <v>212.8</v>
      </c>
      <c r="H48" s="237">
        <f>SUM(H49:H50)</f>
        <v>123.4</v>
      </c>
      <c r="I48" s="235">
        <f t="shared" si="0"/>
        <v>57.98872180451128</v>
      </c>
    </row>
    <row r="49" spans="1:9" s="43" customFormat="1" ht="28.5">
      <c r="A49" s="92" t="s">
        <v>613</v>
      </c>
      <c r="B49" s="93"/>
      <c r="C49" s="94" t="s">
        <v>351</v>
      </c>
      <c r="D49" s="94" t="s">
        <v>187</v>
      </c>
      <c r="E49" s="94" t="s">
        <v>384</v>
      </c>
      <c r="F49" s="127" t="s">
        <v>95</v>
      </c>
      <c r="G49" s="237">
        <v>210</v>
      </c>
      <c r="H49" s="237">
        <v>120.7</v>
      </c>
      <c r="I49" s="235">
        <f t="shared" si="0"/>
        <v>57.47619047619048</v>
      </c>
    </row>
    <row r="50" spans="1:9" s="43" customFormat="1" ht="15">
      <c r="A50" s="92" t="s">
        <v>386</v>
      </c>
      <c r="B50" s="93"/>
      <c r="C50" s="94" t="s">
        <v>351</v>
      </c>
      <c r="D50" s="94" t="s">
        <v>187</v>
      </c>
      <c r="E50" s="94" t="s">
        <v>384</v>
      </c>
      <c r="F50" s="127" t="s">
        <v>139</v>
      </c>
      <c r="G50" s="237">
        <v>2.8</v>
      </c>
      <c r="H50" s="237">
        <v>2.7</v>
      </c>
      <c r="I50" s="235">
        <f t="shared" si="0"/>
        <v>96.42857142857144</v>
      </c>
    </row>
    <row r="51" spans="1:9" s="43" customFormat="1" ht="28.5">
      <c r="A51" s="92" t="s">
        <v>374</v>
      </c>
      <c r="B51" s="93"/>
      <c r="C51" s="94" t="s">
        <v>351</v>
      </c>
      <c r="D51" s="94" t="s">
        <v>187</v>
      </c>
      <c r="E51" s="94" t="s">
        <v>387</v>
      </c>
      <c r="F51" s="127"/>
      <c r="G51" s="237">
        <f>SUM(G52)</f>
        <v>228.5</v>
      </c>
      <c r="H51" s="237">
        <f>SUM(H52)</f>
        <v>218.7</v>
      </c>
      <c r="I51" s="235">
        <f t="shared" si="0"/>
        <v>95.71115973741794</v>
      </c>
    </row>
    <row r="52" spans="1:9" s="43" customFormat="1" ht="28.5">
      <c r="A52" s="92" t="s">
        <v>613</v>
      </c>
      <c r="B52" s="93"/>
      <c r="C52" s="94" t="s">
        <v>351</v>
      </c>
      <c r="D52" s="94" t="s">
        <v>187</v>
      </c>
      <c r="E52" s="94" t="s">
        <v>387</v>
      </c>
      <c r="F52" s="127" t="s">
        <v>95</v>
      </c>
      <c r="G52" s="237">
        <v>228.5</v>
      </c>
      <c r="H52" s="237">
        <v>218.7</v>
      </c>
      <c r="I52" s="235">
        <f t="shared" si="0"/>
        <v>95.71115973741794</v>
      </c>
    </row>
    <row r="53" spans="1:9" s="43" customFormat="1" ht="28.5">
      <c r="A53" s="69" t="s">
        <v>388</v>
      </c>
      <c r="B53" s="93"/>
      <c r="C53" s="94" t="s">
        <v>351</v>
      </c>
      <c r="D53" s="94" t="s">
        <v>187</v>
      </c>
      <c r="E53" s="94" t="s">
        <v>389</v>
      </c>
      <c r="F53" s="129"/>
      <c r="G53" s="76">
        <f>SUM(G54:G56)</f>
        <v>591.5</v>
      </c>
      <c r="H53" s="76">
        <f>SUM(H54:H56)</f>
        <v>501.6</v>
      </c>
      <c r="I53" s="235">
        <f t="shared" si="0"/>
        <v>84.80135249366019</v>
      </c>
    </row>
    <row r="54" spans="1:9" s="43" customFormat="1" ht="28.5">
      <c r="A54" s="92" t="s">
        <v>380</v>
      </c>
      <c r="B54" s="93"/>
      <c r="C54" s="94" t="s">
        <v>351</v>
      </c>
      <c r="D54" s="94" t="s">
        <v>187</v>
      </c>
      <c r="E54" s="94" t="s">
        <v>389</v>
      </c>
      <c r="F54" s="129" t="s">
        <v>381</v>
      </c>
      <c r="G54" s="76">
        <v>10</v>
      </c>
      <c r="H54" s="76">
        <v>8.3</v>
      </c>
      <c r="I54" s="235">
        <f t="shared" si="0"/>
        <v>83</v>
      </c>
    </row>
    <row r="55" spans="1:9" s="43" customFormat="1" ht="28.5">
      <c r="A55" s="92" t="s">
        <v>613</v>
      </c>
      <c r="B55" s="93"/>
      <c r="C55" s="94" t="s">
        <v>351</v>
      </c>
      <c r="D55" s="94" t="s">
        <v>187</v>
      </c>
      <c r="E55" s="94" t="s">
        <v>389</v>
      </c>
      <c r="F55" s="129" t="s">
        <v>95</v>
      </c>
      <c r="G55" s="76">
        <v>572.5</v>
      </c>
      <c r="H55" s="76">
        <v>485.3</v>
      </c>
      <c r="I55" s="235">
        <f t="shared" si="0"/>
        <v>84.76855895196506</v>
      </c>
    </row>
    <row r="56" spans="1:9" s="43" customFormat="1" ht="15">
      <c r="A56" s="92" t="s">
        <v>386</v>
      </c>
      <c r="B56" s="93"/>
      <c r="C56" s="94" t="s">
        <v>351</v>
      </c>
      <c r="D56" s="94" t="s">
        <v>187</v>
      </c>
      <c r="E56" s="94" t="s">
        <v>389</v>
      </c>
      <c r="F56" s="129" t="s">
        <v>139</v>
      </c>
      <c r="G56" s="76">
        <v>9</v>
      </c>
      <c r="H56" s="76">
        <v>8</v>
      </c>
      <c r="I56" s="235">
        <f t="shared" si="0"/>
        <v>88.88888888888889</v>
      </c>
    </row>
    <row r="57" spans="1:9" ht="15">
      <c r="A57" s="92" t="s">
        <v>157</v>
      </c>
      <c r="B57" s="93" t="s">
        <v>158</v>
      </c>
      <c r="C57" s="96"/>
      <c r="D57" s="96"/>
      <c r="E57" s="96"/>
      <c r="F57" s="245"/>
      <c r="G57" s="76">
        <f>SUM(G58+G117+G153+G207+G315+G327+G333+G357)</f>
        <v>726566.5</v>
      </c>
      <c r="H57" s="76">
        <f>SUM(H58+H117+H153+H207+H315+H327+H333+H357)</f>
        <v>679947</v>
      </c>
      <c r="I57" s="235">
        <f t="shared" si="0"/>
        <v>93.58358801293481</v>
      </c>
    </row>
    <row r="58" spans="1:9" ht="15">
      <c r="A58" s="92" t="s">
        <v>350</v>
      </c>
      <c r="B58" s="93"/>
      <c r="C58" s="94" t="s">
        <v>351</v>
      </c>
      <c r="D58" s="94"/>
      <c r="E58" s="94"/>
      <c r="F58" s="127"/>
      <c r="G58" s="76">
        <f>SUM(G63+G89+G82+G85+G59)</f>
        <v>136123.69999999998</v>
      </c>
      <c r="H58" s="76">
        <f>SUM(H63+H89+H82+H85+H59)</f>
        <v>132051</v>
      </c>
      <c r="I58" s="235">
        <f t="shared" si="0"/>
        <v>97.0080889661389</v>
      </c>
    </row>
    <row r="59" spans="1:9" ht="28.5">
      <c r="A59" s="92" t="s">
        <v>352</v>
      </c>
      <c r="B59" s="93"/>
      <c r="C59" s="94" t="s">
        <v>351</v>
      </c>
      <c r="D59" s="94" t="s">
        <v>353</v>
      </c>
      <c r="E59" s="94"/>
      <c r="F59" s="127"/>
      <c r="G59" s="76">
        <f>SUM(G60)</f>
        <v>158.5</v>
      </c>
      <c r="H59" s="76">
        <f>SUM(H60)</f>
        <v>137.5</v>
      </c>
      <c r="I59" s="235">
        <f t="shared" si="0"/>
        <v>86.75078864353313</v>
      </c>
    </row>
    <row r="60" spans="1:9" ht="28.5">
      <c r="A60" s="92" t="s">
        <v>76</v>
      </c>
      <c r="B60" s="93"/>
      <c r="C60" s="94" t="s">
        <v>351</v>
      </c>
      <c r="D60" s="94" t="s">
        <v>353</v>
      </c>
      <c r="E60" s="94" t="s">
        <v>77</v>
      </c>
      <c r="F60" s="127"/>
      <c r="G60" s="76">
        <f>SUM(G62)</f>
        <v>158.5</v>
      </c>
      <c r="H60" s="76">
        <f>SUM(H62)</f>
        <v>137.5</v>
      </c>
      <c r="I60" s="235">
        <f t="shared" si="0"/>
        <v>86.75078864353313</v>
      </c>
    </row>
    <row r="61" spans="1:9" ht="15">
      <c r="A61" s="92" t="s">
        <v>78</v>
      </c>
      <c r="B61" s="93"/>
      <c r="C61" s="94" t="s">
        <v>351</v>
      </c>
      <c r="D61" s="94" t="s">
        <v>353</v>
      </c>
      <c r="E61" s="94" t="s">
        <v>79</v>
      </c>
      <c r="F61" s="127"/>
      <c r="G61" s="76">
        <f>SUM(G62)</f>
        <v>158.5</v>
      </c>
      <c r="H61" s="76">
        <f>SUM(H62)</f>
        <v>137.5</v>
      </c>
      <c r="I61" s="235">
        <f t="shared" si="0"/>
        <v>86.75078864353313</v>
      </c>
    </row>
    <row r="62" spans="1:9" ht="28.5">
      <c r="A62" s="92" t="s">
        <v>380</v>
      </c>
      <c r="B62" s="93"/>
      <c r="C62" s="94" t="s">
        <v>351</v>
      </c>
      <c r="D62" s="94" t="s">
        <v>353</v>
      </c>
      <c r="E62" s="94" t="s">
        <v>79</v>
      </c>
      <c r="F62" s="127" t="s">
        <v>381</v>
      </c>
      <c r="G62" s="76">
        <v>158.5</v>
      </c>
      <c r="H62" s="76">
        <v>137.5</v>
      </c>
      <c r="I62" s="235">
        <f t="shared" si="0"/>
        <v>86.75078864353313</v>
      </c>
    </row>
    <row r="63" spans="1:9" ht="28.5">
      <c r="A63" s="92" t="s">
        <v>204</v>
      </c>
      <c r="B63" s="93"/>
      <c r="C63" s="94" t="s">
        <v>351</v>
      </c>
      <c r="D63" s="94" t="s">
        <v>97</v>
      </c>
      <c r="E63" s="94"/>
      <c r="F63" s="127"/>
      <c r="G63" s="76">
        <f>SUM(G64)</f>
        <v>98219.09999999999</v>
      </c>
      <c r="H63" s="76">
        <f>SUM(H64)</f>
        <v>96391</v>
      </c>
      <c r="I63" s="235">
        <f t="shared" si="0"/>
        <v>98.13875305312307</v>
      </c>
    </row>
    <row r="64" spans="1:9" ht="28.5">
      <c r="A64" s="92" t="s">
        <v>76</v>
      </c>
      <c r="B64" s="93"/>
      <c r="C64" s="94" t="s">
        <v>351</v>
      </c>
      <c r="D64" s="94" t="s">
        <v>97</v>
      </c>
      <c r="E64" s="94" t="s">
        <v>77</v>
      </c>
      <c r="F64" s="128"/>
      <c r="G64" s="76">
        <f>SUM(G65+G80+G68+G71+G74+G77)</f>
        <v>98219.09999999999</v>
      </c>
      <c r="H64" s="76">
        <f>SUM(H65+H80+H68+H71+H74+H77)</f>
        <v>96391</v>
      </c>
      <c r="I64" s="235">
        <f t="shared" si="0"/>
        <v>98.13875305312307</v>
      </c>
    </row>
    <row r="65" spans="1:9" ht="15">
      <c r="A65" s="92" t="s">
        <v>84</v>
      </c>
      <c r="B65" s="93"/>
      <c r="C65" s="94" t="s">
        <v>351</v>
      </c>
      <c r="D65" s="94" t="s">
        <v>97</v>
      </c>
      <c r="E65" s="94" t="s">
        <v>86</v>
      </c>
      <c r="F65" s="128"/>
      <c r="G65" s="76">
        <f>SUM(G66+G67)</f>
        <v>95355.09999999999</v>
      </c>
      <c r="H65" s="76">
        <f>SUM(H66+H67)</f>
        <v>93527</v>
      </c>
      <c r="I65" s="235">
        <f t="shared" si="0"/>
        <v>98.08285031424644</v>
      </c>
    </row>
    <row r="66" spans="1:9" ht="28.5">
      <c r="A66" s="92" t="s">
        <v>380</v>
      </c>
      <c r="B66" s="93"/>
      <c r="C66" s="94" t="s">
        <v>351</v>
      </c>
      <c r="D66" s="94" t="s">
        <v>97</v>
      </c>
      <c r="E66" s="94" t="s">
        <v>86</v>
      </c>
      <c r="F66" s="127" t="s">
        <v>381</v>
      </c>
      <c r="G66" s="76">
        <v>95325.2</v>
      </c>
      <c r="H66" s="76">
        <v>93497.1</v>
      </c>
      <c r="I66" s="235">
        <f t="shared" si="0"/>
        <v>98.0822489750874</v>
      </c>
    </row>
    <row r="67" spans="1:9" ht="28.5">
      <c r="A67" s="92" t="s">
        <v>613</v>
      </c>
      <c r="B67" s="93"/>
      <c r="C67" s="94" t="s">
        <v>351</v>
      </c>
      <c r="D67" s="94" t="s">
        <v>97</v>
      </c>
      <c r="E67" s="94" t="s">
        <v>86</v>
      </c>
      <c r="F67" s="127" t="s">
        <v>95</v>
      </c>
      <c r="G67" s="237">
        <f>96.2-66.3</f>
        <v>29.900000000000006</v>
      </c>
      <c r="H67" s="237">
        <f>96.2-66.3</f>
        <v>29.900000000000006</v>
      </c>
      <c r="I67" s="235">
        <f t="shared" si="0"/>
        <v>100</v>
      </c>
    </row>
    <row r="68" spans="1:9" ht="28.5">
      <c r="A68" s="92" t="s">
        <v>101</v>
      </c>
      <c r="B68" s="93"/>
      <c r="C68" s="94" t="s">
        <v>351</v>
      </c>
      <c r="D68" s="94" t="s">
        <v>97</v>
      </c>
      <c r="E68" s="94" t="s">
        <v>102</v>
      </c>
      <c r="F68" s="127"/>
      <c r="G68" s="76">
        <f>SUM(G69:G70)</f>
        <v>1358.3</v>
      </c>
      <c r="H68" s="76">
        <f>SUM(H69:H70)</f>
        <v>1358.3</v>
      </c>
      <c r="I68" s="235">
        <f t="shared" si="0"/>
        <v>100</v>
      </c>
    </row>
    <row r="69" spans="1:9" ht="28.5">
      <c r="A69" s="92" t="s">
        <v>380</v>
      </c>
      <c r="B69" s="93"/>
      <c r="C69" s="94" t="s">
        <v>351</v>
      </c>
      <c r="D69" s="94" t="s">
        <v>97</v>
      </c>
      <c r="E69" s="94" t="s">
        <v>102</v>
      </c>
      <c r="F69" s="127" t="s">
        <v>381</v>
      </c>
      <c r="G69" s="76">
        <f>1368.8-34.1</f>
        <v>1334.7</v>
      </c>
      <c r="H69" s="76">
        <f>1368.8-34.1</f>
        <v>1334.7</v>
      </c>
      <c r="I69" s="235">
        <f t="shared" si="0"/>
        <v>100</v>
      </c>
    </row>
    <row r="70" spans="1:9" ht="28.5">
      <c r="A70" s="92" t="s">
        <v>613</v>
      </c>
      <c r="B70" s="93"/>
      <c r="C70" s="94" t="s">
        <v>351</v>
      </c>
      <c r="D70" s="94" t="s">
        <v>97</v>
      </c>
      <c r="E70" s="94" t="s">
        <v>102</v>
      </c>
      <c r="F70" s="127" t="s">
        <v>95</v>
      </c>
      <c r="G70" s="237">
        <v>23.6</v>
      </c>
      <c r="H70" s="237">
        <v>23.6</v>
      </c>
      <c r="I70" s="235">
        <f t="shared" si="0"/>
        <v>100</v>
      </c>
    </row>
    <row r="71" spans="1:9" s="39" customFormat="1" ht="42.75">
      <c r="A71" s="92" t="s">
        <v>281</v>
      </c>
      <c r="B71" s="93"/>
      <c r="C71" s="94" t="s">
        <v>351</v>
      </c>
      <c r="D71" s="94" t="s">
        <v>97</v>
      </c>
      <c r="E71" s="94" t="s">
        <v>282</v>
      </c>
      <c r="F71" s="127"/>
      <c r="G71" s="76">
        <f>SUM(G72:G73)</f>
        <v>93.8</v>
      </c>
      <c r="H71" s="76">
        <f>SUM(H72:H73)</f>
        <v>93.8</v>
      </c>
      <c r="I71" s="235">
        <f t="shared" si="0"/>
        <v>100</v>
      </c>
    </row>
    <row r="72" spans="1:9" s="39" customFormat="1" ht="28.5">
      <c r="A72" s="92" t="s">
        <v>380</v>
      </c>
      <c r="B72" s="93"/>
      <c r="C72" s="94" t="s">
        <v>351</v>
      </c>
      <c r="D72" s="94" t="s">
        <v>97</v>
      </c>
      <c r="E72" s="94" t="s">
        <v>282</v>
      </c>
      <c r="F72" s="127" t="s">
        <v>381</v>
      </c>
      <c r="G72" s="76">
        <v>72.3</v>
      </c>
      <c r="H72" s="76">
        <v>72.3</v>
      </c>
      <c r="I72" s="235">
        <f t="shared" si="0"/>
        <v>100</v>
      </c>
    </row>
    <row r="73" spans="1:9" s="39" customFormat="1" ht="32.25" customHeight="1">
      <c r="A73" s="92" t="s">
        <v>613</v>
      </c>
      <c r="B73" s="93"/>
      <c r="C73" s="94" t="s">
        <v>351</v>
      </c>
      <c r="D73" s="94" t="s">
        <v>97</v>
      </c>
      <c r="E73" s="94" t="s">
        <v>282</v>
      </c>
      <c r="F73" s="127" t="s">
        <v>95</v>
      </c>
      <c r="G73" s="237">
        <v>21.5</v>
      </c>
      <c r="H73" s="237">
        <v>21.5</v>
      </c>
      <c r="I73" s="235">
        <f t="shared" si="0"/>
        <v>100</v>
      </c>
    </row>
    <row r="74" spans="1:9" s="39" customFormat="1" ht="28.5" customHeight="1" hidden="1">
      <c r="A74" s="68" t="s">
        <v>43</v>
      </c>
      <c r="B74" s="97"/>
      <c r="C74" s="95" t="s">
        <v>351</v>
      </c>
      <c r="D74" s="95" t="s">
        <v>97</v>
      </c>
      <c r="E74" s="95" t="s">
        <v>44</v>
      </c>
      <c r="F74" s="128"/>
      <c r="G74" s="76">
        <f>SUM(G75:G76)</f>
        <v>0</v>
      </c>
      <c r="H74" s="76">
        <f>SUM(H75:H76)</f>
        <v>0</v>
      </c>
      <c r="I74" s="235" t="e">
        <f t="shared" si="0"/>
        <v>#DIV/0!</v>
      </c>
    </row>
    <row r="75" spans="1:9" s="43" customFormat="1" ht="28.5" customHeight="1" hidden="1">
      <c r="A75" s="92" t="s">
        <v>380</v>
      </c>
      <c r="B75" s="93"/>
      <c r="C75" s="94" t="s">
        <v>351</v>
      </c>
      <c r="D75" s="94" t="s">
        <v>97</v>
      </c>
      <c r="E75" s="95" t="s">
        <v>44</v>
      </c>
      <c r="F75" s="127" t="s">
        <v>381</v>
      </c>
      <c r="G75" s="76"/>
      <c r="H75" s="76"/>
      <c r="I75" s="235" t="e">
        <f t="shared" si="0"/>
        <v>#DIV/0!</v>
      </c>
    </row>
    <row r="76" spans="1:9" s="43" customFormat="1" ht="15" customHeight="1" hidden="1">
      <c r="A76" s="92" t="s">
        <v>385</v>
      </c>
      <c r="B76" s="93"/>
      <c r="C76" s="94" t="s">
        <v>351</v>
      </c>
      <c r="D76" s="94" t="s">
        <v>97</v>
      </c>
      <c r="E76" s="95" t="s">
        <v>44</v>
      </c>
      <c r="F76" s="127" t="s">
        <v>95</v>
      </c>
      <c r="G76" s="237"/>
      <c r="H76" s="237"/>
      <c r="I76" s="235" t="e">
        <f t="shared" si="0"/>
        <v>#DIV/0!</v>
      </c>
    </row>
    <row r="77" spans="1:9" s="43" customFormat="1" ht="28.5">
      <c r="A77" s="68" t="s">
        <v>119</v>
      </c>
      <c r="B77" s="97"/>
      <c r="C77" s="95" t="s">
        <v>351</v>
      </c>
      <c r="D77" s="95" t="s">
        <v>97</v>
      </c>
      <c r="E77" s="95" t="s">
        <v>120</v>
      </c>
      <c r="F77" s="128"/>
      <c r="G77" s="76">
        <f>SUM(G78:G79)</f>
        <v>357.70000000000005</v>
      </c>
      <c r="H77" s="76">
        <f>SUM(H78:H79)</f>
        <v>357.70000000000005</v>
      </c>
      <c r="I77" s="235">
        <f t="shared" si="0"/>
        <v>100</v>
      </c>
    </row>
    <row r="78" spans="1:9" s="43" customFormat="1" ht="28.5">
      <c r="A78" s="92" t="s">
        <v>380</v>
      </c>
      <c r="B78" s="93"/>
      <c r="C78" s="94" t="s">
        <v>351</v>
      </c>
      <c r="D78" s="94" t="s">
        <v>97</v>
      </c>
      <c r="E78" s="95" t="s">
        <v>120</v>
      </c>
      <c r="F78" s="127" t="s">
        <v>381</v>
      </c>
      <c r="G78" s="76">
        <v>288.8</v>
      </c>
      <c r="H78" s="76">
        <v>288.8</v>
      </c>
      <c r="I78" s="235">
        <f t="shared" si="0"/>
        <v>100</v>
      </c>
    </row>
    <row r="79" spans="1:9" s="43" customFormat="1" ht="28.5">
      <c r="A79" s="92" t="s">
        <v>613</v>
      </c>
      <c r="B79" s="93"/>
      <c r="C79" s="94" t="s">
        <v>351</v>
      </c>
      <c r="D79" s="94" t="s">
        <v>97</v>
      </c>
      <c r="E79" s="95" t="s">
        <v>120</v>
      </c>
      <c r="F79" s="127" t="s">
        <v>95</v>
      </c>
      <c r="G79" s="237">
        <v>68.9</v>
      </c>
      <c r="H79" s="237">
        <v>68.9</v>
      </c>
      <c r="I79" s="235">
        <f t="shared" si="0"/>
        <v>100</v>
      </c>
    </row>
    <row r="80" spans="1:9" s="43" customFormat="1" ht="28.5">
      <c r="A80" s="92" t="s">
        <v>283</v>
      </c>
      <c r="B80" s="93"/>
      <c r="C80" s="94" t="s">
        <v>85</v>
      </c>
      <c r="D80" s="94" t="s">
        <v>97</v>
      </c>
      <c r="E80" s="94" t="s">
        <v>284</v>
      </c>
      <c r="F80" s="128"/>
      <c r="G80" s="76">
        <f>SUM(G81)</f>
        <v>1054.2</v>
      </c>
      <c r="H80" s="76">
        <f>SUM(H81)</f>
        <v>1054.2</v>
      </c>
      <c r="I80" s="235">
        <f aca="true" t="shared" si="1" ref="I80:I143">SUM(H80/G80*100)</f>
        <v>100</v>
      </c>
    </row>
    <row r="81" spans="1:9" s="43" customFormat="1" ht="27.75" customHeight="1">
      <c r="A81" s="92" t="s">
        <v>380</v>
      </c>
      <c r="B81" s="93"/>
      <c r="C81" s="94" t="s">
        <v>351</v>
      </c>
      <c r="D81" s="94" t="s">
        <v>97</v>
      </c>
      <c r="E81" s="94" t="s">
        <v>284</v>
      </c>
      <c r="F81" s="127" t="s">
        <v>381</v>
      </c>
      <c r="G81" s="76">
        <v>1054.2</v>
      </c>
      <c r="H81" s="76">
        <v>1054.2</v>
      </c>
      <c r="I81" s="235">
        <f t="shared" si="1"/>
        <v>100</v>
      </c>
    </row>
    <row r="82" spans="1:9" ht="15" customHeight="1" hidden="1">
      <c r="A82" s="92" t="s">
        <v>105</v>
      </c>
      <c r="B82" s="93"/>
      <c r="C82" s="94" t="s">
        <v>351</v>
      </c>
      <c r="D82" s="94" t="s">
        <v>106</v>
      </c>
      <c r="E82" s="94"/>
      <c r="F82" s="128"/>
      <c r="G82" s="76">
        <f>SUM(G83)</f>
        <v>0</v>
      </c>
      <c r="H82" s="76">
        <f>SUM(H83)</f>
        <v>0</v>
      </c>
      <c r="I82" s="235" t="e">
        <f t="shared" si="1"/>
        <v>#DIV/0!</v>
      </c>
    </row>
    <row r="83" spans="1:9" ht="28.5" customHeight="1" hidden="1">
      <c r="A83" s="69" t="s">
        <v>199</v>
      </c>
      <c r="B83" s="93"/>
      <c r="C83" s="94" t="s">
        <v>351</v>
      </c>
      <c r="D83" s="94" t="s">
        <v>106</v>
      </c>
      <c r="E83" s="94" t="s">
        <v>287</v>
      </c>
      <c r="F83" s="128"/>
      <c r="G83" s="76">
        <f>SUM(G84)</f>
        <v>0</v>
      </c>
      <c r="H83" s="76">
        <f>SUM(H84)</f>
        <v>0</v>
      </c>
      <c r="I83" s="235" t="e">
        <f t="shared" si="1"/>
        <v>#DIV/0!</v>
      </c>
    </row>
    <row r="84" spans="1:9" ht="15" customHeight="1" hidden="1">
      <c r="A84" s="92" t="s">
        <v>80</v>
      </c>
      <c r="B84" s="93"/>
      <c r="C84" s="94" t="s">
        <v>351</v>
      </c>
      <c r="D84" s="94" t="s">
        <v>106</v>
      </c>
      <c r="E84" s="94" t="s">
        <v>287</v>
      </c>
      <c r="F84" s="127" t="s">
        <v>81</v>
      </c>
      <c r="G84" s="76"/>
      <c r="H84" s="76"/>
      <c r="I84" s="235" t="e">
        <f t="shared" si="1"/>
        <v>#DIV/0!</v>
      </c>
    </row>
    <row r="85" spans="1:9" ht="15">
      <c r="A85" s="68" t="s">
        <v>294</v>
      </c>
      <c r="B85" s="93"/>
      <c r="C85" s="94" t="s">
        <v>351</v>
      </c>
      <c r="D85" s="94" t="s">
        <v>92</v>
      </c>
      <c r="E85" s="94"/>
      <c r="F85" s="127"/>
      <c r="G85" s="76">
        <f>SUM(G86)</f>
        <v>2331.6</v>
      </c>
      <c r="H85" s="76">
        <f>SUM(H86)</f>
        <v>2331.6</v>
      </c>
      <c r="I85" s="235">
        <f t="shared" si="1"/>
        <v>100</v>
      </c>
    </row>
    <row r="86" spans="1:9" ht="28.5">
      <c r="A86" s="92" t="s">
        <v>295</v>
      </c>
      <c r="B86" s="93"/>
      <c r="C86" s="94" t="s">
        <v>351</v>
      </c>
      <c r="D86" s="94" t="s">
        <v>92</v>
      </c>
      <c r="E86" s="94" t="s">
        <v>493</v>
      </c>
      <c r="F86" s="127"/>
      <c r="G86" s="76">
        <f>SUM(G87:G88)</f>
        <v>2331.6</v>
      </c>
      <c r="H86" s="76">
        <f>SUM(H87:H88)</f>
        <v>2331.6</v>
      </c>
      <c r="I86" s="235">
        <f t="shared" si="1"/>
        <v>100</v>
      </c>
    </row>
    <row r="87" spans="1:9" ht="28.5">
      <c r="A87" s="92" t="s">
        <v>613</v>
      </c>
      <c r="B87" s="93"/>
      <c r="C87" s="94" t="s">
        <v>351</v>
      </c>
      <c r="D87" s="94" t="s">
        <v>92</v>
      </c>
      <c r="E87" s="94" t="s">
        <v>493</v>
      </c>
      <c r="F87" s="127" t="s">
        <v>95</v>
      </c>
      <c r="G87" s="76">
        <v>42.2</v>
      </c>
      <c r="H87" s="76">
        <v>42.2</v>
      </c>
      <c r="I87" s="235">
        <f t="shared" si="1"/>
        <v>100</v>
      </c>
    </row>
    <row r="88" spans="1:9" ht="15">
      <c r="A88" s="68" t="s">
        <v>386</v>
      </c>
      <c r="B88" s="93"/>
      <c r="C88" s="94" t="s">
        <v>351</v>
      </c>
      <c r="D88" s="94" t="s">
        <v>92</v>
      </c>
      <c r="E88" s="94" t="s">
        <v>493</v>
      </c>
      <c r="F88" s="127" t="s">
        <v>139</v>
      </c>
      <c r="G88" s="76">
        <v>2289.4</v>
      </c>
      <c r="H88" s="76">
        <v>2289.4</v>
      </c>
      <c r="I88" s="235">
        <f t="shared" si="1"/>
        <v>100</v>
      </c>
    </row>
    <row r="89" spans="1:9" ht="15">
      <c r="A89" s="92" t="s">
        <v>87</v>
      </c>
      <c r="B89" s="93"/>
      <c r="C89" s="94" t="s">
        <v>351</v>
      </c>
      <c r="D89" s="94" t="s">
        <v>187</v>
      </c>
      <c r="E89" s="94"/>
      <c r="F89" s="128"/>
      <c r="G89" s="76">
        <f>SUM(G90+G103)+G112</f>
        <v>35414.5</v>
      </c>
      <c r="H89" s="76">
        <f>SUM(H90+H103)+H112</f>
        <v>33190.90000000001</v>
      </c>
      <c r="I89" s="235">
        <f t="shared" si="1"/>
        <v>93.72121588614836</v>
      </c>
    </row>
    <row r="90" spans="1:9" ht="28.5">
      <c r="A90" s="68" t="s">
        <v>382</v>
      </c>
      <c r="B90" s="130"/>
      <c r="C90" s="112" t="s">
        <v>351</v>
      </c>
      <c r="D90" s="112" t="s">
        <v>187</v>
      </c>
      <c r="E90" s="112" t="s">
        <v>383</v>
      </c>
      <c r="F90" s="246"/>
      <c r="G90" s="81">
        <f>G91+G94+G96+G99</f>
        <v>32553.199999999997</v>
      </c>
      <c r="H90" s="81">
        <f>H91+H94+H96+H99</f>
        <v>30329.700000000004</v>
      </c>
      <c r="I90" s="235">
        <f t="shared" si="1"/>
        <v>93.16964230859027</v>
      </c>
    </row>
    <row r="91" spans="1:9" ht="15">
      <c r="A91" s="68" t="s">
        <v>373</v>
      </c>
      <c r="B91" s="113"/>
      <c r="C91" s="112" t="s">
        <v>351</v>
      </c>
      <c r="D91" s="112" t="s">
        <v>187</v>
      </c>
      <c r="E91" s="112" t="s">
        <v>384</v>
      </c>
      <c r="F91" s="131"/>
      <c r="G91" s="81">
        <f>G92+G93</f>
        <v>2945.9</v>
      </c>
      <c r="H91" s="81">
        <f>H92+H93</f>
        <v>2828.1</v>
      </c>
      <c r="I91" s="235">
        <f t="shared" si="1"/>
        <v>96.00122203740791</v>
      </c>
    </row>
    <row r="92" spans="1:9" ht="28.5">
      <c r="A92" s="92" t="s">
        <v>613</v>
      </c>
      <c r="B92" s="113"/>
      <c r="C92" s="112" t="s">
        <v>351</v>
      </c>
      <c r="D92" s="112" t="s">
        <v>187</v>
      </c>
      <c r="E92" s="112" t="s">
        <v>384</v>
      </c>
      <c r="F92" s="131" t="s">
        <v>95</v>
      </c>
      <c r="G92" s="81">
        <v>2876.3</v>
      </c>
      <c r="H92" s="81">
        <v>2758.5</v>
      </c>
      <c r="I92" s="235">
        <f t="shared" si="1"/>
        <v>95.90446059173243</v>
      </c>
    </row>
    <row r="93" spans="1:9" ht="15">
      <c r="A93" s="68" t="s">
        <v>386</v>
      </c>
      <c r="B93" s="113"/>
      <c r="C93" s="112" t="s">
        <v>351</v>
      </c>
      <c r="D93" s="112" t="s">
        <v>187</v>
      </c>
      <c r="E93" s="112" t="s">
        <v>384</v>
      </c>
      <c r="F93" s="131" t="s">
        <v>139</v>
      </c>
      <c r="G93" s="81">
        <v>69.6</v>
      </c>
      <c r="H93" s="81">
        <v>69.6</v>
      </c>
      <c r="I93" s="235">
        <f t="shared" si="1"/>
        <v>100</v>
      </c>
    </row>
    <row r="94" spans="1:9" ht="28.5">
      <c r="A94" s="68" t="s">
        <v>374</v>
      </c>
      <c r="B94" s="113"/>
      <c r="C94" s="112" t="s">
        <v>351</v>
      </c>
      <c r="D94" s="112" t="s">
        <v>187</v>
      </c>
      <c r="E94" s="112" t="s">
        <v>387</v>
      </c>
      <c r="F94" s="131"/>
      <c r="G94" s="81">
        <f>SUM(G95)</f>
        <v>10319.8</v>
      </c>
      <c r="H94" s="81">
        <f>SUM(H95)</f>
        <v>9874.6</v>
      </c>
      <c r="I94" s="235">
        <f t="shared" si="1"/>
        <v>95.68596290625788</v>
      </c>
    </row>
    <row r="95" spans="1:9" ht="28.5">
      <c r="A95" s="92" t="s">
        <v>613</v>
      </c>
      <c r="B95" s="113"/>
      <c r="C95" s="112" t="s">
        <v>351</v>
      </c>
      <c r="D95" s="112" t="s">
        <v>187</v>
      </c>
      <c r="E95" s="112" t="s">
        <v>387</v>
      </c>
      <c r="F95" s="131" t="s">
        <v>95</v>
      </c>
      <c r="G95" s="81">
        <v>10319.8</v>
      </c>
      <c r="H95" s="81">
        <v>9874.6</v>
      </c>
      <c r="I95" s="235">
        <f t="shared" si="1"/>
        <v>95.68596290625788</v>
      </c>
    </row>
    <row r="96" spans="1:9" ht="28.5">
      <c r="A96" s="68" t="s">
        <v>404</v>
      </c>
      <c r="B96" s="113"/>
      <c r="C96" s="112" t="s">
        <v>351</v>
      </c>
      <c r="D96" s="112" t="s">
        <v>187</v>
      </c>
      <c r="E96" s="112" t="s">
        <v>405</v>
      </c>
      <c r="F96" s="131"/>
      <c r="G96" s="81">
        <f>SUM(G97:G98)</f>
        <v>6657.2</v>
      </c>
      <c r="H96" s="81">
        <f>SUM(H97:H98)</f>
        <v>5854.7</v>
      </c>
      <c r="I96" s="235">
        <f t="shared" si="1"/>
        <v>87.94538244306915</v>
      </c>
    </row>
    <row r="97" spans="1:9" ht="28.5">
      <c r="A97" s="92" t="s">
        <v>613</v>
      </c>
      <c r="B97" s="113"/>
      <c r="C97" s="112" t="s">
        <v>351</v>
      </c>
      <c r="D97" s="112" t="s">
        <v>187</v>
      </c>
      <c r="E97" s="112" t="s">
        <v>405</v>
      </c>
      <c r="F97" s="131" t="s">
        <v>95</v>
      </c>
      <c r="G97" s="81">
        <v>6538.9</v>
      </c>
      <c r="H97" s="81">
        <v>5736.4</v>
      </c>
      <c r="I97" s="235">
        <f t="shared" si="1"/>
        <v>87.72729358148923</v>
      </c>
    </row>
    <row r="98" spans="1:9" ht="15">
      <c r="A98" s="68" t="s">
        <v>386</v>
      </c>
      <c r="B98" s="113"/>
      <c r="C98" s="112" t="s">
        <v>351</v>
      </c>
      <c r="D98" s="112" t="s">
        <v>187</v>
      </c>
      <c r="E98" s="112" t="s">
        <v>405</v>
      </c>
      <c r="F98" s="131" t="s">
        <v>139</v>
      </c>
      <c r="G98" s="81">
        <v>118.3</v>
      </c>
      <c r="H98" s="81">
        <v>118.3</v>
      </c>
      <c r="I98" s="235">
        <f t="shared" si="1"/>
        <v>100</v>
      </c>
    </row>
    <row r="99" spans="1:9" ht="28.5">
      <c r="A99" s="68" t="s">
        <v>388</v>
      </c>
      <c r="B99" s="113"/>
      <c r="C99" s="112" t="s">
        <v>351</v>
      </c>
      <c r="D99" s="112" t="s">
        <v>187</v>
      </c>
      <c r="E99" s="112" t="s">
        <v>389</v>
      </c>
      <c r="F99" s="131"/>
      <c r="G99" s="81">
        <f>SUM(G100:G102)</f>
        <v>12630.3</v>
      </c>
      <c r="H99" s="81">
        <f>SUM(H100:H102)</f>
        <v>11772.300000000001</v>
      </c>
      <c r="I99" s="235">
        <f t="shared" si="1"/>
        <v>93.20681218973422</v>
      </c>
    </row>
    <row r="100" spans="1:9" ht="28.5">
      <c r="A100" s="92" t="s">
        <v>613</v>
      </c>
      <c r="B100" s="113"/>
      <c r="C100" s="112" t="s">
        <v>351</v>
      </c>
      <c r="D100" s="112" t="s">
        <v>187</v>
      </c>
      <c r="E100" s="112" t="s">
        <v>389</v>
      </c>
      <c r="F100" s="131" t="s">
        <v>95</v>
      </c>
      <c r="G100" s="81">
        <v>9030.4</v>
      </c>
      <c r="H100" s="81">
        <v>8156.7</v>
      </c>
      <c r="I100" s="235">
        <f t="shared" si="1"/>
        <v>90.324902551382</v>
      </c>
    </row>
    <row r="101" spans="1:9" ht="15">
      <c r="A101" s="69" t="s">
        <v>390</v>
      </c>
      <c r="B101" s="113"/>
      <c r="C101" s="112" t="s">
        <v>351</v>
      </c>
      <c r="D101" s="112" t="s">
        <v>187</v>
      </c>
      <c r="E101" s="112" t="s">
        <v>389</v>
      </c>
      <c r="F101" s="131" t="s">
        <v>391</v>
      </c>
      <c r="G101" s="81">
        <v>96</v>
      </c>
      <c r="H101" s="81">
        <v>96</v>
      </c>
      <c r="I101" s="235">
        <f t="shared" si="1"/>
        <v>100</v>
      </c>
    </row>
    <row r="102" spans="1:9" ht="15">
      <c r="A102" s="68" t="s">
        <v>386</v>
      </c>
      <c r="B102" s="113"/>
      <c r="C102" s="112" t="s">
        <v>351</v>
      </c>
      <c r="D102" s="112" t="s">
        <v>187</v>
      </c>
      <c r="E102" s="112" t="s">
        <v>389</v>
      </c>
      <c r="F102" s="131" t="s">
        <v>139</v>
      </c>
      <c r="G102" s="81">
        <v>3503.9</v>
      </c>
      <c r="H102" s="81">
        <v>3519.6</v>
      </c>
      <c r="I102" s="235">
        <f t="shared" si="1"/>
        <v>100.44807214817774</v>
      </c>
    </row>
    <row r="103" spans="1:9" ht="28.5">
      <c r="A103" s="68" t="s">
        <v>470</v>
      </c>
      <c r="B103" s="113"/>
      <c r="C103" s="112" t="s">
        <v>351</v>
      </c>
      <c r="D103" s="112" t="s">
        <v>187</v>
      </c>
      <c r="E103" s="112" t="s">
        <v>111</v>
      </c>
      <c r="F103" s="131"/>
      <c r="G103" s="81">
        <f>G104</f>
        <v>2761.3</v>
      </c>
      <c r="H103" s="81">
        <f>H104</f>
        <v>2761.3</v>
      </c>
      <c r="I103" s="235">
        <f t="shared" si="1"/>
        <v>100</v>
      </c>
    </row>
    <row r="104" spans="1:9" ht="15">
      <c r="A104" s="68" t="s">
        <v>9</v>
      </c>
      <c r="B104" s="113"/>
      <c r="C104" s="112" t="s">
        <v>351</v>
      </c>
      <c r="D104" s="112" t="s">
        <v>187</v>
      </c>
      <c r="E104" s="112" t="s">
        <v>160</v>
      </c>
      <c r="F104" s="131"/>
      <c r="G104" s="81">
        <f>G105+G107</f>
        <v>2761.3</v>
      </c>
      <c r="H104" s="81">
        <f>H105+H107</f>
        <v>2761.3</v>
      </c>
      <c r="I104" s="235">
        <f t="shared" si="1"/>
        <v>100</v>
      </c>
    </row>
    <row r="105" spans="1:9" ht="28.5">
      <c r="A105" s="68" t="s">
        <v>486</v>
      </c>
      <c r="B105" s="113"/>
      <c r="C105" s="112" t="s">
        <v>351</v>
      </c>
      <c r="D105" s="112" t="s">
        <v>187</v>
      </c>
      <c r="E105" s="112" t="s">
        <v>162</v>
      </c>
      <c r="F105" s="131"/>
      <c r="G105" s="81">
        <f>SUM(G106)</f>
        <v>2380.3</v>
      </c>
      <c r="H105" s="81">
        <f>SUM(H106)</f>
        <v>2380.3</v>
      </c>
      <c r="I105" s="235">
        <f t="shared" si="1"/>
        <v>100</v>
      </c>
    </row>
    <row r="106" spans="1:9" ht="28.5">
      <c r="A106" s="68" t="s">
        <v>406</v>
      </c>
      <c r="B106" s="113"/>
      <c r="C106" s="112" t="s">
        <v>351</v>
      </c>
      <c r="D106" s="112" t="s">
        <v>187</v>
      </c>
      <c r="E106" s="112" t="s">
        <v>162</v>
      </c>
      <c r="F106" s="131" t="s">
        <v>397</v>
      </c>
      <c r="G106" s="81">
        <v>2380.3</v>
      </c>
      <c r="H106" s="81">
        <v>2380.3</v>
      </c>
      <c r="I106" s="235">
        <f t="shared" si="1"/>
        <v>100</v>
      </c>
    </row>
    <row r="107" spans="1:9" ht="15">
      <c r="A107" s="92" t="s">
        <v>128</v>
      </c>
      <c r="B107" s="113"/>
      <c r="C107" s="112" t="s">
        <v>351</v>
      </c>
      <c r="D107" s="112" t="s">
        <v>187</v>
      </c>
      <c r="E107" s="112" t="s">
        <v>311</v>
      </c>
      <c r="F107" s="131"/>
      <c r="G107" s="81">
        <f>SUM(G108+G110)</f>
        <v>381</v>
      </c>
      <c r="H107" s="81">
        <f>SUM(H108+H110)</f>
        <v>381</v>
      </c>
      <c r="I107" s="235">
        <f t="shared" si="1"/>
        <v>100</v>
      </c>
    </row>
    <row r="108" spans="1:9" ht="28.5">
      <c r="A108" s="68" t="s">
        <v>116</v>
      </c>
      <c r="B108" s="113"/>
      <c r="C108" s="112" t="s">
        <v>351</v>
      </c>
      <c r="D108" s="112" t="s">
        <v>187</v>
      </c>
      <c r="E108" s="112" t="s">
        <v>312</v>
      </c>
      <c r="F108" s="131"/>
      <c r="G108" s="81">
        <f>SUM(G109)</f>
        <v>341.2</v>
      </c>
      <c r="H108" s="81">
        <f>SUM(H109)</f>
        <v>341.2</v>
      </c>
      <c r="I108" s="235">
        <f t="shared" si="1"/>
        <v>100</v>
      </c>
    </row>
    <row r="109" spans="1:9" ht="30.75" customHeight="1">
      <c r="A109" s="68" t="s">
        <v>406</v>
      </c>
      <c r="B109" s="113"/>
      <c r="C109" s="112" t="s">
        <v>351</v>
      </c>
      <c r="D109" s="112" t="s">
        <v>187</v>
      </c>
      <c r="E109" s="112" t="s">
        <v>312</v>
      </c>
      <c r="F109" s="131" t="s">
        <v>397</v>
      </c>
      <c r="G109" s="81">
        <v>341.2</v>
      </c>
      <c r="H109" s="81">
        <v>341.2</v>
      </c>
      <c r="I109" s="235">
        <f t="shared" si="1"/>
        <v>100</v>
      </c>
    </row>
    <row r="110" spans="1:9" ht="22.5" customHeight="1">
      <c r="A110" s="138" t="s">
        <v>125</v>
      </c>
      <c r="B110" s="113"/>
      <c r="C110" s="112" t="s">
        <v>351</v>
      </c>
      <c r="D110" s="112" t="s">
        <v>187</v>
      </c>
      <c r="E110" s="112" t="s">
        <v>170</v>
      </c>
      <c r="F110" s="131"/>
      <c r="G110" s="81">
        <f>SUM(G111)</f>
        <v>39.8</v>
      </c>
      <c r="H110" s="81">
        <f>SUM(H111)</f>
        <v>39.8</v>
      </c>
      <c r="I110" s="235">
        <f t="shared" si="1"/>
        <v>100</v>
      </c>
    </row>
    <row r="111" spans="1:9" ht="28.5">
      <c r="A111" s="68" t="s">
        <v>406</v>
      </c>
      <c r="B111" s="113"/>
      <c r="C111" s="112" t="s">
        <v>351</v>
      </c>
      <c r="D111" s="112" t="s">
        <v>187</v>
      </c>
      <c r="E111" s="112" t="s">
        <v>170</v>
      </c>
      <c r="F111" s="131" t="s">
        <v>397</v>
      </c>
      <c r="G111" s="81">
        <v>39.8</v>
      </c>
      <c r="H111" s="81">
        <v>39.8</v>
      </c>
      <c r="I111" s="235">
        <f t="shared" si="1"/>
        <v>100</v>
      </c>
    </row>
    <row r="112" spans="1:9" ht="20.25" customHeight="1">
      <c r="A112" s="98" t="s">
        <v>433</v>
      </c>
      <c r="B112" s="113"/>
      <c r="C112" s="112" t="s">
        <v>351</v>
      </c>
      <c r="D112" s="112" t="s">
        <v>187</v>
      </c>
      <c r="E112" s="112" t="s">
        <v>104</v>
      </c>
      <c r="F112" s="131"/>
      <c r="G112" s="81">
        <f>SUM(G113)+G115</f>
        <v>100</v>
      </c>
      <c r="H112" s="81">
        <f>SUM(H113)+H115</f>
        <v>99.9</v>
      </c>
      <c r="I112" s="235">
        <f t="shared" si="1"/>
        <v>99.9</v>
      </c>
    </row>
    <row r="113" spans="1:9" ht="28.5">
      <c r="A113" s="68" t="s">
        <v>494</v>
      </c>
      <c r="B113" s="113"/>
      <c r="C113" s="112" t="s">
        <v>351</v>
      </c>
      <c r="D113" s="112" t="s">
        <v>187</v>
      </c>
      <c r="E113" s="112" t="s">
        <v>495</v>
      </c>
      <c r="F113" s="131"/>
      <c r="G113" s="81">
        <f>SUM(G114)</f>
        <v>100</v>
      </c>
      <c r="H113" s="81">
        <f>SUM(H114)</f>
        <v>99.9</v>
      </c>
      <c r="I113" s="235">
        <f t="shared" si="1"/>
        <v>99.9</v>
      </c>
    </row>
    <row r="114" spans="1:9" ht="28.5">
      <c r="A114" s="92" t="s">
        <v>613</v>
      </c>
      <c r="B114" s="113"/>
      <c r="C114" s="112" t="s">
        <v>351</v>
      </c>
      <c r="D114" s="112" t="s">
        <v>187</v>
      </c>
      <c r="E114" s="112" t="s">
        <v>495</v>
      </c>
      <c r="F114" s="131" t="s">
        <v>95</v>
      </c>
      <c r="G114" s="81">
        <v>100</v>
      </c>
      <c r="H114" s="81">
        <v>99.9</v>
      </c>
      <c r="I114" s="235">
        <f t="shared" si="1"/>
        <v>99.9</v>
      </c>
    </row>
    <row r="115" spans="1:9" ht="42.75" hidden="1">
      <c r="A115" s="92" t="s">
        <v>707</v>
      </c>
      <c r="B115" s="113"/>
      <c r="C115" s="112" t="s">
        <v>351</v>
      </c>
      <c r="D115" s="112" t="s">
        <v>187</v>
      </c>
      <c r="E115" s="112" t="s">
        <v>708</v>
      </c>
      <c r="F115" s="131"/>
      <c r="G115" s="81">
        <f>SUM(G116)</f>
        <v>0</v>
      </c>
      <c r="H115" s="81">
        <f>SUM(H116)</f>
        <v>0</v>
      </c>
      <c r="I115" s="235" t="e">
        <f t="shared" si="1"/>
        <v>#DIV/0!</v>
      </c>
    </row>
    <row r="116" spans="1:9" ht="15" hidden="1">
      <c r="A116" s="69" t="s">
        <v>390</v>
      </c>
      <c r="B116" s="113"/>
      <c r="C116" s="112" t="s">
        <v>351</v>
      </c>
      <c r="D116" s="112" t="s">
        <v>187</v>
      </c>
      <c r="E116" s="112" t="s">
        <v>708</v>
      </c>
      <c r="F116" s="131" t="s">
        <v>391</v>
      </c>
      <c r="G116" s="81"/>
      <c r="H116" s="81"/>
      <c r="I116" s="235" t="e">
        <f t="shared" si="1"/>
        <v>#DIV/0!</v>
      </c>
    </row>
    <row r="117" spans="1:9" ht="18" customHeight="1">
      <c r="A117" s="68" t="s">
        <v>113</v>
      </c>
      <c r="B117" s="113"/>
      <c r="C117" s="112" t="s">
        <v>83</v>
      </c>
      <c r="D117" s="112"/>
      <c r="E117" s="112"/>
      <c r="F117" s="131"/>
      <c r="G117" s="81">
        <f>SUM(G124)+G118</f>
        <v>24760.4</v>
      </c>
      <c r="H117" s="81">
        <f>SUM(H124)+H118</f>
        <v>21046.9</v>
      </c>
      <c r="I117" s="235">
        <f t="shared" si="1"/>
        <v>85.00226167590185</v>
      </c>
    </row>
    <row r="118" spans="1:9" ht="18" customHeight="1">
      <c r="A118" s="114" t="s">
        <v>42</v>
      </c>
      <c r="B118" s="113"/>
      <c r="C118" s="112" t="s">
        <v>83</v>
      </c>
      <c r="D118" s="112" t="s">
        <v>97</v>
      </c>
      <c r="E118" s="112"/>
      <c r="F118" s="131"/>
      <c r="G118" s="81">
        <f>SUM(G120)</f>
        <v>4686.6</v>
      </c>
      <c r="H118" s="81">
        <f>SUM(H120)</f>
        <v>4686.6</v>
      </c>
      <c r="I118" s="235">
        <f t="shared" si="1"/>
        <v>100</v>
      </c>
    </row>
    <row r="119" spans="1:9" ht="18" customHeight="1">
      <c r="A119" s="68" t="s">
        <v>306</v>
      </c>
      <c r="B119" s="113"/>
      <c r="C119" s="112" t="s">
        <v>83</v>
      </c>
      <c r="D119" s="112" t="s">
        <v>97</v>
      </c>
      <c r="E119" s="112" t="s">
        <v>307</v>
      </c>
      <c r="F119" s="131"/>
      <c r="G119" s="81">
        <f>SUM(G120)</f>
        <v>4686.6</v>
      </c>
      <c r="H119" s="81">
        <f>SUM(H120)</f>
        <v>4686.6</v>
      </c>
      <c r="I119" s="235">
        <f t="shared" si="1"/>
        <v>100</v>
      </c>
    </row>
    <row r="120" spans="1:9" s="39" customFormat="1" ht="28.5">
      <c r="A120" s="68" t="s">
        <v>480</v>
      </c>
      <c r="B120" s="113"/>
      <c r="C120" s="112" t="s">
        <v>83</v>
      </c>
      <c r="D120" s="112" t="s">
        <v>97</v>
      </c>
      <c r="E120" s="112" t="s">
        <v>410</v>
      </c>
      <c r="F120" s="131"/>
      <c r="G120" s="81">
        <f>G121+G122+G123</f>
        <v>4686.6</v>
      </c>
      <c r="H120" s="81">
        <f>H121+H122+H123</f>
        <v>4686.6</v>
      </c>
      <c r="I120" s="235">
        <f t="shared" si="1"/>
        <v>100</v>
      </c>
    </row>
    <row r="121" spans="1:9" s="39" customFormat="1" ht="28.5">
      <c r="A121" s="68" t="s">
        <v>380</v>
      </c>
      <c r="B121" s="113"/>
      <c r="C121" s="112" t="s">
        <v>83</v>
      </c>
      <c r="D121" s="112" t="s">
        <v>97</v>
      </c>
      <c r="E121" s="112" t="s">
        <v>410</v>
      </c>
      <c r="F121" s="131" t="s">
        <v>381</v>
      </c>
      <c r="G121" s="81">
        <v>3663.9</v>
      </c>
      <c r="H121" s="81">
        <v>3663.9</v>
      </c>
      <c r="I121" s="235">
        <f t="shared" si="1"/>
        <v>100</v>
      </c>
    </row>
    <row r="122" spans="1:9" ht="28.5">
      <c r="A122" s="92" t="s">
        <v>613</v>
      </c>
      <c r="B122" s="113"/>
      <c r="C122" s="112" t="s">
        <v>83</v>
      </c>
      <c r="D122" s="112" t="s">
        <v>97</v>
      </c>
      <c r="E122" s="112" t="s">
        <v>410</v>
      </c>
      <c r="F122" s="131" t="s">
        <v>95</v>
      </c>
      <c r="G122" s="81">
        <v>936.4</v>
      </c>
      <c r="H122" s="81">
        <v>936.4</v>
      </c>
      <c r="I122" s="235">
        <f t="shared" si="1"/>
        <v>100</v>
      </c>
    </row>
    <row r="123" spans="1:9" ht="15">
      <c r="A123" s="68" t="s">
        <v>386</v>
      </c>
      <c r="B123" s="113"/>
      <c r="C123" s="112" t="s">
        <v>83</v>
      </c>
      <c r="D123" s="112" t="s">
        <v>97</v>
      </c>
      <c r="E123" s="112" t="s">
        <v>410</v>
      </c>
      <c r="F123" s="131" t="s">
        <v>139</v>
      </c>
      <c r="G123" s="81">
        <v>86.3</v>
      </c>
      <c r="H123" s="81">
        <v>86.3</v>
      </c>
      <c r="I123" s="235">
        <f t="shared" si="1"/>
        <v>100</v>
      </c>
    </row>
    <row r="124" spans="1:9" ht="28.5">
      <c r="A124" s="58" t="s">
        <v>752</v>
      </c>
      <c r="B124" s="115"/>
      <c r="C124" s="116" t="s">
        <v>83</v>
      </c>
      <c r="D124" s="116" t="s">
        <v>240</v>
      </c>
      <c r="E124" s="116"/>
      <c r="F124" s="132"/>
      <c r="G124" s="82">
        <f>G134+G141+G125+G146+G139</f>
        <v>20073.8</v>
      </c>
      <c r="H124" s="82">
        <f>H134+H141+H125+H146+H139</f>
        <v>16360.3</v>
      </c>
      <c r="I124" s="235">
        <f t="shared" si="1"/>
        <v>81.50076218752803</v>
      </c>
    </row>
    <row r="125" spans="1:9" ht="28.5">
      <c r="A125" s="68" t="s">
        <v>471</v>
      </c>
      <c r="B125" s="113"/>
      <c r="C125" s="112" t="s">
        <v>83</v>
      </c>
      <c r="D125" s="112" t="s">
        <v>240</v>
      </c>
      <c r="E125" s="112" t="s">
        <v>411</v>
      </c>
      <c r="F125" s="131"/>
      <c r="G125" s="81">
        <f>SUM(G126)</f>
        <v>12704.1</v>
      </c>
      <c r="H125" s="81">
        <f>SUM(H126)</f>
        <v>12241.199999999999</v>
      </c>
      <c r="I125" s="235">
        <f t="shared" si="1"/>
        <v>96.35629442463456</v>
      </c>
    </row>
    <row r="126" spans="1:9" ht="28.5">
      <c r="A126" s="68" t="s">
        <v>39</v>
      </c>
      <c r="B126" s="113"/>
      <c r="C126" s="112" t="s">
        <v>83</v>
      </c>
      <c r="D126" s="112" t="s">
        <v>240</v>
      </c>
      <c r="E126" s="112" t="s">
        <v>412</v>
      </c>
      <c r="F126" s="131"/>
      <c r="G126" s="81">
        <f>G127+G131+G133</f>
        <v>12704.1</v>
      </c>
      <c r="H126" s="81">
        <f>H127+H131+H133</f>
        <v>12241.199999999999</v>
      </c>
      <c r="I126" s="235">
        <f t="shared" si="1"/>
        <v>96.35629442463456</v>
      </c>
    </row>
    <row r="127" spans="1:9" ht="28.5">
      <c r="A127" s="68" t="s">
        <v>380</v>
      </c>
      <c r="B127" s="113"/>
      <c r="C127" s="112" t="s">
        <v>83</v>
      </c>
      <c r="D127" s="112" t="s">
        <v>240</v>
      </c>
      <c r="E127" s="112" t="s">
        <v>412</v>
      </c>
      <c r="F127" s="131" t="s">
        <v>381</v>
      </c>
      <c r="G127" s="81">
        <v>10105</v>
      </c>
      <c r="H127" s="81">
        <v>9890.3</v>
      </c>
      <c r="I127" s="235">
        <f t="shared" si="1"/>
        <v>97.87530925284513</v>
      </c>
    </row>
    <row r="128" spans="1:9" ht="15" customHeight="1" hidden="1">
      <c r="A128" s="68" t="s">
        <v>413</v>
      </c>
      <c r="B128" s="113"/>
      <c r="C128" s="112" t="s">
        <v>83</v>
      </c>
      <c r="D128" s="112" t="s">
        <v>240</v>
      </c>
      <c r="E128" s="112" t="s">
        <v>412</v>
      </c>
      <c r="F128" s="131" t="s">
        <v>414</v>
      </c>
      <c r="G128" s="81"/>
      <c r="H128" s="81"/>
      <c r="I128" s="235" t="e">
        <f t="shared" si="1"/>
        <v>#DIV/0!</v>
      </c>
    </row>
    <row r="129" spans="1:9" ht="28.5" customHeight="1" hidden="1">
      <c r="A129" s="68" t="s">
        <v>415</v>
      </c>
      <c r="B129" s="113"/>
      <c r="C129" s="112" t="s">
        <v>83</v>
      </c>
      <c r="D129" s="112" t="s">
        <v>240</v>
      </c>
      <c r="E129" s="112" t="s">
        <v>412</v>
      </c>
      <c r="F129" s="131" t="s">
        <v>416</v>
      </c>
      <c r="G129" s="81"/>
      <c r="H129" s="81"/>
      <c r="I129" s="235" t="e">
        <f t="shared" si="1"/>
        <v>#DIV/0!</v>
      </c>
    </row>
    <row r="130" spans="1:9" ht="28.5" customHeight="1" hidden="1">
      <c r="A130" s="68" t="s">
        <v>417</v>
      </c>
      <c r="B130" s="113"/>
      <c r="C130" s="112" t="s">
        <v>83</v>
      </c>
      <c r="D130" s="112" t="s">
        <v>240</v>
      </c>
      <c r="E130" s="112" t="s">
        <v>412</v>
      </c>
      <c r="F130" s="131" t="s">
        <v>418</v>
      </c>
      <c r="G130" s="81"/>
      <c r="H130" s="81"/>
      <c r="I130" s="235" t="e">
        <f t="shared" si="1"/>
        <v>#DIV/0!</v>
      </c>
    </row>
    <row r="131" spans="1:9" ht="28.5">
      <c r="A131" s="92" t="s">
        <v>613</v>
      </c>
      <c r="B131" s="113"/>
      <c r="C131" s="112" t="s">
        <v>83</v>
      </c>
      <c r="D131" s="112" t="s">
        <v>240</v>
      </c>
      <c r="E131" s="112" t="s">
        <v>412</v>
      </c>
      <c r="F131" s="131" t="s">
        <v>95</v>
      </c>
      <c r="G131" s="81">
        <v>2428.2</v>
      </c>
      <c r="H131" s="81">
        <v>2180</v>
      </c>
      <c r="I131" s="235">
        <f t="shared" si="1"/>
        <v>89.77843670208385</v>
      </c>
    </row>
    <row r="132" spans="1:9" ht="15" customHeight="1" hidden="1">
      <c r="A132" s="68" t="s">
        <v>400</v>
      </c>
      <c r="B132" s="113"/>
      <c r="C132" s="112" t="s">
        <v>83</v>
      </c>
      <c r="D132" s="112" t="s">
        <v>240</v>
      </c>
      <c r="E132" s="112" t="s">
        <v>412</v>
      </c>
      <c r="F132" s="131" t="s">
        <v>401</v>
      </c>
      <c r="G132" s="81"/>
      <c r="H132" s="81"/>
      <c r="I132" s="235" t="e">
        <f t="shared" si="1"/>
        <v>#DIV/0!</v>
      </c>
    </row>
    <row r="133" spans="1:9" ht="15">
      <c r="A133" s="138" t="s">
        <v>386</v>
      </c>
      <c r="B133" s="133"/>
      <c r="C133" s="117" t="s">
        <v>83</v>
      </c>
      <c r="D133" s="117" t="s">
        <v>240</v>
      </c>
      <c r="E133" s="117" t="s">
        <v>412</v>
      </c>
      <c r="F133" s="247" t="s">
        <v>139</v>
      </c>
      <c r="G133" s="304">
        <v>170.9</v>
      </c>
      <c r="H133" s="304">
        <v>170.9</v>
      </c>
      <c r="I133" s="235">
        <f t="shared" si="1"/>
        <v>100</v>
      </c>
    </row>
    <row r="134" spans="1:9" ht="28.5">
      <c r="A134" s="68" t="s">
        <v>472</v>
      </c>
      <c r="B134" s="113"/>
      <c r="C134" s="112" t="s">
        <v>83</v>
      </c>
      <c r="D134" s="112" t="s">
        <v>240</v>
      </c>
      <c r="E134" s="112" t="s">
        <v>419</v>
      </c>
      <c r="F134" s="131"/>
      <c r="G134" s="81">
        <f>SUM(G136+G138)</f>
        <v>1278.7</v>
      </c>
      <c r="H134" s="81">
        <f>SUM(H136+H138)</f>
        <v>529.5</v>
      </c>
      <c r="I134" s="235">
        <f t="shared" si="1"/>
        <v>41.409243763197</v>
      </c>
    </row>
    <row r="135" spans="1:9" ht="28.5">
      <c r="A135" s="68" t="s">
        <v>473</v>
      </c>
      <c r="B135" s="113"/>
      <c r="C135" s="112" t="s">
        <v>83</v>
      </c>
      <c r="D135" s="112" t="s">
        <v>240</v>
      </c>
      <c r="E135" s="112" t="s">
        <v>420</v>
      </c>
      <c r="F135" s="131"/>
      <c r="G135" s="81">
        <f>SUM(G136)</f>
        <v>778.7</v>
      </c>
      <c r="H135" s="81">
        <f>SUM(H136)</f>
        <v>529.5</v>
      </c>
      <c r="I135" s="235">
        <f t="shared" si="1"/>
        <v>67.99794529343778</v>
      </c>
    </row>
    <row r="136" spans="1:9" ht="28.5">
      <c r="A136" s="92" t="s">
        <v>613</v>
      </c>
      <c r="B136" s="113"/>
      <c r="C136" s="112" t="s">
        <v>83</v>
      </c>
      <c r="D136" s="112" t="s">
        <v>240</v>
      </c>
      <c r="E136" s="112" t="s">
        <v>420</v>
      </c>
      <c r="F136" s="131" t="s">
        <v>95</v>
      </c>
      <c r="G136" s="81">
        <v>778.7</v>
      </c>
      <c r="H136" s="81">
        <v>529.5</v>
      </c>
      <c r="I136" s="235">
        <f t="shared" si="1"/>
        <v>67.99794529343778</v>
      </c>
    </row>
    <row r="137" spans="1:9" ht="36" customHeight="1">
      <c r="A137" s="58" t="s">
        <v>750</v>
      </c>
      <c r="B137" s="113"/>
      <c r="C137" s="112" t="s">
        <v>83</v>
      </c>
      <c r="D137" s="112" t="s">
        <v>240</v>
      </c>
      <c r="E137" s="112" t="s">
        <v>421</v>
      </c>
      <c r="F137" s="131"/>
      <c r="G137" s="81">
        <f>SUM(G138)</f>
        <v>500</v>
      </c>
      <c r="H137" s="81">
        <f>SUM(H138)</f>
        <v>0</v>
      </c>
      <c r="I137" s="235">
        <f t="shared" si="1"/>
        <v>0</v>
      </c>
    </row>
    <row r="138" spans="1:9" s="39" customFormat="1" ht="28.5">
      <c r="A138" s="92" t="s">
        <v>613</v>
      </c>
      <c r="B138" s="113"/>
      <c r="C138" s="112" t="s">
        <v>83</v>
      </c>
      <c r="D138" s="112" t="s">
        <v>240</v>
      </c>
      <c r="E138" s="112" t="s">
        <v>421</v>
      </c>
      <c r="F138" s="131" t="s">
        <v>95</v>
      </c>
      <c r="G138" s="81">
        <v>500</v>
      </c>
      <c r="H138" s="81"/>
      <c r="I138" s="235">
        <f t="shared" si="1"/>
        <v>0</v>
      </c>
    </row>
    <row r="139" spans="1:9" s="39" customFormat="1" ht="57">
      <c r="A139" s="92" t="s">
        <v>682</v>
      </c>
      <c r="B139" s="113"/>
      <c r="C139" s="112" t="s">
        <v>83</v>
      </c>
      <c r="D139" s="112" t="s">
        <v>240</v>
      </c>
      <c r="E139" s="112" t="s">
        <v>683</v>
      </c>
      <c r="F139" s="131"/>
      <c r="G139" s="81">
        <f>SUM(G140)</f>
        <v>2367.8</v>
      </c>
      <c r="H139" s="81">
        <f>SUM(H140)</f>
        <v>2367.8</v>
      </c>
      <c r="I139" s="235">
        <f t="shared" si="1"/>
        <v>100</v>
      </c>
    </row>
    <row r="140" spans="1:9" s="39" customFormat="1" ht="30" customHeight="1">
      <c r="A140" s="92" t="s">
        <v>613</v>
      </c>
      <c r="B140" s="113"/>
      <c r="C140" s="112" t="s">
        <v>83</v>
      </c>
      <c r="D140" s="112" t="s">
        <v>240</v>
      </c>
      <c r="E140" s="112" t="s">
        <v>683</v>
      </c>
      <c r="F140" s="131" t="s">
        <v>95</v>
      </c>
      <c r="G140" s="81">
        <v>2367.8</v>
      </c>
      <c r="H140" s="81">
        <v>2367.8</v>
      </c>
      <c r="I140" s="235">
        <f t="shared" si="1"/>
        <v>100</v>
      </c>
    </row>
    <row r="141" spans="1:9" ht="15" customHeight="1" hidden="1">
      <c r="A141" s="68" t="s">
        <v>0</v>
      </c>
      <c r="B141" s="97"/>
      <c r="C141" s="95" t="s">
        <v>83</v>
      </c>
      <c r="D141" s="95" t="s">
        <v>240</v>
      </c>
      <c r="E141" s="95" t="s">
        <v>422</v>
      </c>
      <c r="F141" s="128"/>
      <c r="G141" s="81"/>
      <c r="H141" s="81"/>
      <c r="I141" s="235" t="e">
        <f t="shared" si="1"/>
        <v>#DIV/0!</v>
      </c>
    </row>
    <row r="142" spans="1:9" ht="28.5" customHeight="1" hidden="1">
      <c r="A142" s="68" t="s">
        <v>1</v>
      </c>
      <c r="B142" s="97"/>
      <c r="C142" s="95" t="s">
        <v>83</v>
      </c>
      <c r="D142" s="95" t="s">
        <v>240</v>
      </c>
      <c r="E142" s="95" t="s">
        <v>423</v>
      </c>
      <c r="F142" s="128"/>
      <c r="G142" s="81"/>
      <c r="H142" s="81"/>
      <c r="I142" s="235" t="e">
        <f t="shared" si="1"/>
        <v>#DIV/0!</v>
      </c>
    </row>
    <row r="143" spans="1:9" ht="15" customHeight="1" hidden="1">
      <c r="A143" s="68" t="s">
        <v>385</v>
      </c>
      <c r="B143" s="97"/>
      <c r="C143" s="95" t="s">
        <v>83</v>
      </c>
      <c r="D143" s="95" t="s">
        <v>240</v>
      </c>
      <c r="E143" s="95" t="s">
        <v>423</v>
      </c>
      <c r="F143" s="128" t="s">
        <v>95</v>
      </c>
      <c r="G143" s="81"/>
      <c r="H143" s="81"/>
      <c r="I143" s="235" t="e">
        <f t="shared" si="1"/>
        <v>#DIV/0!</v>
      </c>
    </row>
    <row r="144" spans="1:9" ht="15" customHeight="1" hidden="1">
      <c r="A144" s="68" t="s">
        <v>400</v>
      </c>
      <c r="B144" s="97"/>
      <c r="C144" s="95" t="s">
        <v>83</v>
      </c>
      <c r="D144" s="95" t="s">
        <v>240</v>
      </c>
      <c r="E144" s="95" t="s">
        <v>423</v>
      </c>
      <c r="F144" s="128" t="s">
        <v>401</v>
      </c>
      <c r="G144" s="81"/>
      <c r="H144" s="81"/>
      <c r="I144" s="235" t="e">
        <f aca="true" t="shared" si="2" ref="I144:I207">SUM(H144/G144*100)</f>
        <v>#DIV/0!</v>
      </c>
    </row>
    <row r="145" spans="1:9" ht="28.5" customHeight="1" hidden="1">
      <c r="A145" s="68" t="s">
        <v>402</v>
      </c>
      <c r="B145" s="97"/>
      <c r="C145" s="95" t="s">
        <v>83</v>
      </c>
      <c r="D145" s="95" t="s">
        <v>240</v>
      </c>
      <c r="E145" s="95" t="s">
        <v>423</v>
      </c>
      <c r="F145" s="128" t="s">
        <v>403</v>
      </c>
      <c r="G145" s="81"/>
      <c r="H145" s="81"/>
      <c r="I145" s="235" t="e">
        <f t="shared" si="2"/>
        <v>#DIV/0!</v>
      </c>
    </row>
    <row r="146" spans="1:9" ht="18.75" customHeight="1">
      <c r="A146" s="99" t="s">
        <v>433</v>
      </c>
      <c r="B146" s="97"/>
      <c r="C146" s="100" t="s">
        <v>83</v>
      </c>
      <c r="D146" s="100" t="s">
        <v>240</v>
      </c>
      <c r="E146" s="95" t="s">
        <v>104</v>
      </c>
      <c r="F146" s="248"/>
      <c r="G146" s="292">
        <f>SUM(G149)+G147</f>
        <v>3723.2</v>
      </c>
      <c r="H146" s="292">
        <f>SUM(H149)+H147</f>
        <v>1221.8</v>
      </c>
      <c r="I146" s="235">
        <f t="shared" si="2"/>
        <v>32.815857327030514</v>
      </c>
    </row>
    <row r="147" spans="1:9" ht="33.75" customHeight="1">
      <c r="A147" s="99" t="s">
        <v>709</v>
      </c>
      <c r="B147" s="97"/>
      <c r="C147" s="100" t="s">
        <v>83</v>
      </c>
      <c r="D147" s="100" t="s">
        <v>240</v>
      </c>
      <c r="E147" s="95" t="s">
        <v>710</v>
      </c>
      <c r="F147" s="248"/>
      <c r="G147" s="292">
        <f>SUM(G148)</f>
        <v>3658.2</v>
      </c>
      <c r="H147" s="292">
        <f>SUM(H148)</f>
        <v>1156.8</v>
      </c>
      <c r="I147" s="235">
        <f t="shared" si="2"/>
        <v>31.622109234049532</v>
      </c>
    </row>
    <row r="148" spans="1:9" ht="30.75" customHeight="1">
      <c r="A148" s="92" t="s">
        <v>613</v>
      </c>
      <c r="B148" s="97"/>
      <c r="C148" s="100" t="s">
        <v>83</v>
      </c>
      <c r="D148" s="100" t="s">
        <v>240</v>
      </c>
      <c r="E148" s="95" t="s">
        <v>710</v>
      </c>
      <c r="F148" s="131" t="s">
        <v>95</v>
      </c>
      <c r="G148" s="292">
        <f>1156.8+2501.4</f>
        <v>3658.2</v>
      </c>
      <c r="H148" s="292">
        <v>1156.8</v>
      </c>
      <c r="I148" s="235">
        <f t="shared" si="2"/>
        <v>31.622109234049532</v>
      </c>
    </row>
    <row r="149" spans="1:9" ht="28.5">
      <c r="A149" s="68" t="s">
        <v>496</v>
      </c>
      <c r="B149" s="93"/>
      <c r="C149" s="100" t="s">
        <v>83</v>
      </c>
      <c r="D149" s="100" t="s">
        <v>240</v>
      </c>
      <c r="E149" s="95" t="s">
        <v>497</v>
      </c>
      <c r="F149" s="128"/>
      <c r="G149" s="76">
        <f>SUM(G150)</f>
        <v>65</v>
      </c>
      <c r="H149" s="76">
        <f>SUM(H150)</f>
        <v>65</v>
      </c>
      <c r="I149" s="235">
        <f t="shared" si="2"/>
        <v>100</v>
      </c>
    </row>
    <row r="150" spans="1:9" ht="30" customHeight="1">
      <c r="A150" s="92" t="s">
        <v>613</v>
      </c>
      <c r="B150" s="93"/>
      <c r="C150" s="100" t="s">
        <v>83</v>
      </c>
      <c r="D150" s="100" t="s">
        <v>240</v>
      </c>
      <c r="E150" s="95" t="s">
        <v>497</v>
      </c>
      <c r="F150" s="128" t="s">
        <v>95</v>
      </c>
      <c r="G150" s="76">
        <v>65</v>
      </c>
      <c r="H150" s="76">
        <v>65</v>
      </c>
      <c r="I150" s="235">
        <f t="shared" si="2"/>
        <v>100</v>
      </c>
    </row>
    <row r="151" spans="1:9" ht="28.5" customHeight="1" hidden="1">
      <c r="A151" s="68" t="s">
        <v>165</v>
      </c>
      <c r="B151" s="93"/>
      <c r="C151" s="100" t="s">
        <v>83</v>
      </c>
      <c r="D151" s="100" t="s">
        <v>240</v>
      </c>
      <c r="E151" s="95" t="s">
        <v>121</v>
      </c>
      <c r="F151" s="128"/>
      <c r="G151" s="76">
        <f>SUM(G152)</f>
        <v>0</v>
      </c>
      <c r="H151" s="76">
        <f>SUM(H152)</f>
        <v>0</v>
      </c>
      <c r="I151" s="235" t="e">
        <f t="shared" si="2"/>
        <v>#DIV/0!</v>
      </c>
    </row>
    <row r="152" spans="1:9" ht="15" customHeight="1" hidden="1">
      <c r="A152" s="92" t="s">
        <v>80</v>
      </c>
      <c r="B152" s="93"/>
      <c r="C152" s="100" t="s">
        <v>83</v>
      </c>
      <c r="D152" s="100" t="s">
        <v>240</v>
      </c>
      <c r="E152" s="95" t="s">
        <v>121</v>
      </c>
      <c r="F152" s="128" t="s">
        <v>81</v>
      </c>
      <c r="G152" s="76"/>
      <c r="H152" s="76"/>
      <c r="I152" s="235" t="e">
        <f t="shared" si="2"/>
        <v>#DIV/0!</v>
      </c>
    </row>
    <row r="153" spans="1:9" s="39" customFormat="1" ht="15">
      <c r="A153" s="68" t="s">
        <v>96</v>
      </c>
      <c r="B153" s="113"/>
      <c r="C153" s="112" t="s">
        <v>97</v>
      </c>
      <c r="D153" s="112"/>
      <c r="E153" s="112"/>
      <c r="F153" s="131"/>
      <c r="G153" s="81">
        <f>G154+G181+G168</f>
        <v>238822.6</v>
      </c>
      <c r="H153" s="81">
        <f>H154+H181+H168</f>
        <v>223024.4</v>
      </c>
      <c r="I153" s="235">
        <f t="shared" si="2"/>
        <v>93.38496440454126</v>
      </c>
    </row>
    <row r="154" spans="1:9" ht="15">
      <c r="A154" s="68" t="s">
        <v>98</v>
      </c>
      <c r="B154" s="113"/>
      <c r="C154" s="112" t="s">
        <v>97</v>
      </c>
      <c r="D154" s="112" t="s">
        <v>99</v>
      </c>
      <c r="E154" s="112"/>
      <c r="F154" s="131"/>
      <c r="G154" s="81">
        <f>G157+G155</f>
        <v>109573.1</v>
      </c>
      <c r="H154" s="81">
        <f>H157+H155</f>
        <v>100607.1</v>
      </c>
      <c r="I154" s="235">
        <f t="shared" si="2"/>
        <v>91.81733472905303</v>
      </c>
    </row>
    <row r="155" spans="1:9" ht="15">
      <c r="A155" s="215" t="s">
        <v>687</v>
      </c>
      <c r="B155" s="158"/>
      <c r="C155" s="230" t="s">
        <v>97</v>
      </c>
      <c r="D155" s="159" t="s">
        <v>99</v>
      </c>
      <c r="E155" s="159" t="s">
        <v>688</v>
      </c>
      <c r="F155" s="161"/>
      <c r="G155" s="238">
        <f>SUM(G156)</f>
        <v>99.8</v>
      </c>
      <c r="H155" s="238">
        <f>SUM(H156)</f>
        <v>99.8</v>
      </c>
      <c r="I155" s="235">
        <f t="shared" si="2"/>
        <v>100</v>
      </c>
    </row>
    <row r="156" spans="1:9" ht="28.5">
      <c r="A156" s="92" t="s">
        <v>613</v>
      </c>
      <c r="B156" s="113"/>
      <c r="C156" s="230" t="s">
        <v>97</v>
      </c>
      <c r="D156" s="159" t="s">
        <v>99</v>
      </c>
      <c r="E156" s="159" t="s">
        <v>688</v>
      </c>
      <c r="F156" s="161" t="s">
        <v>95</v>
      </c>
      <c r="G156" s="238">
        <v>99.8</v>
      </c>
      <c r="H156" s="238">
        <v>99.8</v>
      </c>
      <c r="I156" s="235">
        <f t="shared" si="2"/>
        <v>100</v>
      </c>
    </row>
    <row r="157" spans="1:9" ht="15">
      <c r="A157" s="68" t="s">
        <v>424</v>
      </c>
      <c r="B157" s="113"/>
      <c r="C157" s="112" t="s">
        <v>97</v>
      </c>
      <c r="D157" s="112" t="s">
        <v>99</v>
      </c>
      <c r="E157" s="112" t="s">
        <v>425</v>
      </c>
      <c r="F157" s="131"/>
      <c r="G157" s="81">
        <f>G158+G162</f>
        <v>109473.3</v>
      </c>
      <c r="H157" s="81">
        <f>H158+H162</f>
        <v>100507.3</v>
      </c>
      <c r="I157" s="235">
        <f t="shared" si="2"/>
        <v>91.8098751019655</v>
      </c>
    </row>
    <row r="158" spans="1:9" ht="15">
      <c r="A158" s="68" t="s">
        <v>426</v>
      </c>
      <c r="B158" s="113"/>
      <c r="C158" s="112" t="s">
        <v>97</v>
      </c>
      <c r="D158" s="112" t="s">
        <v>99</v>
      </c>
      <c r="E158" s="112" t="s">
        <v>427</v>
      </c>
      <c r="F158" s="131"/>
      <c r="G158" s="81">
        <f>G159</f>
        <v>40608.2</v>
      </c>
      <c r="H158" s="81">
        <f>H159</f>
        <v>37135</v>
      </c>
      <c r="I158" s="235">
        <f t="shared" si="2"/>
        <v>91.44704764062432</v>
      </c>
    </row>
    <row r="159" spans="1:9" ht="15">
      <c r="A159" s="68" t="s">
        <v>5</v>
      </c>
      <c r="B159" s="113"/>
      <c r="C159" s="112" t="s">
        <v>97</v>
      </c>
      <c r="D159" s="112" t="s">
        <v>99</v>
      </c>
      <c r="E159" s="112" t="s">
        <v>428</v>
      </c>
      <c r="F159" s="131"/>
      <c r="G159" s="81">
        <f>SUM(G160)</f>
        <v>40608.2</v>
      </c>
      <c r="H159" s="81">
        <f>SUM(H160)</f>
        <v>37135</v>
      </c>
      <c r="I159" s="235">
        <f t="shared" si="2"/>
        <v>91.44704764062432</v>
      </c>
    </row>
    <row r="160" spans="1:9" s="44" customFormat="1" ht="15">
      <c r="A160" s="68" t="s">
        <v>386</v>
      </c>
      <c r="B160" s="113"/>
      <c r="C160" s="112" t="s">
        <v>97</v>
      </c>
      <c r="D160" s="112" t="s">
        <v>99</v>
      </c>
      <c r="E160" s="112" t="s">
        <v>428</v>
      </c>
      <c r="F160" s="131" t="s">
        <v>139</v>
      </c>
      <c r="G160" s="81">
        <v>40608.2</v>
      </c>
      <c r="H160" s="81">
        <v>37135</v>
      </c>
      <c r="I160" s="235">
        <f t="shared" si="2"/>
        <v>91.44704764062432</v>
      </c>
    </row>
    <row r="161" spans="1:9" ht="28.5" customHeight="1" hidden="1">
      <c r="A161" s="68" t="s">
        <v>429</v>
      </c>
      <c r="B161" s="113"/>
      <c r="C161" s="112" t="s">
        <v>97</v>
      </c>
      <c r="D161" s="112" t="s">
        <v>99</v>
      </c>
      <c r="E161" s="112" t="s">
        <v>428</v>
      </c>
      <c r="F161" s="131" t="s">
        <v>164</v>
      </c>
      <c r="G161" s="81"/>
      <c r="H161" s="81"/>
      <c r="I161" s="235" t="e">
        <f t="shared" si="2"/>
        <v>#DIV/0!</v>
      </c>
    </row>
    <row r="162" spans="1:9" ht="15">
      <c r="A162" s="68" t="s">
        <v>100</v>
      </c>
      <c r="B162" s="113"/>
      <c r="C162" s="112" t="s">
        <v>97</v>
      </c>
      <c r="D162" s="112" t="s">
        <v>99</v>
      </c>
      <c r="E162" s="112" t="s">
        <v>313</v>
      </c>
      <c r="F162" s="131"/>
      <c r="G162" s="81">
        <f>G163</f>
        <v>68865.1</v>
      </c>
      <c r="H162" s="81">
        <f>H163</f>
        <v>63372.3</v>
      </c>
      <c r="I162" s="235">
        <f t="shared" si="2"/>
        <v>92.02382629227286</v>
      </c>
    </row>
    <row r="163" spans="1:9" ht="15">
      <c r="A163" s="68" t="s">
        <v>9</v>
      </c>
      <c r="B163" s="113"/>
      <c r="C163" s="112" t="s">
        <v>97</v>
      </c>
      <c r="D163" s="112" t="s">
        <v>99</v>
      </c>
      <c r="E163" s="112" t="s">
        <v>58</v>
      </c>
      <c r="F163" s="131"/>
      <c r="G163" s="81">
        <f>SUM(G164)</f>
        <v>68865.1</v>
      </c>
      <c r="H163" s="81">
        <f>SUM(H164)</f>
        <v>63372.3</v>
      </c>
      <c r="I163" s="235">
        <f t="shared" si="2"/>
        <v>92.02382629227286</v>
      </c>
    </row>
    <row r="164" spans="1:9" ht="28.5">
      <c r="A164" s="68" t="s">
        <v>161</v>
      </c>
      <c r="B164" s="113"/>
      <c r="C164" s="112" t="s">
        <v>97</v>
      </c>
      <c r="D164" s="112" t="s">
        <v>99</v>
      </c>
      <c r="E164" s="112" t="s">
        <v>59</v>
      </c>
      <c r="F164" s="131"/>
      <c r="G164" s="81">
        <f>SUM(G165)</f>
        <v>68865.1</v>
      </c>
      <c r="H164" s="81">
        <f>SUM(H165)</f>
        <v>63372.3</v>
      </c>
      <c r="I164" s="235">
        <f t="shared" si="2"/>
        <v>92.02382629227286</v>
      </c>
    </row>
    <row r="165" spans="1:9" ht="28.5">
      <c r="A165" s="68" t="s">
        <v>406</v>
      </c>
      <c r="B165" s="113"/>
      <c r="C165" s="112" t="s">
        <v>97</v>
      </c>
      <c r="D165" s="112" t="s">
        <v>99</v>
      </c>
      <c r="E165" s="112" t="s">
        <v>59</v>
      </c>
      <c r="F165" s="131" t="s">
        <v>397</v>
      </c>
      <c r="G165" s="81">
        <v>68865.1</v>
      </c>
      <c r="H165" s="81">
        <v>63372.3</v>
      </c>
      <c r="I165" s="235">
        <f t="shared" si="2"/>
        <v>92.02382629227286</v>
      </c>
    </row>
    <row r="166" spans="1:9" ht="15" customHeight="1" hidden="1">
      <c r="A166" s="68" t="s">
        <v>407</v>
      </c>
      <c r="B166" s="113"/>
      <c r="C166" s="112" t="s">
        <v>97</v>
      </c>
      <c r="D166" s="112" t="s">
        <v>99</v>
      </c>
      <c r="E166" s="112" t="s">
        <v>59</v>
      </c>
      <c r="F166" s="131" t="s">
        <v>408</v>
      </c>
      <c r="G166" s="81"/>
      <c r="H166" s="81"/>
      <c r="I166" s="235" t="e">
        <f t="shared" si="2"/>
        <v>#DIV/0!</v>
      </c>
    </row>
    <row r="167" spans="1:9" ht="42.75" customHeight="1" hidden="1">
      <c r="A167" s="58" t="s">
        <v>409</v>
      </c>
      <c r="B167" s="113"/>
      <c r="C167" s="112" t="s">
        <v>97</v>
      </c>
      <c r="D167" s="112" t="s">
        <v>99</v>
      </c>
      <c r="E167" s="112" t="s">
        <v>59</v>
      </c>
      <c r="F167" s="131" t="s">
        <v>41</v>
      </c>
      <c r="G167" s="81"/>
      <c r="H167" s="81"/>
      <c r="I167" s="235" t="e">
        <f t="shared" si="2"/>
        <v>#DIV/0!</v>
      </c>
    </row>
    <row r="168" spans="1:9" s="39" customFormat="1" ht="15">
      <c r="A168" s="68" t="s">
        <v>118</v>
      </c>
      <c r="B168" s="113"/>
      <c r="C168" s="112" t="s">
        <v>97</v>
      </c>
      <c r="D168" s="112" t="s">
        <v>240</v>
      </c>
      <c r="E168" s="112"/>
      <c r="F168" s="131"/>
      <c r="G168" s="81">
        <f>G169+G171+G177</f>
        <v>106232.20000000001</v>
      </c>
      <c r="H168" s="81">
        <f>H169+H171+H177</f>
        <v>100060.4</v>
      </c>
      <c r="I168" s="235">
        <f t="shared" si="2"/>
        <v>94.19027375880381</v>
      </c>
    </row>
    <row r="169" spans="1:9" s="39" customFormat="1" ht="42.75">
      <c r="A169" s="68" t="s">
        <v>751</v>
      </c>
      <c r="B169" s="113"/>
      <c r="C169" s="112" t="s">
        <v>97</v>
      </c>
      <c r="D169" s="112" t="s">
        <v>240</v>
      </c>
      <c r="E169" s="112" t="s">
        <v>22</v>
      </c>
      <c r="F169" s="131"/>
      <c r="G169" s="81">
        <f>G170</f>
        <v>76250.5</v>
      </c>
      <c r="H169" s="81">
        <f>H170</f>
        <v>73047.9</v>
      </c>
      <c r="I169" s="235">
        <f t="shared" si="2"/>
        <v>95.799896394122</v>
      </c>
    </row>
    <row r="170" spans="1:9" s="45" customFormat="1" ht="28.5">
      <c r="A170" s="92" t="s">
        <v>613</v>
      </c>
      <c r="B170" s="113"/>
      <c r="C170" s="112" t="s">
        <v>97</v>
      </c>
      <c r="D170" s="112" t="s">
        <v>240</v>
      </c>
      <c r="E170" s="112" t="s">
        <v>22</v>
      </c>
      <c r="F170" s="131" t="s">
        <v>95</v>
      </c>
      <c r="G170" s="81">
        <v>76250.5</v>
      </c>
      <c r="H170" s="81">
        <v>73047.9</v>
      </c>
      <c r="I170" s="235">
        <f t="shared" si="2"/>
        <v>95.799896394122</v>
      </c>
    </row>
    <row r="171" spans="1:9" s="41" customFormat="1" ht="28.5">
      <c r="A171" s="68" t="s">
        <v>617</v>
      </c>
      <c r="B171" s="113"/>
      <c r="C171" s="112" t="s">
        <v>97</v>
      </c>
      <c r="D171" s="112" t="s">
        <v>240</v>
      </c>
      <c r="E171" s="112" t="s">
        <v>618</v>
      </c>
      <c r="F171" s="131"/>
      <c r="G171" s="81">
        <f>SUM(G172)</f>
        <v>29881.6</v>
      </c>
      <c r="H171" s="81">
        <f>SUM(H172)</f>
        <v>26912.4</v>
      </c>
      <c r="I171" s="235">
        <f t="shared" si="2"/>
        <v>90.06345041764833</v>
      </c>
    </row>
    <row r="172" spans="1:9" s="41" customFormat="1" ht="71.25">
      <c r="A172" s="68" t="s">
        <v>619</v>
      </c>
      <c r="B172" s="113"/>
      <c r="C172" s="112" t="s">
        <v>97</v>
      </c>
      <c r="D172" s="112" t="s">
        <v>240</v>
      </c>
      <c r="E172" s="112" t="s">
        <v>620</v>
      </c>
      <c r="F172" s="131"/>
      <c r="G172" s="81">
        <f>SUM(G175)+G173</f>
        <v>29881.6</v>
      </c>
      <c r="H172" s="81">
        <f>SUM(H175)+H173</f>
        <v>26912.4</v>
      </c>
      <c r="I172" s="235">
        <f t="shared" si="2"/>
        <v>90.06345041764833</v>
      </c>
    </row>
    <row r="173" spans="1:9" s="41" customFormat="1" ht="28.5">
      <c r="A173" s="68" t="s">
        <v>711</v>
      </c>
      <c r="B173" s="113"/>
      <c r="C173" s="112" t="s">
        <v>97</v>
      </c>
      <c r="D173" s="112" t="s">
        <v>240</v>
      </c>
      <c r="E173" s="112" t="s">
        <v>712</v>
      </c>
      <c r="F173" s="131"/>
      <c r="G173" s="81">
        <f>SUM(G174)</f>
        <v>13678.3</v>
      </c>
      <c r="H173" s="81">
        <f>SUM(H174)</f>
        <v>10709.1</v>
      </c>
      <c r="I173" s="235">
        <f t="shared" si="2"/>
        <v>78.29262408340219</v>
      </c>
    </row>
    <row r="174" spans="1:9" s="41" customFormat="1" ht="28.5">
      <c r="A174" s="68" t="s">
        <v>614</v>
      </c>
      <c r="B174" s="113"/>
      <c r="C174" s="112" t="s">
        <v>97</v>
      </c>
      <c r="D174" s="112" t="s">
        <v>240</v>
      </c>
      <c r="E174" s="112" t="s">
        <v>712</v>
      </c>
      <c r="F174" s="131" t="s">
        <v>441</v>
      </c>
      <c r="G174" s="81">
        <v>13678.3</v>
      </c>
      <c r="H174" s="81">
        <v>10709.1</v>
      </c>
      <c r="I174" s="235">
        <f t="shared" si="2"/>
        <v>78.29262408340219</v>
      </c>
    </row>
    <row r="175" spans="1:9" s="41" customFormat="1" ht="28.5">
      <c r="A175" s="68" t="s">
        <v>621</v>
      </c>
      <c r="B175" s="113"/>
      <c r="C175" s="112" t="s">
        <v>97</v>
      </c>
      <c r="D175" s="112" t="s">
        <v>240</v>
      </c>
      <c r="E175" s="112" t="s">
        <v>622</v>
      </c>
      <c r="F175" s="131"/>
      <c r="G175" s="81">
        <f>SUM(G176)</f>
        <v>16203.3</v>
      </c>
      <c r="H175" s="81">
        <f>SUM(H176)</f>
        <v>16203.3</v>
      </c>
      <c r="I175" s="235">
        <f t="shared" si="2"/>
        <v>100</v>
      </c>
    </row>
    <row r="176" spans="1:9" s="41" customFormat="1" ht="28.5">
      <c r="A176" s="92" t="s">
        <v>613</v>
      </c>
      <c r="B176" s="113"/>
      <c r="C176" s="112" t="s">
        <v>97</v>
      </c>
      <c r="D176" s="112" t="s">
        <v>240</v>
      </c>
      <c r="E176" s="112" t="s">
        <v>622</v>
      </c>
      <c r="F176" s="131" t="s">
        <v>95</v>
      </c>
      <c r="G176" s="81">
        <v>16203.3</v>
      </c>
      <c r="H176" s="81">
        <v>16203.3</v>
      </c>
      <c r="I176" s="235">
        <f t="shared" si="2"/>
        <v>100</v>
      </c>
    </row>
    <row r="177" spans="1:9" s="41" customFormat="1" ht="15">
      <c r="A177" s="98" t="s">
        <v>433</v>
      </c>
      <c r="B177" s="115"/>
      <c r="C177" s="112" t="s">
        <v>97</v>
      </c>
      <c r="D177" s="112" t="s">
        <v>240</v>
      </c>
      <c r="E177" s="116" t="s">
        <v>104</v>
      </c>
      <c r="F177" s="132"/>
      <c r="G177" s="82">
        <f>SUM(G178)</f>
        <v>100.1</v>
      </c>
      <c r="H177" s="82">
        <f>SUM(H178)</f>
        <v>100.1</v>
      </c>
      <c r="I177" s="235">
        <f t="shared" si="2"/>
        <v>100</v>
      </c>
    </row>
    <row r="178" spans="1:9" s="41" customFormat="1" ht="28.5">
      <c r="A178" s="92" t="s">
        <v>676</v>
      </c>
      <c r="B178" s="113"/>
      <c r="C178" s="112" t="s">
        <v>97</v>
      </c>
      <c r="D178" s="112" t="s">
        <v>240</v>
      </c>
      <c r="E178" s="116" t="s">
        <v>677</v>
      </c>
      <c r="F178" s="131"/>
      <c r="G178" s="81">
        <f>SUM(G179:G180)</f>
        <v>100.1</v>
      </c>
      <c r="H178" s="81">
        <f>SUM(H179:H180)</f>
        <v>100.1</v>
      </c>
      <c r="I178" s="235">
        <f t="shared" si="2"/>
        <v>100</v>
      </c>
    </row>
    <row r="179" spans="1:9" s="41" customFormat="1" ht="28.5">
      <c r="A179" s="92" t="s">
        <v>613</v>
      </c>
      <c r="B179" s="113"/>
      <c r="C179" s="112" t="s">
        <v>97</v>
      </c>
      <c r="D179" s="112" t="s">
        <v>240</v>
      </c>
      <c r="E179" s="116" t="s">
        <v>677</v>
      </c>
      <c r="F179" s="131" t="s">
        <v>95</v>
      </c>
      <c r="G179" s="81">
        <v>5.1</v>
      </c>
      <c r="H179" s="81">
        <v>5.1</v>
      </c>
      <c r="I179" s="235">
        <f t="shared" si="2"/>
        <v>100</v>
      </c>
    </row>
    <row r="180" spans="1:9" s="41" customFormat="1" ht="28.5">
      <c r="A180" s="68" t="s">
        <v>614</v>
      </c>
      <c r="B180" s="113"/>
      <c r="C180" s="112" t="s">
        <v>97</v>
      </c>
      <c r="D180" s="112" t="s">
        <v>240</v>
      </c>
      <c r="E180" s="116" t="s">
        <v>677</v>
      </c>
      <c r="F180" s="131" t="s">
        <v>441</v>
      </c>
      <c r="G180" s="81">
        <v>95</v>
      </c>
      <c r="H180" s="81">
        <v>95</v>
      </c>
      <c r="I180" s="235">
        <f t="shared" si="2"/>
        <v>100</v>
      </c>
    </row>
    <row r="181" spans="1:9" s="41" customFormat="1" ht="15">
      <c r="A181" s="68" t="s">
        <v>314</v>
      </c>
      <c r="B181" s="113"/>
      <c r="C181" s="112" t="s">
        <v>97</v>
      </c>
      <c r="D181" s="112" t="s">
        <v>304</v>
      </c>
      <c r="E181" s="112"/>
      <c r="F181" s="131"/>
      <c r="G181" s="81">
        <f>SUM(G182+G196+G199+G202)</f>
        <v>23017.3</v>
      </c>
      <c r="H181" s="81">
        <f>SUM(H182+H196+H199+H202)</f>
        <v>22356.899999999998</v>
      </c>
      <c r="I181" s="235">
        <f t="shared" si="2"/>
        <v>97.13085374913652</v>
      </c>
    </row>
    <row r="182" spans="1:9" s="41" customFormat="1" ht="15">
      <c r="A182" s="68" t="s">
        <v>424</v>
      </c>
      <c r="B182" s="113"/>
      <c r="C182" s="112" t="s">
        <v>97</v>
      </c>
      <c r="D182" s="112" t="s">
        <v>304</v>
      </c>
      <c r="E182" s="112" t="s">
        <v>425</v>
      </c>
      <c r="F182" s="131"/>
      <c r="G182" s="81">
        <f>SUM(G183+G190)</f>
        <v>4498.3</v>
      </c>
      <c r="H182" s="81">
        <f>SUM(H183+H190)</f>
        <v>4221.099999999999</v>
      </c>
      <c r="I182" s="235">
        <f t="shared" si="2"/>
        <v>93.83767200942576</v>
      </c>
    </row>
    <row r="183" spans="1:9" s="41" customFormat="1" ht="15">
      <c r="A183" s="68" t="s">
        <v>588</v>
      </c>
      <c r="B183" s="113"/>
      <c r="C183" s="112" t="s">
        <v>97</v>
      </c>
      <c r="D183" s="112" t="s">
        <v>304</v>
      </c>
      <c r="E183" s="112" t="s">
        <v>589</v>
      </c>
      <c r="F183" s="131"/>
      <c r="G183" s="81">
        <f>SUM(G184)</f>
        <v>331.6</v>
      </c>
      <c r="H183" s="81">
        <f>SUM(H184)</f>
        <v>252.4</v>
      </c>
      <c r="I183" s="235">
        <f t="shared" si="2"/>
        <v>76.11580217129071</v>
      </c>
    </row>
    <row r="184" spans="1:9" s="41" customFormat="1" ht="15">
      <c r="A184" s="68" t="s">
        <v>9</v>
      </c>
      <c r="B184" s="113"/>
      <c r="C184" s="112" t="s">
        <v>97</v>
      </c>
      <c r="D184" s="112" t="s">
        <v>304</v>
      </c>
      <c r="E184" s="112" t="s">
        <v>590</v>
      </c>
      <c r="F184" s="131"/>
      <c r="G184" s="81">
        <f>SUM(G185)+G187</f>
        <v>331.6</v>
      </c>
      <c r="H184" s="81">
        <f>SUM(H185)+H187</f>
        <v>252.4</v>
      </c>
      <c r="I184" s="235">
        <f t="shared" si="2"/>
        <v>76.11580217129071</v>
      </c>
    </row>
    <row r="185" spans="1:9" s="41" customFormat="1" ht="28.5">
      <c r="A185" s="68" t="s">
        <v>161</v>
      </c>
      <c r="B185" s="113"/>
      <c r="C185" s="112" t="s">
        <v>97</v>
      </c>
      <c r="D185" s="112" t="s">
        <v>304</v>
      </c>
      <c r="E185" s="112" t="s">
        <v>591</v>
      </c>
      <c r="F185" s="131"/>
      <c r="G185" s="81">
        <f>SUM(G186)</f>
        <v>327</v>
      </c>
      <c r="H185" s="81">
        <f>SUM(H186)</f>
        <v>247.8</v>
      </c>
      <c r="I185" s="235">
        <f t="shared" si="2"/>
        <v>75.77981651376146</v>
      </c>
    </row>
    <row r="186" spans="1:9" s="41" customFormat="1" ht="28.5">
      <c r="A186" s="68" t="s">
        <v>406</v>
      </c>
      <c r="B186" s="113"/>
      <c r="C186" s="112" t="s">
        <v>97</v>
      </c>
      <c r="D186" s="112" t="s">
        <v>304</v>
      </c>
      <c r="E186" s="112" t="s">
        <v>591</v>
      </c>
      <c r="F186" s="131" t="s">
        <v>397</v>
      </c>
      <c r="G186" s="81">
        <v>327</v>
      </c>
      <c r="H186" s="81">
        <v>247.8</v>
      </c>
      <c r="I186" s="235">
        <f t="shared" si="2"/>
        <v>75.77981651376146</v>
      </c>
    </row>
    <row r="187" spans="1:9" s="41" customFormat="1" ht="15">
      <c r="A187" s="240" t="s">
        <v>128</v>
      </c>
      <c r="B187" s="113"/>
      <c r="C187" s="231" t="s">
        <v>97</v>
      </c>
      <c r="D187" s="112" t="s">
        <v>304</v>
      </c>
      <c r="E187" s="70" t="s">
        <v>691</v>
      </c>
      <c r="F187" s="72"/>
      <c r="G187" s="229">
        <f>SUM(G189)</f>
        <v>4.6</v>
      </c>
      <c r="H187" s="229">
        <f>SUM(H189)</f>
        <v>4.6</v>
      </c>
      <c r="I187" s="235">
        <f t="shared" si="2"/>
        <v>100</v>
      </c>
    </row>
    <row r="188" spans="1:9" s="41" customFormat="1" ht="15">
      <c r="A188" s="240" t="s">
        <v>125</v>
      </c>
      <c r="B188" s="113"/>
      <c r="C188" s="231" t="s">
        <v>97</v>
      </c>
      <c r="D188" s="112" t="s">
        <v>304</v>
      </c>
      <c r="E188" s="70" t="s">
        <v>692</v>
      </c>
      <c r="F188" s="72"/>
      <c r="G188" s="229">
        <f>SUM(G189)</f>
        <v>4.6</v>
      </c>
      <c r="H188" s="229">
        <f>SUM(H189)</f>
        <v>4.6</v>
      </c>
      <c r="I188" s="235">
        <f t="shared" si="2"/>
        <v>100</v>
      </c>
    </row>
    <row r="189" spans="1:9" s="41" customFormat="1" ht="28.5">
      <c r="A189" s="215" t="s">
        <v>406</v>
      </c>
      <c r="B189" s="113"/>
      <c r="C189" s="231" t="s">
        <v>97</v>
      </c>
      <c r="D189" s="112" t="s">
        <v>304</v>
      </c>
      <c r="E189" s="70" t="s">
        <v>692</v>
      </c>
      <c r="F189" s="65" t="s">
        <v>397</v>
      </c>
      <c r="G189" s="229">
        <v>4.6</v>
      </c>
      <c r="H189" s="229">
        <v>4.6</v>
      </c>
      <c r="I189" s="235">
        <f t="shared" si="2"/>
        <v>100</v>
      </c>
    </row>
    <row r="190" spans="1:9" s="41" customFormat="1" ht="15">
      <c r="A190" s="68" t="s">
        <v>319</v>
      </c>
      <c r="B190" s="113"/>
      <c r="C190" s="112" t="s">
        <v>97</v>
      </c>
      <c r="D190" s="112" t="s">
        <v>304</v>
      </c>
      <c r="E190" s="112" t="s">
        <v>430</v>
      </c>
      <c r="F190" s="131"/>
      <c r="G190" s="81">
        <f>SUM(G191,G194)</f>
        <v>4166.7</v>
      </c>
      <c r="H190" s="81">
        <f>SUM(H191,H194)</f>
        <v>3968.7</v>
      </c>
      <c r="I190" s="235">
        <f t="shared" si="2"/>
        <v>95.24803801569588</v>
      </c>
    </row>
    <row r="191" spans="1:9" s="41" customFormat="1" ht="15">
      <c r="A191" s="68" t="s">
        <v>434</v>
      </c>
      <c r="B191" s="113"/>
      <c r="C191" s="112" t="s">
        <v>97</v>
      </c>
      <c r="D191" s="112" t="s">
        <v>304</v>
      </c>
      <c r="E191" s="95" t="s">
        <v>431</v>
      </c>
      <c r="F191" s="131"/>
      <c r="G191" s="81">
        <f>SUM(G192)</f>
        <v>538</v>
      </c>
      <c r="H191" s="81">
        <f>SUM(H192)</f>
        <v>340</v>
      </c>
      <c r="I191" s="235">
        <f t="shared" si="2"/>
        <v>63.19702602230484</v>
      </c>
    </row>
    <row r="192" spans="1:9" s="46" customFormat="1" ht="28.5">
      <c r="A192" s="92" t="s">
        <v>613</v>
      </c>
      <c r="B192" s="113"/>
      <c r="C192" s="112" t="s">
        <v>97</v>
      </c>
      <c r="D192" s="112" t="s">
        <v>304</v>
      </c>
      <c r="E192" s="95" t="s">
        <v>431</v>
      </c>
      <c r="F192" s="131" t="s">
        <v>95</v>
      </c>
      <c r="G192" s="81">
        <v>538</v>
      </c>
      <c r="H192" s="81">
        <v>340</v>
      </c>
      <c r="I192" s="235">
        <f t="shared" si="2"/>
        <v>63.19702602230484</v>
      </c>
    </row>
    <row r="193" spans="1:9" s="41" customFormat="1" ht="15">
      <c r="A193" s="68" t="s">
        <v>9</v>
      </c>
      <c r="B193" s="113"/>
      <c r="C193" s="112" t="s">
        <v>97</v>
      </c>
      <c r="D193" s="112" t="s">
        <v>304</v>
      </c>
      <c r="E193" s="112" t="s">
        <v>435</v>
      </c>
      <c r="F193" s="131"/>
      <c r="G193" s="81">
        <f>SUM(G194)</f>
        <v>3628.7</v>
      </c>
      <c r="H193" s="81">
        <f>SUM(H194)</f>
        <v>3628.7</v>
      </c>
      <c r="I193" s="235">
        <f t="shared" si="2"/>
        <v>100</v>
      </c>
    </row>
    <row r="194" spans="1:9" s="41" customFormat="1" ht="28.5">
      <c r="A194" s="68" t="s">
        <v>161</v>
      </c>
      <c r="B194" s="113"/>
      <c r="C194" s="112" t="s">
        <v>97</v>
      </c>
      <c r="D194" s="112" t="s">
        <v>304</v>
      </c>
      <c r="E194" s="112" t="s">
        <v>432</v>
      </c>
      <c r="F194" s="131"/>
      <c r="G194" s="81">
        <f>G195</f>
        <v>3628.7</v>
      </c>
      <c r="H194" s="81">
        <f>H195</f>
        <v>3628.7</v>
      </c>
      <c r="I194" s="235">
        <f t="shared" si="2"/>
        <v>100</v>
      </c>
    </row>
    <row r="195" spans="1:9" s="41" customFormat="1" ht="28.5">
      <c r="A195" s="68" t="s">
        <v>406</v>
      </c>
      <c r="B195" s="113"/>
      <c r="C195" s="112" t="s">
        <v>97</v>
      </c>
      <c r="D195" s="112" t="s">
        <v>304</v>
      </c>
      <c r="E195" s="112" t="s">
        <v>432</v>
      </c>
      <c r="F195" s="131" t="s">
        <v>397</v>
      </c>
      <c r="G195" s="81">
        <v>3628.7</v>
      </c>
      <c r="H195" s="81">
        <v>3628.7</v>
      </c>
      <c r="I195" s="235">
        <f t="shared" si="2"/>
        <v>100</v>
      </c>
    </row>
    <row r="196" spans="1:9" s="41" customFormat="1" ht="15">
      <c r="A196" s="68" t="s">
        <v>316</v>
      </c>
      <c r="B196" s="93"/>
      <c r="C196" s="112" t="s">
        <v>97</v>
      </c>
      <c r="D196" s="112" t="s">
        <v>304</v>
      </c>
      <c r="E196" s="95" t="s">
        <v>317</v>
      </c>
      <c r="F196" s="128"/>
      <c r="G196" s="76">
        <f>SUM(G197)</f>
        <v>4000</v>
      </c>
      <c r="H196" s="76">
        <f>SUM(H197)</f>
        <v>4000</v>
      </c>
      <c r="I196" s="235">
        <f t="shared" si="2"/>
        <v>100</v>
      </c>
    </row>
    <row r="197" spans="1:9" s="41" customFormat="1" ht="42.75">
      <c r="A197" s="142" t="s">
        <v>672</v>
      </c>
      <c r="B197" s="251"/>
      <c r="C197" s="224" t="s">
        <v>97</v>
      </c>
      <c r="D197" s="224" t="s">
        <v>304</v>
      </c>
      <c r="E197" s="225" t="s">
        <v>673</v>
      </c>
      <c r="F197" s="239"/>
      <c r="G197" s="293">
        <f>G198</f>
        <v>4000</v>
      </c>
      <c r="H197" s="293">
        <f>H198</f>
        <v>4000</v>
      </c>
      <c r="I197" s="235">
        <f t="shared" si="2"/>
        <v>100</v>
      </c>
    </row>
    <row r="198" spans="1:9" s="41" customFormat="1" ht="28.5">
      <c r="A198" s="142" t="s">
        <v>462</v>
      </c>
      <c r="B198" s="251"/>
      <c r="C198" s="224" t="s">
        <v>97</v>
      </c>
      <c r="D198" s="224" t="s">
        <v>304</v>
      </c>
      <c r="E198" s="225" t="s">
        <v>673</v>
      </c>
      <c r="F198" s="239">
        <v>600</v>
      </c>
      <c r="G198" s="293">
        <v>4000</v>
      </c>
      <c r="H198" s="293">
        <v>4000</v>
      </c>
      <c r="I198" s="235">
        <f t="shared" si="2"/>
        <v>100</v>
      </c>
    </row>
    <row r="199" spans="1:9" s="41" customFormat="1" ht="42.75">
      <c r="A199" s="142" t="s">
        <v>715</v>
      </c>
      <c r="B199" s="251"/>
      <c r="C199" s="224" t="s">
        <v>97</v>
      </c>
      <c r="D199" s="224" t="s">
        <v>304</v>
      </c>
      <c r="E199" s="225" t="s">
        <v>716</v>
      </c>
      <c r="F199" s="239"/>
      <c r="G199" s="293">
        <f>SUM(G200)</f>
        <v>8290</v>
      </c>
      <c r="H199" s="293">
        <f>SUM(H200)</f>
        <v>8290</v>
      </c>
      <c r="I199" s="235">
        <f t="shared" si="2"/>
        <v>100</v>
      </c>
    </row>
    <row r="200" spans="1:9" s="41" customFormat="1" ht="71.25">
      <c r="A200" s="142" t="s">
        <v>713</v>
      </c>
      <c r="B200" s="251"/>
      <c r="C200" s="224" t="s">
        <v>97</v>
      </c>
      <c r="D200" s="224" t="s">
        <v>304</v>
      </c>
      <c r="E200" s="225" t="s">
        <v>714</v>
      </c>
      <c r="F200" s="239"/>
      <c r="G200" s="293">
        <f>SUM(G201)</f>
        <v>8290</v>
      </c>
      <c r="H200" s="293">
        <f>SUM(H201)</f>
        <v>8290</v>
      </c>
      <c r="I200" s="235">
        <f t="shared" si="2"/>
        <v>100</v>
      </c>
    </row>
    <row r="201" spans="1:9" s="41" customFormat="1" ht="15">
      <c r="A201" s="215" t="s">
        <v>386</v>
      </c>
      <c r="B201" s="251"/>
      <c r="C201" s="224" t="s">
        <v>97</v>
      </c>
      <c r="D201" s="224" t="s">
        <v>304</v>
      </c>
      <c r="E201" s="225" t="s">
        <v>714</v>
      </c>
      <c r="F201" s="239">
        <v>800</v>
      </c>
      <c r="G201" s="293">
        <v>8290</v>
      </c>
      <c r="H201" s="293">
        <v>8290</v>
      </c>
      <c r="I201" s="235">
        <f t="shared" si="2"/>
        <v>100</v>
      </c>
    </row>
    <row r="202" spans="1:9" s="48" customFormat="1" ht="15">
      <c r="A202" s="98" t="s">
        <v>433</v>
      </c>
      <c r="B202" s="115"/>
      <c r="C202" s="116" t="s">
        <v>97</v>
      </c>
      <c r="D202" s="116" t="s">
        <v>304</v>
      </c>
      <c r="E202" s="116" t="s">
        <v>104</v>
      </c>
      <c r="F202" s="132"/>
      <c r="G202" s="82">
        <f>G205+G204</f>
        <v>6229</v>
      </c>
      <c r="H202" s="82">
        <f>H205+H204</f>
        <v>5845.8</v>
      </c>
      <c r="I202" s="235">
        <f t="shared" si="2"/>
        <v>93.84812971584525</v>
      </c>
    </row>
    <row r="203" spans="1:9" s="48" customFormat="1" ht="28.5">
      <c r="A203" s="213" t="s">
        <v>615</v>
      </c>
      <c r="B203" s="152"/>
      <c r="C203" s="153" t="s">
        <v>97</v>
      </c>
      <c r="D203" s="153" t="s">
        <v>304</v>
      </c>
      <c r="E203" s="153" t="s">
        <v>616</v>
      </c>
      <c r="F203" s="154"/>
      <c r="G203" s="214">
        <f>SUM(G204)</f>
        <v>560</v>
      </c>
      <c r="H203" s="214">
        <f>SUM(H204)</f>
        <v>560</v>
      </c>
      <c r="I203" s="235">
        <f t="shared" si="2"/>
        <v>100</v>
      </c>
    </row>
    <row r="204" spans="1:9" s="48" customFormat="1" ht="15">
      <c r="A204" s="215" t="s">
        <v>386</v>
      </c>
      <c r="B204" s="152"/>
      <c r="C204" s="153" t="s">
        <v>97</v>
      </c>
      <c r="D204" s="153" t="s">
        <v>304</v>
      </c>
      <c r="E204" s="153" t="s">
        <v>616</v>
      </c>
      <c r="F204" s="161" t="s">
        <v>139</v>
      </c>
      <c r="G204" s="214">
        <v>560</v>
      </c>
      <c r="H204" s="214">
        <v>560</v>
      </c>
      <c r="I204" s="235">
        <f t="shared" si="2"/>
        <v>100</v>
      </c>
    </row>
    <row r="205" spans="1:9" s="49" customFormat="1" ht="28.5">
      <c r="A205" s="98" t="s">
        <v>638</v>
      </c>
      <c r="B205" s="115"/>
      <c r="C205" s="116" t="s">
        <v>97</v>
      </c>
      <c r="D205" s="116" t="s">
        <v>304</v>
      </c>
      <c r="E205" s="116" t="s">
        <v>37</v>
      </c>
      <c r="F205" s="132"/>
      <c r="G205" s="82">
        <f>SUM(G206)</f>
        <v>5669</v>
      </c>
      <c r="H205" s="82">
        <f>SUM(H206)</f>
        <v>5285.8</v>
      </c>
      <c r="I205" s="235">
        <f t="shared" si="2"/>
        <v>93.24043041100724</v>
      </c>
    </row>
    <row r="206" spans="1:9" s="47" customFormat="1" ht="28.5">
      <c r="A206" s="58" t="s">
        <v>406</v>
      </c>
      <c r="B206" s="115"/>
      <c r="C206" s="116" t="s">
        <v>97</v>
      </c>
      <c r="D206" s="116" t="s">
        <v>304</v>
      </c>
      <c r="E206" s="116" t="s">
        <v>37</v>
      </c>
      <c r="F206" s="132" t="s">
        <v>397</v>
      </c>
      <c r="G206" s="82">
        <v>5669</v>
      </c>
      <c r="H206" s="82">
        <v>5285.8</v>
      </c>
      <c r="I206" s="235">
        <f t="shared" si="2"/>
        <v>93.24043041100724</v>
      </c>
    </row>
    <row r="207" spans="1:9" s="39" customFormat="1" ht="15">
      <c r="A207" s="68" t="s">
        <v>320</v>
      </c>
      <c r="B207" s="97"/>
      <c r="C207" s="95" t="s">
        <v>106</v>
      </c>
      <c r="D207" s="95"/>
      <c r="E207" s="95"/>
      <c r="F207" s="129"/>
      <c r="G207" s="83">
        <f>SUM(G261+G281+G298+G209)</f>
        <v>284983.4</v>
      </c>
      <c r="H207" s="83">
        <f>SUM(H261+H281+H298+H209)</f>
        <v>263777</v>
      </c>
      <c r="I207" s="235">
        <f t="shared" si="2"/>
        <v>92.55872447307456</v>
      </c>
    </row>
    <row r="208" spans="1:9" s="39" customFormat="1" ht="18.75" customHeight="1">
      <c r="A208" s="92" t="s">
        <v>321</v>
      </c>
      <c r="B208" s="93"/>
      <c r="C208" s="94" t="s">
        <v>106</v>
      </c>
      <c r="D208" s="94" t="s">
        <v>351</v>
      </c>
      <c r="E208" s="94"/>
      <c r="F208" s="127"/>
      <c r="G208" s="76">
        <f>SUM(G209)</f>
        <v>109822.4</v>
      </c>
      <c r="H208" s="76">
        <f>SUM(H209)</f>
        <v>104470.3</v>
      </c>
      <c r="I208" s="235">
        <f aca="true" t="shared" si="3" ref="I208:I272">SUM(H208/G208*100)</f>
        <v>95.12658619735137</v>
      </c>
    </row>
    <row r="209" spans="1:9" s="39" customFormat="1" ht="42.75">
      <c r="A209" s="68" t="s">
        <v>598</v>
      </c>
      <c r="B209" s="93"/>
      <c r="C209" s="94" t="s">
        <v>106</v>
      </c>
      <c r="D209" s="94" t="s">
        <v>351</v>
      </c>
      <c r="E209" s="94" t="s">
        <v>322</v>
      </c>
      <c r="F209" s="127"/>
      <c r="G209" s="76">
        <f>SUM(G210+G217)</f>
        <v>109822.4</v>
      </c>
      <c r="H209" s="76">
        <f>SUM(H210+H217)</f>
        <v>104470.3</v>
      </c>
      <c r="I209" s="235">
        <f t="shared" si="3"/>
        <v>95.12658619735137</v>
      </c>
    </row>
    <row r="210" spans="1:9" s="39" customFormat="1" ht="71.25">
      <c r="A210" s="68" t="s">
        <v>599</v>
      </c>
      <c r="B210" s="93"/>
      <c r="C210" s="94" t="s">
        <v>106</v>
      </c>
      <c r="D210" s="94" t="s">
        <v>351</v>
      </c>
      <c r="E210" s="94" t="s">
        <v>600</v>
      </c>
      <c r="F210" s="127"/>
      <c r="G210" s="76">
        <f>SUM(G211+G213+G215)</f>
        <v>109822.4</v>
      </c>
      <c r="H210" s="76">
        <f>SUM(H211+H213+H215)</f>
        <v>104470.3</v>
      </c>
      <c r="I210" s="235">
        <f t="shared" si="3"/>
        <v>95.12658619735137</v>
      </c>
    </row>
    <row r="211" spans="1:9" s="39" customFormat="1" ht="28.5">
      <c r="A211" s="68" t="s">
        <v>601</v>
      </c>
      <c r="B211" s="93"/>
      <c r="C211" s="94" t="s">
        <v>106</v>
      </c>
      <c r="D211" s="94" t="s">
        <v>351</v>
      </c>
      <c r="E211" s="94" t="s">
        <v>602</v>
      </c>
      <c r="F211" s="127"/>
      <c r="G211" s="76">
        <f>SUM(G212)</f>
        <v>34985.7</v>
      </c>
      <c r="H211" s="76">
        <f>SUM(H212)</f>
        <v>31951.7</v>
      </c>
      <c r="I211" s="235">
        <f t="shared" si="3"/>
        <v>91.32788539317494</v>
      </c>
    </row>
    <row r="212" spans="1:9" s="39" customFormat="1" ht="28.5">
      <c r="A212" s="68" t="s">
        <v>614</v>
      </c>
      <c r="B212" s="93"/>
      <c r="C212" s="94" t="s">
        <v>106</v>
      </c>
      <c r="D212" s="94" t="s">
        <v>351</v>
      </c>
      <c r="E212" s="94" t="s">
        <v>602</v>
      </c>
      <c r="F212" s="127" t="s">
        <v>441</v>
      </c>
      <c r="G212" s="76">
        <v>34985.7</v>
      </c>
      <c r="H212" s="76">
        <v>31951.7</v>
      </c>
      <c r="I212" s="235">
        <f t="shared" si="3"/>
        <v>91.32788539317494</v>
      </c>
    </row>
    <row r="213" spans="1:9" s="39" customFormat="1" ht="57">
      <c r="A213" s="68" t="s">
        <v>603</v>
      </c>
      <c r="B213" s="93"/>
      <c r="C213" s="94" t="s">
        <v>106</v>
      </c>
      <c r="D213" s="94" t="s">
        <v>351</v>
      </c>
      <c r="E213" s="94" t="s">
        <v>604</v>
      </c>
      <c r="F213" s="127"/>
      <c r="G213" s="76">
        <f>SUM(G214)</f>
        <v>74836.7</v>
      </c>
      <c r="H213" s="76">
        <f>SUM(H214)</f>
        <v>72518.6</v>
      </c>
      <c r="I213" s="235">
        <f t="shared" si="3"/>
        <v>96.90245561335549</v>
      </c>
    </row>
    <row r="214" spans="1:9" s="39" customFormat="1" ht="28.5">
      <c r="A214" s="68" t="s">
        <v>614</v>
      </c>
      <c r="B214" s="93"/>
      <c r="C214" s="94" t="s">
        <v>106</v>
      </c>
      <c r="D214" s="94" t="s">
        <v>351</v>
      </c>
      <c r="E214" s="94" t="s">
        <v>605</v>
      </c>
      <c r="F214" s="127" t="s">
        <v>441</v>
      </c>
      <c r="G214" s="76">
        <v>74836.7</v>
      </c>
      <c r="H214" s="76">
        <v>72518.6</v>
      </c>
      <c r="I214" s="235">
        <f t="shared" si="3"/>
        <v>96.90245561335549</v>
      </c>
    </row>
    <row r="215" spans="1:9" s="39" customFormat="1" ht="71.25" customHeight="1" hidden="1">
      <c r="A215" s="68" t="s">
        <v>203</v>
      </c>
      <c r="B215" s="93"/>
      <c r="C215" s="94" t="s">
        <v>106</v>
      </c>
      <c r="D215" s="94" t="s">
        <v>351</v>
      </c>
      <c r="E215" s="94" t="s">
        <v>114</v>
      </c>
      <c r="F215" s="127"/>
      <c r="G215" s="76">
        <f>SUM(G216)</f>
        <v>0</v>
      </c>
      <c r="H215" s="76">
        <f>SUM(H216)</f>
        <v>0</v>
      </c>
      <c r="I215" s="235" t="e">
        <f t="shared" si="3"/>
        <v>#DIV/0!</v>
      </c>
    </row>
    <row r="216" spans="1:9" s="39" customFormat="1" ht="15" customHeight="1" hidden="1">
      <c r="A216" s="101" t="s">
        <v>109</v>
      </c>
      <c r="B216" s="93"/>
      <c r="C216" s="94" t="s">
        <v>106</v>
      </c>
      <c r="D216" s="94" t="s">
        <v>351</v>
      </c>
      <c r="E216" s="94" t="s">
        <v>114</v>
      </c>
      <c r="F216" s="127" t="s">
        <v>110</v>
      </c>
      <c r="G216" s="76"/>
      <c r="H216" s="76"/>
      <c r="I216" s="235" t="e">
        <f t="shared" si="3"/>
        <v>#DIV/0!</v>
      </c>
    </row>
    <row r="217" spans="1:9" s="39" customFormat="1" ht="42.75" customHeight="1" hidden="1">
      <c r="A217" s="68" t="s">
        <v>323</v>
      </c>
      <c r="B217" s="93"/>
      <c r="C217" s="94" t="s">
        <v>106</v>
      </c>
      <c r="D217" s="94" t="s">
        <v>351</v>
      </c>
      <c r="E217" s="94" t="s">
        <v>324</v>
      </c>
      <c r="F217" s="127"/>
      <c r="G217" s="76">
        <f>SUM(G218)+G224+G227</f>
        <v>0</v>
      </c>
      <c r="H217" s="76">
        <f>SUM(H218)+H224+H227</f>
        <v>0</v>
      </c>
      <c r="I217" s="235" t="e">
        <f t="shared" si="3"/>
        <v>#DIV/0!</v>
      </c>
    </row>
    <row r="218" spans="1:9" s="39" customFormat="1" ht="28.5" customHeight="1" hidden="1">
      <c r="A218" s="68" t="s">
        <v>325</v>
      </c>
      <c r="B218" s="93"/>
      <c r="C218" s="94" t="s">
        <v>106</v>
      </c>
      <c r="D218" s="94" t="s">
        <v>351</v>
      </c>
      <c r="E218" s="94" t="s">
        <v>326</v>
      </c>
      <c r="F218" s="127"/>
      <c r="G218" s="76">
        <f>SUM(G219+G220)</f>
        <v>0</v>
      </c>
      <c r="H218" s="76">
        <f>SUM(H219+H220)</f>
        <v>0</v>
      </c>
      <c r="I218" s="235" t="e">
        <f t="shared" si="3"/>
        <v>#DIV/0!</v>
      </c>
    </row>
    <row r="219" spans="1:9" s="39" customFormat="1" ht="15" customHeight="1" hidden="1">
      <c r="A219" s="68" t="s">
        <v>6</v>
      </c>
      <c r="B219" s="93"/>
      <c r="C219" s="94" t="s">
        <v>106</v>
      </c>
      <c r="D219" s="94" t="s">
        <v>351</v>
      </c>
      <c r="E219" s="94" t="s">
        <v>326</v>
      </c>
      <c r="F219" s="127" t="s">
        <v>7</v>
      </c>
      <c r="G219" s="76"/>
      <c r="H219" s="76"/>
      <c r="I219" s="235" t="e">
        <f t="shared" si="3"/>
        <v>#DIV/0!</v>
      </c>
    </row>
    <row r="220" spans="1:9" s="39" customFormat="1" ht="28.5" customHeight="1" hidden="1">
      <c r="A220" s="68" t="s">
        <v>327</v>
      </c>
      <c r="B220" s="93"/>
      <c r="C220" s="94" t="s">
        <v>106</v>
      </c>
      <c r="D220" s="94" t="s">
        <v>351</v>
      </c>
      <c r="E220" s="94" t="s">
        <v>326</v>
      </c>
      <c r="F220" s="127" t="s">
        <v>328</v>
      </c>
      <c r="G220" s="76"/>
      <c r="H220" s="76"/>
      <c r="I220" s="235" t="e">
        <f t="shared" si="3"/>
        <v>#DIV/0!</v>
      </c>
    </row>
    <row r="221" spans="1:9" s="39" customFormat="1" ht="28.5" customHeight="1" hidden="1">
      <c r="A221" s="68" t="s">
        <v>198</v>
      </c>
      <c r="B221" s="93"/>
      <c r="C221" s="94" t="s">
        <v>106</v>
      </c>
      <c r="D221" s="94" t="s">
        <v>351</v>
      </c>
      <c r="E221" s="94" t="s">
        <v>318</v>
      </c>
      <c r="F221" s="127"/>
      <c r="G221" s="76">
        <f>SUM(G222)</f>
        <v>0</v>
      </c>
      <c r="H221" s="76">
        <f>SUM(H222)</f>
        <v>0</v>
      </c>
      <c r="I221" s="235" t="e">
        <f t="shared" si="3"/>
        <v>#DIV/0!</v>
      </c>
    </row>
    <row r="222" spans="1:9" s="39" customFormat="1" ht="28.5" customHeight="1" hidden="1">
      <c r="A222" s="68" t="s">
        <v>107</v>
      </c>
      <c r="B222" s="93"/>
      <c r="C222" s="94" t="s">
        <v>106</v>
      </c>
      <c r="D222" s="94" t="s">
        <v>351</v>
      </c>
      <c r="E222" s="94" t="s">
        <v>108</v>
      </c>
      <c r="F222" s="127"/>
      <c r="G222" s="76">
        <f>SUM(G223)</f>
        <v>0</v>
      </c>
      <c r="H222" s="76">
        <f>SUM(H223)</f>
        <v>0</v>
      </c>
      <c r="I222" s="235" t="e">
        <f t="shared" si="3"/>
        <v>#DIV/0!</v>
      </c>
    </row>
    <row r="223" spans="1:9" s="39" customFormat="1" ht="15" customHeight="1" hidden="1">
      <c r="A223" s="68" t="s">
        <v>109</v>
      </c>
      <c r="B223" s="93"/>
      <c r="C223" s="94" t="s">
        <v>106</v>
      </c>
      <c r="D223" s="94" t="s">
        <v>351</v>
      </c>
      <c r="E223" s="94" t="s">
        <v>108</v>
      </c>
      <c r="F223" s="127" t="s">
        <v>110</v>
      </c>
      <c r="G223" s="76"/>
      <c r="H223" s="76"/>
      <c r="I223" s="235" t="e">
        <f t="shared" si="3"/>
        <v>#DIV/0!</v>
      </c>
    </row>
    <row r="224" spans="1:9" s="39" customFormat="1" ht="28.5" customHeight="1" hidden="1">
      <c r="A224" s="68" t="s">
        <v>329</v>
      </c>
      <c r="B224" s="93"/>
      <c r="C224" s="94" t="s">
        <v>106</v>
      </c>
      <c r="D224" s="94" t="s">
        <v>351</v>
      </c>
      <c r="E224" s="94" t="s">
        <v>330</v>
      </c>
      <c r="F224" s="127"/>
      <c r="G224" s="76">
        <f>SUM(G225+G226)</f>
        <v>0</v>
      </c>
      <c r="H224" s="76">
        <f>SUM(H225+H226)</f>
        <v>0</v>
      </c>
      <c r="I224" s="235" t="e">
        <f t="shared" si="3"/>
        <v>#DIV/0!</v>
      </c>
    </row>
    <row r="225" spans="1:9" s="39" customFormat="1" ht="42.75" customHeight="1" hidden="1">
      <c r="A225" s="92" t="s">
        <v>10</v>
      </c>
      <c r="B225" s="93"/>
      <c r="C225" s="94" t="s">
        <v>106</v>
      </c>
      <c r="D225" s="94" t="s">
        <v>351</v>
      </c>
      <c r="E225" s="94" t="s">
        <v>330</v>
      </c>
      <c r="F225" s="127" t="s">
        <v>41</v>
      </c>
      <c r="G225" s="76"/>
      <c r="H225" s="76"/>
      <c r="I225" s="235" t="e">
        <f t="shared" si="3"/>
        <v>#DIV/0!</v>
      </c>
    </row>
    <row r="226" spans="1:9" s="39" customFormat="1" ht="15" customHeight="1" hidden="1">
      <c r="A226" s="101" t="s">
        <v>109</v>
      </c>
      <c r="B226" s="93"/>
      <c r="C226" s="94" t="s">
        <v>106</v>
      </c>
      <c r="D226" s="94" t="s">
        <v>351</v>
      </c>
      <c r="E226" s="94" t="s">
        <v>330</v>
      </c>
      <c r="F226" s="127" t="s">
        <v>110</v>
      </c>
      <c r="G226" s="76"/>
      <c r="H226" s="76"/>
      <c r="I226" s="235" t="e">
        <f t="shared" si="3"/>
        <v>#DIV/0!</v>
      </c>
    </row>
    <row r="227" spans="1:9" s="39" customFormat="1" ht="42.75" customHeight="1" hidden="1">
      <c r="A227" s="68" t="s">
        <v>331</v>
      </c>
      <c r="B227" s="93"/>
      <c r="C227" s="94" t="s">
        <v>106</v>
      </c>
      <c r="D227" s="94" t="s">
        <v>351</v>
      </c>
      <c r="E227" s="94" t="s">
        <v>332</v>
      </c>
      <c r="F227" s="127"/>
      <c r="G227" s="76">
        <f>SUM(G228)</f>
        <v>0</v>
      </c>
      <c r="H227" s="76">
        <f>SUM(H228)</f>
        <v>0</v>
      </c>
      <c r="I227" s="235" t="e">
        <f t="shared" si="3"/>
        <v>#DIV/0!</v>
      </c>
    </row>
    <row r="228" spans="1:9" s="39" customFormat="1" ht="15" customHeight="1" hidden="1">
      <c r="A228" s="101" t="s">
        <v>109</v>
      </c>
      <c r="B228" s="93"/>
      <c r="C228" s="94" t="s">
        <v>106</v>
      </c>
      <c r="D228" s="94" t="s">
        <v>351</v>
      </c>
      <c r="E228" s="94" t="s">
        <v>332</v>
      </c>
      <c r="F228" s="127" t="s">
        <v>110</v>
      </c>
      <c r="G228" s="76"/>
      <c r="H228" s="76"/>
      <c r="I228" s="235" t="e">
        <f t="shared" si="3"/>
        <v>#DIV/0!</v>
      </c>
    </row>
    <row r="229" spans="1:9" s="39" customFormat="1" ht="15" customHeight="1" hidden="1">
      <c r="A229" s="92" t="s">
        <v>333</v>
      </c>
      <c r="B229" s="93"/>
      <c r="C229" s="94" t="s">
        <v>106</v>
      </c>
      <c r="D229" s="94" t="s">
        <v>351</v>
      </c>
      <c r="E229" s="94" t="s">
        <v>334</v>
      </c>
      <c r="F229" s="127"/>
      <c r="G229" s="76">
        <f>SUM(G230+G232)</f>
        <v>0</v>
      </c>
      <c r="H229" s="76">
        <f>SUM(H230+H232)</f>
        <v>0</v>
      </c>
      <c r="I229" s="235" t="e">
        <f t="shared" si="3"/>
        <v>#DIV/0!</v>
      </c>
    </row>
    <row r="230" spans="1:9" s="39" customFormat="1" ht="42.75" customHeight="1" hidden="1">
      <c r="A230" s="69" t="s">
        <v>335</v>
      </c>
      <c r="B230" s="93"/>
      <c r="C230" s="94" t="s">
        <v>106</v>
      </c>
      <c r="D230" s="94" t="s">
        <v>351</v>
      </c>
      <c r="E230" s="94" t="s">
        <v>336</v>
      </c>
      <c r="F230" s="127"/>
      <c r="G230" s="76">
        <f>SUM(G231)</f>
        <v>0</v>
      </c>
      <c r="H230" s="76">
        <f>SUM(H231)</f>
        <v>0</v>
      </c>
      <c r="I230" s="235" t="e">
        <f t="shared" si="3"/>
        <v>#DIV/0!</v>
      </c>
    </row>
    <row r="231" spans="1:9" s="39" customFormat="1" ht="15" customHeight="1" hidden="1">
      <c r="A231" s="92" t="s">
        <v>6</v>
      </c>
      <c r="B231" s="93"/>
      <c r="C231" s="94" t="s">
        <v>106</v>
      </c>
      <c r="D231" s="94" t="s">
        <v>351</v>
      </c>
      <c r="E231" s="94" t="s">
        <v>336</v>
      </c>
      <c r="F231" s="127" t="s">
        <v>7</v>
      </c>
      <c r="G231" s="76"/>
      <c r="H231" s="76"/>
      <c r="I231" s="235" t="e">
        <f t="shared" si="3"/>
        <v>#DIV/0!</v>
      </c>
    </row>
    <row r="232" spans="1:9" s="39" customFormat="1" ht="28.5" customHeight="1" hidden="1">
      <c r="A232" s="69" t="s">
        <v>337</v>
      </c>
      <c r="B232" s="97"/>
      <c r="C232" s="94" t="s">
        <v>106</v>
      </c>
      <c r="D232" s="94" t="s">
        <v>351</v>
      </c>
      <c r="E232" s="94" t="s">
        <v>338</v>
      </c>
      <c r="F232" s="128"/>
      <c r="G232" s="76">
        <f>SUM(G233)</f>
        <v>0</v>
      </c>
      <c r="H232" s="76">
        <f>SUM(H233)</f>
        <v>0</v>
      </c>
      <c r="I232" s="235" t="e">
        <f t="shared" si="3"/>
        <v>#DIV/0!</v>
      </c>
    </row>
    <row r="233" spans="1:9" s="39" customFormat="1" ht="15" customHeight="1" hidden="1">
      <c r="A233" s="92" t="s">
        <v>80</v>
      </c>
      <c r="B233" s="102"/>
      <c r="C233" s="94" t="s">
        <v>106</v>
      </c>
      <c r="D233" s="94" t="s">
        <v>351</v>
      </c>
      <c r="E233" s="94" t="s">
        <v>338</v>
      </c>
      <c r="F233" s="127" t="s">
        <v>81</v>
      </c>
      <c r="G233" s="76"/>
      <c r="H233" s="76"/>
      <c r="I233" s="235" t="e">
        <f t="shared" si="3"/>
        <v>#DIV/0!</v>
      </c>
    </row>
    <row r="234" spans="1:9" s="39" customFormat="1" ht="15" customHeight="1" hidden="1">
      <c r="A234" s="69" t="s">
        <v>2</v>
      </c>
      <c r="B234" s="93"/>
      <c r="C234" s="94" t="s">
        <v>106</v>
      </c>
      <c r="D234" s="94" t="s">
        <v>351</v>
      </c>
      <c r="E234" s="94" t="s">
        <v>3</v>
      </c>
      <c r="F234" s="127"/>
      <c r="G234" s="76">
        <f>SUM(G238)+G243+G235</f>
        <v>0</v>
      </c>
      <c r="H234" s="76">
        <f>SUM(H238)+H243+H235</f>
        <v>0</v>
      </c>
      <c r="I234" s="235" t="e">
        <f t="shared" si="3"/>
        <v>#DIV/0!</v>
      </c>
    </row>
    <row r="235" spans="1:9" s="39" customFormat="1" ht="28.5" customHeight="1" hidden="1">
      <c r="A235" s="69" t="s">
        <v>339</v>
      </c>
      <c r="B235" s="93"/>
      <c r="C235" s="94" t="s">
        <v>106</v>
      </c>
      <c r="D235" s="94" t="s">
        <v>351</v>
      </c>
      <c r="E235" s="94" t="s">
        <v>340</v>
      </c>
      <c r="F235" s="127"/>
      <c r="G235" s="76">
        <f>SUM(G236)</f>
        <v>0</v>
      </c>
      <c r="H235" s="76">
        <f>SUM(H236)</f>
        <v>0</v>
      </c>
      <c r="I235" s="235" t="e">
        <f t="shared" si="3"/>
        <v>#DIV/0!</v>
      </c>
    </row>
    <row r="236" spans="1:9" s="39" customFormat="1" ht="15" customHeight="1" hidden="1">
      <c r="A236" s="69" t="s">
        <v>109</v>
      </c>
      <c r="B236" s="93"/>
      <c r="C236" s="94" t="s">
        <v>106</v>
      </c>
      <c r="D236" s="94" t="s">
        <v>351</v>
      </c>
      <c r="E236" s="94" t="s">
        <v>340</v>
      </c>
      <c r="F236" s="127" t="s">
        <v>110</v>
      </c>
      <c r="G236" s="76"/>
      <c r="H236" s="76"/>
      <c r="I236" s="235" t="e">
        <f t="shared" si="3"/>
        <v>#DIV/0!</v>
      </c>
    </row>
    <row r="237" spans="1:9" s="39" customFormat="1" ht="15" customHeight="1" hidden="1">
      <c r="A237" s="69"/>
      <c r="B237" s="93"/>
      <c r="C237" s="94"/>
      <c r="D237" s="94"/>
      <c r="E237" s="94"/>
      <c r="F237" s="127"/>
      <c r="G237" s="76"/>
      <c r="H237" s="76"/>
      <c r="I237" s="235" t="e">
        <f t="shared" si="3"/>
        <v>#DIV/0!</v>
      </c>
    </row>
    <row r="238" spans="1:9" s="39" customFormat="1" ht="28.5" customHeight="1" hidden="1">
      <c r="A238" s="92" t="s">
        <v>341</v>
      </c>
      <c r="B238" s="93"/>
      <c r="C238" s="94" t="s">
        <v>106</v>
      </c>
      <c r="D238" s="94" t="s">
        <v>351</v>
      </c>
      <c r="E238" s="94" t="s">
        <v>342</v>
      </c>
      <c r="F238" s="127"/>
      <c r="G238" s="76">
        <f>SUM(G239+G241)</f>
        <v>0</v>
      </c>
      <c r="H238" s="76">
        <f>SUM(H239+H241)</f>
        <v>0</v>
      </c>
      <c r="I238" s="235" t="e">
        <f t="shared" si="3"/>
        <v>#DIV/0!</v>
      </c>
    </row>
    <row r="239" spans="1:9" s="39" customFormat="1" ht="28.5" customHeight="1" hidden="1">
      <c r="A239" s="69" t="s">
        <v>343</v>
      </c>
      <c r="B239" s="93"/>
      <c r="C239" s="94" t="s">
        <v>106</v>
      </c>
      <c r="D239" s="94" t="s">
        <v>351</v>
      </c>
      <c r="E239" s="94" t="s">
        <v>344</v>
      </c>
      <c r="F239" s="127"/>
      <c r="G239" s="76">
        <f>SUM(G240)</f>
        <v>0</v>
      </c>
      <c r="H239" s="76">
        <f>SUM(H240)</f>
        <v>0</v>
      </c>
      <c r="I239" s="235" t="e">
        <f t="shared" si="3"/>
        <v>#DIV/0!</v>
      </c>
    </row>
    <row r="240" spans="1:9" s="39" customFormat="1" ht="15" customHeight="1" hidden="1">
      <c r="A240" s="68" t="s">
        <v>109</v>
      </c>
      <c r="B240" s="93"/>
      <c r="C240" s="94" t="s">
        <v>106</v>
      </c>
      <c r="D240" s="94" t="s">
        <v>351</v>
      </c>
      <c r="E240" s="94" t="s">
        <v>344</v>
      </c>
      <c r="F240" s="127" t="s">
        <v>110</v>
      </c>
      <c r="G240" s="76"/>
      <c r="H240" s="76"/>
      <c r="I240" s="235" t="e">
        <f t="shared" si="3"/>
        <v>#DIV/0!</v>
      </c>
    </row>
    <row r="241" spans="1:9" s="39" customFormat="1" ht="15" customHeight="1" hidden="1">
      <c r="A241" s="68" t="s">
        <v>345</v>
      </c>
      <c r="B241" s="93"/>
      <c r="C241" s="94" t="s">
        <v>106</v>
      </c>
      <c r="D241" s="94" t="s">
        <v>351</v>
      </c>
      <c r="E241" s="94" t="s">
        <v>346</v>
      </c>
      <c r="F241" s="127"/>
      <c r="G241" s="76">
        <f>SUM(G242)</f>
        <v>0</v>
      </c>
      <c r="H241" s="76">
        <f>SUM(H242)</f>
        <v>0</v>
      </c>
      <c r="I241" s="235" t="e">
        <f t="shared" si="3"/>
        <v>#DIV/0!</v>
      </c>
    </row>
    <row r="242" spans="1:9" s="39" customFormat="1" ht="15" customHeight="1" hidden="1">
      <c r="A242" s="92" t="s">
        <v>80</v>
      </c>
      <c r="B242" s="102"/>
      <c r="C242" s="94" t="s">
        <v>106</v>
      </c>
      <c r="D242" s="94" t="s">
        <v>351</v>
      </c>
      <c r="E242" s="94" t="s">
        <v>346</v>
      </c>
      <c r="F242" s="127" t="s">
        <v>81</v>
      </c>
      <c r="G242" s="76"/>
      <c r="H242" s="76"/>
      <c r="I242" s="235" t="e">
        <f t="shared" si="3"/>
        <v>#DIV/0!</v>
      </c>
    </row>
    <row r="243" spans="1:9" s="39" customFormat="1" ht="28.5" customHeight="1" hidden="1">
      <c r="A243" s="92" t="s">
        <v>347</v>
      </c>
      <c r="B243" s="102"/>
      <c r="C243" s="94" t="s">
        <v>106</v>
      </c>
      <c r="D243" s="94" t="s">
        <v>351</v>
      </c>
      <c r="E243" s="94" t="s">
        <v>348</v>
      </c>
      <c r="F243" s="127"/>
      <c r="G243" s="76"/>
      <c r="H243" s="76"/>
      <c r="I243" s="235" t="e">
        <f t="shared" si="3"/>
        <v>#DIV/0!</v>
      </c>
    </row>
    <row r="244" spans="1:9" s="39" customFormat="1" ht="28.5" customHeight="1" hidden="1">
      <c r="A244" s="92" t="s">
        <v>27</v>
      </c>
      <c r="B244" s="102"/>
      <c r="C244" s="94" t="s">
        <v>106</v>
      </c>
      <c r="D244" s="94" t="s">
        <v>351</v>
      </c>
      <c r="E244" s="94" t="s">
        <v>28</v>
      </c>
      <c r="F244" s="127"/>
      <c r="G244" s="76">
        <f>SUM(G245)</f>
        <v>0</v>
      </c>
      <c r="H244" s="76">
        <f>SUM(H245)</f>
        <v>0</v>
      </c>
      <c r="I244" s="235" t="e">
        <f t="shared" si="3"/>
        <v>#DIV/0!</v>
      </c>
    </row>
    <row r="245" spans="1:9" s="39" customFormat="1" ht="15" customHeight="1" hidden="1">
      <c r="A245" s="92" t="s">
        <v>6</v>
      </c>
      <c r="B245" s="102"/>
      <c r="C245" s="94" t="s">
        <v>106</v>
      </c>
      <c r="D245" s="94" t="s">
        <v>351</v>
      </c>
      <c r="E245" s="94" t="s">
        <v>28</v>
      </c>
      <c r="F245" s="127" t="s">
        <v>7</v>
      </c>
      <c r="G245" s="76"/>
      <c r="H245" s="76"/>
      <c r="I245" s="235" t="e">
        <f t="shared" si="3"/>
        <v>#DIV/0!</v>
      </c>
    </row>
    <row r="246" spans="1:9" s="39" customFormat="1" ht="28.5" customHeight="1" hidden="1">
      <c r="A246" s="92" t="s">
        <v>29</v>
      </c>
      <c r="B246" s="102"/>
      <c r="C246" s="94" t="s">
        <v>106</v>
      </c>
      <c r="D246" s="94" t="s">
        <v>351</v>
      </c>
      <c r="E246" s="94" t="s">
        <v>30</v>
      </c>
      <c r="F246" s="127"/>
      <c r="G246" s="76">
        <f>SUM(G247)</f>
        <v>0</v>
      </c>
      <c r="H246" s="76">
        <f>SUM(H247)</f>
        <v>0</v>
      </c>
      <c r="I246" s="235" t="e">
        <f t="shared" si="3"/>
        <v>#DIV/0!</v>
      </c>
    </row>
    <row r="247" spans="1:9" s="39" customFormat="1" ht="15" customHeight="1" hidden="1">
      <c r="A247" s="92" t="s">
        <v>6</v>
      </c>
      <c r="B247" s="102"/>
      <c r="C247" s="94" t="s">
        <v>106</v>
      </c>
      <c r="D247" s="94" t="s">
        <v>351</v>
      </c>
      <c r="E247" s="94" t="s">
        <v>30</v>
      </c>
      <c r="F247" s="127" t="s">
        <v>7</v>
      </c>
      <c r="G247" s="76"/>
      <c r="H247" s="76"/>
      <c r="I247" s="235" t="e">
        <f t="shared" si="3"/>
        <v>#DIV/0!</v>
      </c>
    </row>
    <row r="248" spans="1:9" s="45" customFormat="1" ht="15" customHeight="1" hidden="1">
      <c r="A248" s="92" t="s">
        <v>333</v>
      </c>
      <c r="B248" s="102"/>
      <c r="C248" s="94" t="s">
        <v>106</v>
      </c>
      <c r="D248" s="94" t="s">
        <v>351</v>
      </c>
      <c r="E248" s="94" t="s">
        <v>334</v>
      </c>
      <c r="F248" s="127"/>
      <c r="G248" s="76">
        <f>SUM(G249)</f>
        <v>0</v>
      </c>
      <c r="H248" s="76">
        <f>SUM(H249)</f>
        <v>0</v>
      </c>
      <c r="I248" s="235" t="e">
        <f t="shared" si="3"/>
        <v>#DIV/0!</v>
      </c>
    </row>
    <row r="249" spans="1:9" s="45" customFormat="1" ht="28.5" customHeight="1" hidden="1">
      <c r="A249" s="92" t="s">
        <v>231</v>
      </c>
      <c r="B249" s="102"/>
      <c r="C249" s="94" t="s">
        <v>106</v>
      </c>
      <c r="D249" s="94" t="s">
        <v>351</v>
      </c>
      <c r="E249" s="94" t="s">
        <v>338</v>
      </c>
      <c r="F249" s="127"/>
      <c r="G249" s="76">
        <f>SUM(G250)</f>
        <v>0</v>
      </c>
      <c r="H249" s="76">
        <f>SUM(H250)</f>
        <v>0</v>
      </c>
      <c r="I249" s="235" t="e">
        <f t="shared" si="3"/>
        <v>#DIV/0!</v>
      </c>
    </row>
    <row r="250" spans="1:9" ht="15" customHeight="1" hidden="1">
      <c r="A250" s="92" t="s">
        <v>80</v>
      </c>
      <c r="B250" s="102"/>
      <c r="C250" s="94" t="s">
        <v>106</v>
      </c>
      <c r="D250" s="94" t="s">
        <v>351</v>
      </c>
      <c r="E250" s="94" t="s">
        <v>338</v>
      </c>
      <c r="F250" s="127" t="s">
        <v>81</v>
      </c>
      <c r="G250" s="76"/>
      <c r="H250" s="76"/>
      <c r="I250" s="235" t="e">
        <f t="shared" si="3"/>
        <v>#DIV/0!</v>
      </c>
    </row>
    <row r="251" spans="1:9" ht="15" customHeight="1" hidden="1">
      <c r="A251" s="101" t="s">
        <v>103</v>
      </c>
      <c r="B251" s="93"/>
      <c r="C251" s="94" t="s">
        <v>106</v>
      </c>
      <c r="D251" s="94" t="s">
        <v>351</v>
      </c>
      <c r="E251" s="94" t="s">
        <v>104</v>
      </c>
      <c r="F251" s="127"/>
      <c r="G251" s="76">
        <f>SUM(G252+G255)+G259</f>
        <v>0</v>
      </c>
      <c r="H251" s="76">
        <f>SUM(H252+H255)+H259</f>
        <v>0</v>
      </c>
      <c r="I251" s="235" t="e">
        <f t="shared" si="3"/>
        <v>#DIV/0!</v>
      </c>
    </row>
    <row r="252" spans="1:9" s="39" customFormat="1" ht="42.75" customHeight="1" hidden="1">
      <c r="A252" s="101" t="s">
        <v>379</v>
      </c>
      <c r="B252" s="93"/>
      <c r="C252" s="94" t="s">
        <v>106</v>
      </c>
      <c r="D252" s="94" t="s">
        <v>351</v>
      </c>
      <c r="E252" s="94" t="s">
        <v>239</v>
      </c>
      <c r="F252" s="127"/>
      <c r="G252" s="237">
        <f>SUM(G253)</f>
        <v>0</v>
      </c>
      <c r="H252" s="237">
        <f>SUM(H253)</f>
        <v>0</v>
      </c>
      <c r="I252" s="235" t="e">
        <f t="shared" si="3"/>
        <v>#DIV/0!</v>
      </c>
    </row>
    <row r="253" spans="1:9" s="39" customFormat="1" ht="15" customHeight="1" hidden="1">
      <c r="A253" s="68" t="s">
        <v>6</v>
      </c>
      <c r="B253" s="93"/>
      <c r="C253" s="94" t="s">
        <v>106</v>
      </c>
      <c r="D253" s="94" t="s">
        <v>351</v>
      </c>
      <c r="E253" s="94" t="s">
        <v>239</v>
      </c>
      <c r="F253" s="127" t="s">
        <v>7</v>
      </c>
      <c r="G253" s="237"/>
      <c r="H253" s="237"/>
      <c r="I253" s="235" t="e">
        <f t="shared" si="3"/>
        <v>#DIV/0!</v>
      </c>
    </row>
    <row r="254" spans="1:9" s="39" customFormat="1" ht="15" customHeight="1" hidden="1">
      <c r="A254" s="101" t="s">
        <v>31</v>
      </c>
      <c r="B254" s="93"/>
      <c r="C254" s="94" t="s">
        <v>106</v>
      </c>
      <c r="D254" s="94" t="s">
        <v>351</v>
      </c>
      <c r="E254" s="94" t="s">
        <v>32</v>
      </c>
      <c r="F254" s="127" t="s">
        <v>81</v>
      </c>
      <c r="G254" s="76"/>
      <c r="H254" s="76"/>
      <c r="I254" s="235" t="e">
        <f t="shared" si="3"/>
        <v>#DIV/0!</v>
      </c>
    </row>
    <row r="255" spans="1:9" ht="15" customHeight="1" hidden="1">
      <c r="A255" s="101" t="s">
        <v>109</v>
      </c>
      <c r="B255" s="93"/>
      <c r="C255" s="94" t="s">
        <v>106</v>
      </c>
      <c r="D255" s="94" t="s">
        <v>351</v>
      </c>
      <c r="E255" s="94" t="s">
        <v>104</v>
      </c>
      <c r="F255" s="127" t="s">
        <v>110</v>
      </c>
      <c r="G255" s="76">
        <f>SUM(G256)</f>
        <v>0</v>
      </c>
      <c r="H255" s="76">
        <f>SUM(H256)</f>
        <v>0</v>
      </c>
      <c r="I255" s="235" t="e">
        <f t="shared" si="3"/>
        <v>#DIV/0!</v>
      </c>
    </row>
    <row r="256" spans="1:9" ht="28.5" customHeight="1" hidden="1">
      <c r="A256" s="68" t="s">
        <v>33</v>
      </c>
      <c r="B256" s="93"/>
      <c r="C256" s="94" t="s">
        <v>106</v>
      </c>
      <c r="D256" s="94" t="s">
        <v>351</v>
      </c>
      <c r="E256" s="94" t="s">
        <v>34</v>
      </c>
      <c r="F256" s="127" t="s">
        <v>110</v>
      </c>
      <c r="G256" s="76">
        <f>SUM(G258)</f>
        <v>0</v>
      </c>
      <c r="H256" s="76">
        <f>SUM(H258)</f>
        <v>0</v>
      </c>
      <c r="I256" s="235" t="e">
        <f t="shared" si="3"/>
        <v>#DIV/0!</v>
      </c>
    </row>
    <row r="257" spans="1:9" ht="28.5" customHeight="1" hidden="1">
      <c r="A257" s="68" t="s">
        <v>48</v>
      </c>
      <c r="B257" s="93"/>
      <c r="C257" s="94"/>
      <c r="D257" s="94"/>
      <c r="E257" s="94"/>
      <c r="F257" s="127"/>
      <c r="G257" s="76"/>
      <c r="H257" s="76"/>
      <c r="I257" s="235" t="e">
        <f t="shared" si="3"/>
        <v>#DIV/0!</v>
      </c>
    </row>
    <row r="258" spans="1:9" ht="28.5" customHeight="1" hidden="1">
      <c r="A258" s="69" t="s">
        <v>343</v>
      </c>
      <c r="B258" s="93"/>
      <c r="C258" s="94" t="s">
        <v>106</v>
      </c>
      <c r="D258" s="94" t="s">
        <v>351</v>
      </c>
      <c r="E258" s="94" t="s">
        <v>35</v>
      </c>
      <c r="F258" s="127" t="s">
        <v>110</v>
      </c>
      <c r="G258" s="76"/>
      <c r="H258" s="76"/>
      <c r="I258" s="235" t="e">
        <f t="shared" si="3"/>
        <v>#DIV/0!</v>
      </c>
    </row>
    <row r="259" spans="1:9" ht="28.5" customHeight="1" hidden="1">
      <c r="A259" s="92" t="s">
        <v>36</v>
      </c>
      <c r="B259" s="93"/>
      <c r="C259" s="94" t="s">
        <v>106</v>
      </c>
      <c r="D259" s="94" t="s">
        <v>351</v>
      </c>
      <c r="E259" s="94" t="s">
        <v>37</v>
      </c>
      <c r="F259" s="127"/>
      <c r="G259" s="76">
        <f>SUM(G260)</f>
        <v>0</v>
      </c>
      <c r="H259" s="76">
        <f>SUM(H260)</f>
        <v>0</v>
      </c>
      <c r="I259" s="235" t="e">
        <f t="shared" si="3"/>
        <v>#DIV/0!</v>
      </c>
    </row>
    <row r="260" spans="1:9" ht="15" customHeight="1" hidden="1">
      <c r="A260" s="101" t="s">
        <v>109</v>
      </c>
      <c r="B260" s="93"/>
      <c r="C260" s="94" t="s">
        <v>106</v>
      </c>
      <c r="D260" s="94" t="s">
        <v>351</v>
      </c>
      <c r="E260" s="94" t="s">
        <v>37</v>
      </c>
      <c r="F260" s="127" t="s">
        <v>110</v>
      </c>
      <c r="G260" s="76"/>
      <c r="H260" s="76"/>
      <c r="I260" s="235" t="e">
        <f t="shared" si="3"/>
        <v>#DIV/0!</v>
      </c>
    </row>
    <row r="261" spans="1:9" ht="15">
      <c r="A261" s="68" t="s">
        <v>38</v>
      </c>
      <c r="B261" s="113"/>
      <c r="C261" s="112" t="s">
        <v>106</v>
      </c>
      <c r="D261" s="112" t="s">
        <v>353</v>
      </c>
      <c r="E261" s="112"/>
      <c r="F261" s="131"/>
      <c r="G261" s="81">
        <f>G269+G262+G266+G273</f>
        <v>82959.5</v>
      </c>
      <c r="H261" s="81">
        <f>H269+H262+H266+H273</f>
        <v>73980</v>
      </c>
      <c r="I261" s="235">
        <f t="shared" si="3"/>
        <v>89.17604373218258</v>
      </c>
    </row>
    <row r="262" spans="1:9" ht="42.75">
      <c r="A262" s="68" t="s">
        <v>623</v>
      </c>
      <c r="B262" s="113"/>
      <c r="C262" s="112" t="s">
        <v>106</v>
      </c>
      <c r="D262" s="112" t="s">
        <v>353</v>
      </c>
      <c r="E262" s="112" t="s">
        <v>625</v>
      </c>
      <c r="F262" s="131"/>
      <c r="G262" s="81">
        <f>SUM(G263)</f>
        <v>10000</v>
      </c>
      <c r="H262" s="81">
        <f>SUM(H263)</f>
        <v>13346.3</v>
      </c>
      <c r="I262" s="235">
        <f t="shared" si="3"/>
        <v>133.463</v>
      </c>
    </row>
    <row r="263" spans="1:9" ht="15">
      <c r="A263" s="68" t="s">
        <v>624</v>
      </c>
      <c r="B263" s="113"/>
      <c r="C263" s="112" t="s">
        <v>106</v>
      </c>
      <c r="D263" s="112" t="s">
        <v>353</v>
      </c>
      <c r="E263" s="112" t="s">
        <v>626</v>
      </c>
      <c r="F263" s="131"/>
      <c r="G263" s="81">
        <f>SUM(G264:G265)</f>
        <v>10000</v>
      </c>
      <c r="H263" s="81">
        <f>SUM(H264:H265)</f>
        <v>13346.3</v>
      </c>
      <c r="I263" s="235">
        <f t="shared" si="3"/>
        <v>133.463</v>
      </c>
    </row>
    <row r="264" spans="1:9" ht="28.5">
      <c r="A264" s="92" t="s">
        <v>613</v>
      </c>
      <c r="B264" s="113"/>
      <c r="C264" s="112" t="s">
        <v>106</v>
      </c>
      <c r="D264" s="112" t="s">
        <v>353</v>
      </c>
      <c r="E264" s="112" t="s">
        <v>626</v>
      </c>
      <c r="F264" s="131" t="s">
        <v>95</v>
      </c>
      <c r="G264" s="81">
        <v>10000</v>
      </c>
      <c r="H264" s="81">
        <v>9711.1</v>
      </c>
      <c r="I264" s="235">
        <f t="shared" si="3"/>
        <v>97.111</v>
      </c>
    </row>
    <row r="265" spans="1:9" ht="28.5">
      <c r="A265" s="68" t="s">
        <v>614</v>
      </c>
      <c r="B265" s="113"/>
      <c r="C265" s="112" t="s">
        <v>106</v>
      </c>
      <c r="D265" s="112" t="s">
        <v>353</v>
      </c>
      <c r="E265" s="112" t="s">
        <v>626</v>
      </c>
      <c r="F265" s="131" t="s">
        <v>441</v>
      </c>
      <c r="G265" s="81"/>
      <c r="H265" s="81">
        <v>3635.2</v>
      </c>
      <c r="I265" s="235"/>
    </row>
    <row r="266" spans="1:9" ht="27.75" customHeight="1">
      <c r="A266" s="92" t="s">
        <v>627</v>
      </c>
      <c r="B266" s="113"/>
      <c r="C266" s="112" t="s">
        <v>106</v>
      </c>
      <c r="D266" s="112" t="s">
        <v>353</v>
      </c>
      <c r="E266" s="112" t="s">
        <v>628</v>
      </c>
      <c r="F266" s="131"/>
      <c r="G266" s="81">
        <f>SUM(G267)+G268</f>
        <v>31846.8</v>
      </c>
      <c r="H266" s="81">
        <f>SUM(H267)+H268</f>
        <v>23054.9</v>
      </c>
      <c r="I266" s="235">
        <f t="shared" si="3"/>
        <v>72.39314468015625</v>
      </c>
    </row>
    <row r="267" spans="1:9" ht="28.5" customHeight="1" hidden="1">
      <c r="A267" s="92" t="s">
        <v>613</v>
      </c>
      <c r="B267" s="113"/>
      <c r="C267" s="112" t="s">
        <v>106</v>
      </c>
      <c r="D267" s="112" t="s">
        <v>353</v>
      </c>
      <c r="E267" s="112" t="s">
        <v>628</v>
      </c>
      <c r="F267" s="131" t="s">
        <v>95</v>
      </c>
      <c r="G267" s="81"/>
      <c r="H267" s="81"/>
      <c r="I267" s="235" t="e">
        <f t="shared" si="3"/>
        <v>#DIV/0!</v>
      </c>
    </row>
    <row r="268" spans="1:9" ht="28.5">
      <c r="A268" s="68" t="s">
        <v>614</v>
      </c>
      <c r="B268" s="113"/>
      <c r="C268" s="112" t="s">
        <v>106</v>
      </c>
      <c r="D268" s="112" t="s">
        <v>353</v>
      </c>
      <c r="E268" s="112" t="s">
        <v>628</v>
      </c>
      <c r="F268" s="131" t="s">
        <v>441</v>
      </c>
      <c r="G268" s="81">
        <v>31846.8</v>
      </c>
      <c r="H268" s="81">
        <v>23054.9</v>
      </c>
      <c r="I268" s="235">
        <f t="shared" si="3"/>
        <v>72.39314468015625</v>
      </c>
    </row>
    <row r="269" spans="1:9" ht="15">
      <c r="A269" s="68" t="s">
        <v>236</v>
      </c>
      <c r="B269" s="113"/>
      <c r="C269" s="112" t="s">
        <v>106</v>
      </c>
      <c r="D269" s="112" t="s">
        <v>353</v>
      </c>
      <c r="E269" s="112" t="s">
        <v>436</v>
      </c>
      <c r="F269" s="131"/>
      <c r="G269" s="81">
        <f>G270</f>
        <v>9320.2</v>
      </c>
      <c r="H269" s="81">
        <f>H270</f>
        <v>8457.3</v>
      </c>
      <c r="I269" s="235">
        <f t="shared" si="3"/>
        <v>90.74161498680284</v>
      </c>
    </row>
    <row r="270" spans="1:9" ht="15">
      <c r="A270" s="68" t="s">
        <v>24</v>
      </c>
      <c r="B270" s="113"/>
      <c r="C270" s="112" t="s">
        <v>106</v>
      </c>
      <c r="D270" s="112" t="s">
        <v>353</v>
      </c>
      <c r="E270" s="112" t="s">
        <v>437</v>
      </c>
      <c r="F270" s="131"/>
      <c r="G270" s="81">
        <f>SUM(G271)+G272</f>
        <v>9320.2</v>
      </c>
      <c r="H270" s="81">
        <f>SUM(H271)+H272</f>
        <v>8457.3</v>
      </c>
      <c r="I270" s="235">
        <f t="shared" si="3"/>
        <v>90.74161498680284</v>
      </c>
    </row>
    <row r="271" spans="1:9" ht="28.5">
      <c r="A271" s="92" t="s">
        <v>613</v>
      </c>
      <c r="B271" s="113"/>
      <c r="C271" s="112" t="s">
        <v>106</v>
      </c>
      <c r="D271" s="112" t="s">
        <v>353</v>
      </c>
      <c r="E271" s="112" t="s">
        <v>437</v>
      </c>
      <c r="F271" s="131" t="s">
        <v>95</v>
      </c>
      <c r="G271" s="81">
        <f>5568.7+1547.4</f>
        <v>7116.1</v>
      </c>
      <c r="H271" s="81">
        <v>6253.2</v>
      </c>
      <c r="I271" s="235">
        <f t="shared" si="3"/>
        <v>87.87397591377298</v>
      </c>
    </row>
    <row r="272" spans="1:9" ht="33.75" customHeight="1">
      <c r="A272" s="68" t="s">
        <v>614</v>
      </c>
      <c r="B272" s="113"/>
      <c r="C272" s="112" t="s">
        <v>106</v>
      </c>
      <c r="D272" s="112" t="s">
        <v>353</v>
      </c>
      <c r="E272" s="112" t="s">
        <v>437</v>
      </c>
      <c r="F272" s="131" t="s">
        <v>441</v>
      </c>
      <c r="G272" s="81">
        <v>2204.1</v>
      </c>
      <c r="H272" s="81">
        <v>2204.1</v>
      </c>
      <c r="I272" s="235">
        <f t="shared" si="3"/>
        <v>100</v>
      </c>
    </row>
    <row r="273" spans="1:9" ht="24" customHeight="1">
      <c r="A273" s="68" t="s">
        <v>433</v>
      </c>
      <c r="B273" s="97"/>
      <c r="C273" s="112" t="s">
        <v>106</v>
      </c>
      <c r="D273" s="112" t="s">
        <v>353</v>
      </c>
      <c r="E273" s="100" t="s">
        <v>104</v>
      </c>
      <c r="F273" s="128"/>
      <c r="G273" s="81">
        <f>SUM(G278)+G274+G276</f>
        <v>31792.5</v>
      </c>
      <c r="H273" s="81">
        <f>SUM(H278)+H274+H276</f>
        <v>29121.5</v>
      </c>
      <c r="I273" s="235">
        <f aca="true" t="shared" si="4" ref="I273:I336">SUM(H273/G273*100)</f>
        <v>91.59864747975152</v>
      </c>
    </row>
    <row r="274" spans="1:9" ht="36.75" customHeight="1">
      <c r="A274" s="68" t="s">
        <v>680</v>
      </c>
      <c r="B274" s="97"/>
      <c r="C274" s="112" t="s">
        <v>106</v>
      </c>
      <c r="D274" s="112" t="s">
        <v>353</v>
      </c>
      <c r="E274" s="95" t="s">
        <v>239</v>
      </c>
      <c r="F274" s="128"/>
      <c r="G274" s="81">
        <f>SUM(G275)</f>
        <v>3696.8</v>
      </c>
      <c r="H274" s="81">
        <f>SUM(H275)</f>
        <v>1025.8</v>
      </c>
      <c r="I274" s="235">
        <f t="shared" si="4"/>
        <v>27.748322873836827</v>
      </c>
    </row>
    <row r="275" spans="1:9" ht="36.75" customHeight="1">
      <c r="A275" s="68" t="s">
        <v>614</v>
      </c>
      <c r="B275" s="97"/>
      <c r="C275" s="112" t="s">
        <v>106</v>
      </c>
      <c r="D275" s="112" t="s">
        <v>353</v>
      </c>
      <c r="E275" s="95" t="s">
        <v>239</v>
      </c>
      <c r="F275" s="128" t="s">
        <v>441</v>
      </c>
      <c r="G275" s="81">
        <v>3696.8</v>
      </c>
      <c r="H275" s="81">
        <v>1025.8</v>
      </c>
      <c r="I275" s="235">
        <f t="shared" si="4"/>
        <v>27.748322873836827</v>
      </c>
    </row>
    <row r="276" spans="1:9" ht="45.75" customHeight="1">
      <c r="A276" s="68" t="s">
        <v>717</v>
      </c>
      <c r="B276" s="97"/>
      <c r="C276" s="112" t="s">
        <v>106</v>
      </c>
      <c r="D276" s="112" t="s">
        <v>353</v>
      </c>
      <c r="E276" s="95" t="s">
        <v>718</v>
      </c>
      <c r="F276" s="128"/>
      <c r="G276" s="81">
        <f>SUM(G277)</f>
        <v>28091.9</v>
      </c>
      <c r="H276" s="81">
        <f>SUM(H277)</f>
        <v>28091.9</v>
      </c>
      <c r="I276" s="235">
        <f t="shared" si="4"/>
        <v>100</v>
      </c>
    </row>
    <row r="277" spans="1:9" ht="21.75" customHeight="1">
      <c r="A277" s="68" t="s">
        <v>386</v>
      </c>
      <c r="B277" s="97"/>
      <c r="C277" s="112" t="s">
        <v>106</v>
      </c>
      <c r="D277" s="112" t="s">
        <v>353</v>
      </c>
      <c r="E277" s="95" t="s">
        <v>718</v>
      </c>
      <c r="F277" s="128" t="s">
        <v>139</v>
      </c>
      <c r="G277" s="81">
        <v>28091.9</v>
      </c>
      <c r="H277" s="81">
        <v>28091.9</v>
      </c>
      <c r="I277" s="235">
        <f t="shared" si="4"/>
        <v>100</v>
      </c>
    </row>
    <row r="278" spans="1:9" ht="33.75" customHeight="1">
      <c r="A278" s="68" t="s">
        <v>679</v>
      </c>
      <c r="B278" s="97"/>
      <c r="C278" s="112" t="s">
        <v>106</v>
      </c>
      <c r="D278" s="112" t="s">
        <v>353</v>
      </c>
      <c r="E278" s="95" t="s">
        <v>500</v>
      </c>
      <c r="F278" s="128"/>
      <c r="G278" s="81">
        <f>SUM(G279)</f>
        <v>3.8</v>
      </c>
      <c r="H278" s="81">
        <f>SUM(H279)</f>
        <v>3.8</v>
      </c>
      <c r="I278" s="235">
        <f t="shared" si="4"/>
        <v>100</v>
      </c>
    </row>
    <row r="279" spans="1:9" ht="27.75" customHeight="1">
      <c r="A279" s="68" t="s">
        <v>678</v>
      </c>
      <c r="B279" s="97"/>
      <c r="C279" s="112" t="s">
        <v>106</v>
      </c>
      <c r="D279" s="112" t="s">
        <v>353</v>
      </c>
      <c r="E279" s="95" t="s">
        <v>25</v>
      </c>
      <c r="F279" s="128"/>
      <c r="G279" s="81">
        <f>G280</f>
        <v>3.8</v>
      </c>
      <c r="H279" s="81">
        <f>H280</f>
        <v>3.8</v>
      </c>
      <c r="I279" s="235">
        <f t="shared" si="4"/>
        <v>100</v>
      </c>
    </row>
    <row r="280" spans="1:9" ht="33.75" customHeight="1">
      <c r="A280" s="68" t="s">
        <v>614</v>
      </c>
      <c r="B280" s="97"/>
      <c r="C280" s="112" t="s">
        <v>106</v>
      </c>
      <c r="D280" s="112" t="s">
        <v>353</v>
      </c>
      <c r="E280" s="95" t="s">
        <v>25</v>
      </c>
      <c r="F280" s="128" t="s">
        <v>441</v>
      </c>
      <c r="G280" s="81">
        <v>3.8</v>
      </c>
      <c r="H280" s="81">
        <v>3.8</v>
      </c>
      <c r="I280" s="235">
        <f t="shared" si="4"/>
        <v>100</v>
      </c>
    </row>
    <row r="281" spans="1:9" ht="18.75" customHeight="1">
      <c r="A281" s="68" t="s">
        <v>26</v>
      </c>
      <c r="B281" s="113"/>
      <c r="C281" s="112" t="s">
        <v>106</v>
      </c>
      <c r="D281" s="112" t="s">
        <v>83</v>
      </c>
      <c r="E281" s="112"/>
      <c r="F281" s="131"/>
      <c r="G281" s="81">
        <f>G282+G293</f>
        <v>61102.3</v>
      </c>
      <c r="H281" s="81">
        <f>H282+H293</f>
        <v>55311.5</v>
      </c>
      <c r="I281" s="235">
        <f t="shared" si="4"/>
        <v>90.52277901159204</v>
      </c>
    </row>
    <row r="282" spans="1:9" s="50" customFormat="1" ht="15" hidden="1">
      <c r="A282" s="68" t="s">
        <v>26</v>
      </c>
      <c r="B282" s="97"/>
      <c r="C282" s="112" t="s">
        <v>106</v>
      </c>
      <c r="D282" s="112" t="s">
        <v>83</v>
      </c>
      <c r="E282" s="95" t="s">
        <v>53</v>
      </c>
      <c r="F282" s="128"/>
      <c r="G282" s="81">
        <f>G283+G287+G291+G285</f>
        <v>57807</v>
      </c>
      <c r="H282" s="81">
        <f>H283+H287+H291+H285</f>
        <v>52509.2</v>
      </c>
      <c r="I282" s="235">
        <f t="shared" si="4"/>
        <v>90.83536595913989</v>
      </c>
    </row>
    <row r="283" spans="1:9" s="51" customFormat="1" ht="15.75">
      <c r="A283" s="99" t="s">
        <v>54</v>
      </c>
      <c r="B283" s="97"/>
      <c r="C283" s="112" t="s">
        <v>106</v>
      </c>
      <c r="D283" s="112" t="s">
        <v>83</v>
      </c>
      <c r="E283" s="95" t="s">
        <v>55</v>
      </c>
      <c r="F283" s="128"/>
      <c r="G283" s="81">
        <f>SUM(G284)</f>
        <v>37577</v>
      </c>
      <c r="H283" s="81">
        <f>SUM(H284)</f>
        <v>36795.7</v>
      </c>
      <c r="I283" s="235">
        <f t="shared" si="4"/>
        <v>97.92080261862309</v>
      </c>
    </row>
    <row r="284" spans="1:9" s="51" customFormat="1" ht="28.5">
      <c r="A284" s="92" t="s">
        <v>613</v>
      </c>
      <c r="B284" s="97"/>
      <c r="C284" s="112" t="s">
        <v>106</v>
      </c>
      <c r="D284" s="112" t="s">
        <v>83</v>
      </c>
      <c r="E284" s="95" t="s">
        <v>55</v>
      </c>
      <c r="F284" s="128" t="s">
        <v>95</v>
      </c>
      <c r="G284" s="81">
        <v>37577</v>
      </c>
      <c r="H284" s="81">
        <v>36795.7</v>
      </c>
      <c r="I284" s="235">
        <f t="shared" si="4"/>
        <v>97.92080261862309</v>
      </c>
    </row>
    <row r="285" spans="1:9" s="51" customFormat="1" ht="15.75">
      <c r="A285" s="215" t="s">
        <v>693</v>
      </c>
      <c r="B285" s="97"/>
      <c r="C285" s="230" t="s">
        <v>106</v>
      </c>
      <c r="D285" s="159" t="s">
        <v>83</v>
      </c>
      <c r="E285" s="62" t="s">
        <v>694</v>
      </c>
      <c r="F285" s="65"/>
      <c r="G285" s="238">
        <f>SUM(G286)</f>
        <v>2561.7</v>
      </c>
      <c r="H285" s="238">
        <f>SUM(H286)</f>
        <v>2460.7</v>
      </c>
      <c r="I285" s="235">
        <f t="shared" si="4"/>
        <v>96.05730569543663</v>
      </c>
    </row>
    <row r="286" spans="1:9" s="51" customFormat="1" ht="20.25" customHeight="1">
      <c r="A286" s="215" t="s">
        <v>402</v>
      </c>
      <c r="B286" s="97"/>
      <c r="C286" s="230" t="s">
        <v>106</v>
      </c>
      <c r="D286" s="159" t="s">
        <v>83</v>
      </c>
      <c r="E286" s="62" t="s">
        <v>694</v>
      </c>
      <c r="F286" s="65" t="s">
        <v>95</v>
      </c>
      <c r="G286" s="238">
        <v>2561.7</v>
      </c>
      <c r="H286" s="238">
        <v>2460.7</v>
      </c>
      <c r="I286" s="235">
        <f t="shared" si="4"/>
        <v>96.05730569543663</v>
      </c>
    </row>
    <row r="287" spans="1:9" s="51" customFormat="1" ht="28.5">
      <c r="A287" s="68" t="s">
        <v>476</v>
      </c>
      <c r="B287" s="97"/>
      <c r="C287" s="112" t="s">
        <v>106</v>
      </c>
      <c r="D287" s="112" t="s">
        <v>83</v>
      </c>
      <c r="E287" s="95" t="s">
        <v>23</v>
      </c>
      <c r="F287" s="128"/>
      <c r="G287" s="81">
        <f>G288</f>
        <v>17469.9</v>
      </c>
      <c r="H287" s="81">
        <f>H288</f>
        <v>13054.4</v>
      </c>
      <c r="I287" s="235">
        <f t="shared" si="4"/>
        <v>74.72509859816026</v>
      </c>
    </row>
    <row r="288" spans="1:9" s="51" customFormat="1" ht="28.5">
      <c r="A288" s="92" t="s">
        <v>613</v>
      </c>
      <c r="B288" s="97"/>
      <c r="C288" s="112" t="s">
        <v>106</v>
      </c>
      <c r="D288" s="112" t="s">
        <v>83</v>
      </c>
      <c r="E288" s="95" t="s">
        <v>23</v>
      </c>
      <c r="F288" s="128" t="s">
        <v>95</v>
      </c>
      <c r="G288" s="81">
        <v>17469.9</v>
      </c>
      <c r="H288" s="81">
        <v>13054.4</v>
      </c>
      <c r="I288" s="235">
        <f t="shared" si="4"/>
        <v>74.72509859816026</v>
      </c>
    </row>
    <row r="289" spans="1:9" s="51" customFormat="1" ht="15.75" customHeight="1" hidden="1">
      <c r="A289" s="68" t="s">
        <v>400</v>
      </c>
      <c r="B289" s="97"/>
      <c r="C289" s="112" t="s">
        <v>106</v>
      </c>
      <c r="D289" s="112" t="s">
        <v>83</v>
      </c>
      <c r="E289" s="95" t="s">
        <v>23</v>
      </c>
      <c r="F289" s="128" t="s">
        <v>401</v>
      </c>
      <c r="G289" s="81"/>
      <c r="H289" s="81"/>
      <c r="I289" s="235" t="e">
        <f t="shared" si="4"/>
        <v>#DIV/0!</v>
      </c>
    </row>
    <row r="290" spans="1:9" s="51" customFormat="1" ht="28.5" customHeight="1" hidden="1">
      <c r="A290" s="68" t="s">
        <v>402</v>
      </c>
      <c r="B290" s="97"/>
      <c r="C290" s="112" t="s">
        <v>106</v>
      </c>
      <c r="D290" s="112" t="s">
        <v>83</v>
      </c>
      <c r="E290" s="95" t="s">
        <v>23</v>
      </c>
      <c r="F290" s="128" t="s">
        <v>403</v>
      </c>
      <c r="G290" s="81"/>
      <c r="H290" s="81"/>
      <c r="I290" s="235" t="e">
        <f t="shared" si="4"/>
        <v>#DIV/0!</v>
      </c>
    </row>
    <row r="291" spans="1:9" s="51" customFormat="1" ht="42.75">
      <c r="A291" s="58" t="s">
        <v>474</v>
      </c>
      <c r="B291" s="115"/>
      <c r="C291" s="116" t="s">
        <v>106</v>
      </c>
      <c r="D291" s="116" t="s">
        <v>83</v>
      </c>
      <c r="E291" s="100" t="s">
        <v>475</v>
      </c>
      <c r="F291" s="132"/>
      <c r="G291" s="82">
        <f>SUM(G292)</f>
        <v>198.4</v>
      </c>
      <c r="H291" s="82">
        <f>SUM(H292)</f>
        <v>198.4</v>
      </c>
      <c r="I291" s="235">
        <f t="shared" si="4"/>
        <v>100</v>
      </c>
    </row>
    <row r="292" spans="1:9" s="51" customFormat="1" ht="28.5">
      <c r="A292" s="92" t="s">
        <v>613</v>
      </c>
      <c r="B292" s="97"/>
      <c r="C292" s="112" t="s">
        <v>106</v>
      </c>
      <c r="D292" s="112" t="s">
        <v>83</v>
      </c>
      <c r="E292" s="100" t="s">
        <v>475</v>
      </c>
      <c r="F292" s="128" t="s">
        <v>95</v>
      </c>
      <c r="G292" s="81">
        <v>198.4</v>
      </c>
      <c r="H292" s="81">
        <v>198.4</v>
      </c>
      <c r="I292" s="235">
        <f t="shared" si="4"/>
        <v>100</v>
      </c>
    </row>
    <row r="293" spans="1:9" s="51" customFormat="1" ht="15.75">
      <c r="A293" s="68" t="s">
        <v>433</v>
      </c>
      <c r="B293" s="97"/>
      <c r="C293" s="112" t="s">
        <v>106</v>
      </c>
      <c r="D293" s="112" t="s">
        <v>83</v>
      </c>
      <c r="E293" s="100" t="s">
        <v>104</v>
      </c>
      <c r="F293" s="128"/>
      <c r="G293" s="81">
        <f>SUM(G296)+G294</f>
        <v>3295.3</v>
      </c>
      <c r="H293" s="81">
        <f>SUM(H296)+H294</f>
        <v>2802.3</v>
      </c>
      <c r="I293" s="235">
        <f t="shared" si="4"/>
        <v>85.03929839468334</v>
      </c>
    </row>
    <row r="294" spans="1:9" s="51" customFormat="1" ht="28.5">
      <c r="A294" s="68" t="s">
        <v>684</v>
      </c>
      <c r="B294" s="97"/>
      <c r="C294" s="112" t="s">
        <v>106</v>
      </c>
      <c r="D294" s="112" t="s">
        <v>83</v>
      </c>
      <c r="E294" s="100" t="s">
        <v>685</v>
      </c>
      <c r="F294" s="128"/>
      <c r="G294" s="81">
        <f>SUM(G295)</f>
        <v>2596.8</v>
      </c>
      <c r="H294" s="81">
        <f>SUM(H295)</f>
        <v>2103.8</v>
      </c>
      <c r="I294" s="235">
        <f t="shared" si="4"/>
        <v>81.0150955021565</v>
      </c>
    </row>
    <row r="295" spans="1:9" s="51" customFormat="1" ht="28.5">
      <c r="A295" s="92" t="s">
        <v>613</v>
      </c>
      <c r="B295" s="97"/>
      <c r="C295" s="112" t="s">
        <v>106</v>
      </c>
      <c r="D295" s="112" t="s">
        <v>83</v>
      </c>
      <c r="E295" s="100" t="s">
        <v>685</v>
      </c>
      <c r="F295" s="128" t="s">
        <v>95</v>
      </c>
      <c r="G295" s="81">
        <v>2596.8</v>
      </c>
      <c r="H295" s="81">
        <v>2103.8</v>
      </c>
      <c r="I295" s="235">
        <f t="shared" si="4"/>
        <v>81.0150955021565</v>
      </c>
    </row>
    <row r="296" spans="1:9" s="51" customFormat="1" ht="28.5">
      <c r="A296" s="68" t="s">
        <v>608</v>
      </c>
      <c r="B296" s="97"/>
      <c r="C296" s="112" t="s">
        <v>106</v>
      </c>
      <c r="D296" s="112" t="s">
        <v>83</v>
      </c>
      <c r="E296" s="100" t="s">
        <v>609</v>
      </c>
      <c r="F296" s="128"/>
      <c r="G296" s="81">
        <f>SUM(G297)</f>
        <v>698.5</v>
      </c>
      <c r="H296" s="81">
        <f>SUM(H297)</f>
        <v>698.5</v>
      </c>
      <c r="I296" s="235">
        <f t="shared" si="4"/>
        <v>100</v>
      </c>
    </row>
    <row r="297" spans="1:9" s="51" customFormat="1" ht="28.5">
      <c r="A297" s="92" t="s">
        <v>613</v>
      </c>
      <c r="B297" s="97"/>
      <c r="C297" s="112" t="s">
        <v>106</v>
      </c>
      <c r="D297" s="112" t="s">
        <v>83</v>
      </c>
      <c r="E297" s="100" t="s">
        <v>609</v>
      </c>
      <c r="F297" s="128" t="s">
        <v>95</v>
      </c>
      <c r="G297" s="81">
        <v>698.5</v>
      </c>
      <c r="H297" s="81">
        <v>698.5</v>
      </c>
      <c r="I297" s="235">
        <f t="shared" si="4"/>
        <v>100</v>
      </c>
    </row>
    <row r="298" spans="1:9" s="51" customFormat="1" ht="15.75">
      <c r="A298" s="68" t="s">
        <v>46</v>
      </c>
      <c r="B298" s="97"/>
      <c r="C298" s="112" t="s">
        <v>106</v>
      </c>
      <c r="D298" s="112" t="s">
        <v>106</v>
      </c>
      <c r="E298" s="95"/>
      <c r="F298" s="128"/>
      <c r="G298" s="81">
        <f>G302+G299</f>
        <v>31099.2</v>
      </c>
      <c r="H298" s="81">
        <f>H302+H299</f>
        <v>30015.200000000004</v>
      </c>
      <c r="I298" s="235">
        <f t="shared" si="4"/>
        <v>96.51437979112004</v>
      </c>
    </row>
    <row r="299" spans="1:9" s="51" customFormat="1" ht="42.75">
      <c r="A299" s="68" t="s">
        <v>623</v>
      </c>
      <c r="B299" s="113"/>
      <c r="C299" s="112" t="s">
        <v>106</v>
      </c>
      <c r="D299" s="112" t="s">
        <v>106</v>
      </c>
      <c r="E299" s="112" t="s">
        <v>625</v>
      </c>
      <c r="F299" s="131"/>
      <c r="G299" s="81">
        <f>SUM(G300)</f>
        <v>22496.4</v>
      </c>
      <c r="H299" s="81">
        <f>SUM(H300)</f>
        <v>22245.4</v>
      </c>
      <c r="I299" s="235">
        <f t="shared" si="4"/>
        <v>98.88426592699277</v>
      </c>
    </row>
    <row r="300" spans="1:9" s="51" customFormat="1" ht="15.75">
      <c r="A300" s="68" t="s">
        <v>624</v>
      </c>
      <c r="B300" s="113"/>
      <c r="C300" s="112" t="s">
        <v>106</v>
      </c>
      <c r="D300" s="112" t="s">
        <v>106</v>
      </c>
      <c r="E300" s="112" t="s">
        <v>626</v>
      </c>
      <c r="F300" s="131"/>
      <c r="G300" s="81">
        <f>SUM(G301)</f>
        <v>22496.4</v>
      </c>
      <c r="H300" s="81">
        <f>SUM(H301)</f>
        <v>22245.4</v>
      </c>
      <c r="I300" s="235">
        <f t="shared" si="4"/>
        <v>98.88426592699277</v>
      </c>
    </row>
    <row r="301" spans="1:9" s="51" customFormat="1" ht="28.5">
      <c r="A301" s="68" t="s">
        <v>614</v>
      </c>
      <c r="B301" s="97"/>
      <c r="C301" s="112" t="s">
        <v>106</v>
      </c>
      <c r="D301" s="112" t="s">
        <v>106</v>
      </c>
      <c r="E301" s="112" t="s">
        <v>626</v>
      </c>
      <c r="F301" s="128" t="s">
        <v>441</v>
      </c>
      <c r="G301" s="81">
        <v>22496.4</v>
      </c>
      <c r="H301" s="81">
        <v>22245.4</v>
      </c>
      <c r="I301" s="235">
        <f t="shared" si="4"/>
        <v>98.88426592699277</v>
      </c>
    </row>
    <row r="302" spans="1:9" s="39" customFormat="1" ht="16.5" customHeight="1">
      <c r="A302" s="68" t="s">
        <v>433</v>
      </c>
      <c r="B302" s="97"/>
      <c r="C302" s="112" t="s">
        <v>106</v>
      </c>
      <c r="D302" s="112" t="s">
        <v>106</v>
      </c>
      <c r="E302" s="95" t="s">
        <v>104</v>
      </c>
      <c r="F302" s="128"/>
      <c r="G302" s="81">
        <f>G303+G305+G308+G312+G310</f>
        <v>8602.8</v>
      </c>
      <c r="H302" s="81">
        <f>H303+H305+H308+H312+H310</f>
        <v>7769.800000000001</v>
      </c>
      <c r="I302" s="235">
        <f t="shared" si="4"/>
        <v>90.3171060584926</v>
      </c>
    </row>
    <row r="303" spans="1:9" s="51" customFormat="1" ht="26.25" customHeight="1" hidden="1">
      <c r="A303" s="99" t="s">
        <v>438</v>
      </c>
      <c r="B303" s="97"/>
      <c r="C303" s="112" t="s">
        <v>106</v>
      </c>
      <c r="D303" s="112" t="s">
        <v>106</v>
      </c>
      <c r="E303" s="95" t="s">
        <v>8</v>
      </c>
      <c r="F303" s="128"/>
      <c r="G303" s="81">
        <f>G304</f>
        <v>0</v>
      </c>
      <c r="H303" s="81">
        <f>H304</f>
        <v>0</v>
      </c>
      <c r="I303" s="235" t="e">
        <f t="shared" si="4"/>
        <v>#DIV/0!</v>
      </c>
    </row>
    <row r="304" spans="1:9" ht="28.5" customHeight="1" hidden="1">
      <c r="A304" s="68" t="s">
        <v>406</v>
      </c>
      <c r="B304" s="97"/>
      <c r="C304" s="112" t="s">
        <v>106</v>
      </c>
      <c r="D304" s="112" t="s">
        <v>106</v>
      </c>
      <c r="E304" s="95" t="s">
        <v>8</v>
      </c>
      <c r="F304" s="128" t="s">
        <v>397</v>
      </c>
      <c r="G304" s="81"/>
      <c r="H304" s="81"/>
      <c r="I304" s="235" t="e">
        <f t="shared" si="4"/>
        <v>#DIV/0!</v>
      </c>
    </row>
    <row r="305" spans="1:9" ht="28.5">
      <c r="A305" s="241" t="s">
        <v>695</v>
      </c>
      <c r="B305" s="31"/>
      <c r="C305" s="230" t="s">
        <v>439</v>
      </c>
      <c r="D305" s="159" t="s">
        <v>106</v>
      </c>
      <c r="E305" s="62" t="s">
        <v>696</v>
      </c>
      <c r="F305" s="65"/>
      <c r="G305" s="238">
        <f>G306</f>
        <v>228.9</v>
      </c>
      <c r="H305" s="238">
        <f>H306</f>
        <v>228.9</v>
      </c>
      <c r="I305" s="235">
        <f t="shared" si="4"/>
        <v>100</v>
      </c>
    </row>
    <row r="306" spans="1:9" ht="28.5">
      <c r="A306" s="215" t="s">
        <v>440</v>
      </c>
      <c r="B306" s="31"/>
      <c r="C306" s="230" t="s">
        <v>439</v>
      </c>
      <c r="D306" s="159" t="s">
        <v>106</v>
      </c>
      <c r="E306" s="62" t="s">
        <v>696</v>
      </c>
      <c r="F306" s="65" t="s">
        <v>441</v>
      </c>
      <c r="G306" s="238">
        <v>228.9</v>
      </c>
      <c r="H306" s="238">
        <v>228.9</v>
      </c>
      <c r="I306" s="235">
        <f t="shared" si="4"/>
        <v>100</v>
      </c>
    </row>
    <row r="307" spans="1:9" ht="28.5">
      <c r="A307" s="68" t="s">
        <v>679</v>
      </c>
      <c r="B307" s="97"/>
      <c r="C307" s="112" t="s">
        <v>106</v>
      </c>
      <c r="D307" s="112" t="s">
        <v>106</v>
      </c>
      <c r="E307" s="95" t="s">
        <v>500</v>
      </c>
      <c r="F307" s="128"/>
      <c r="G307" s="81">
        <f>SUM(G308)+G310</f>
        <v>4083</v>
      </c>
      <c r="H307" s="81">
        <f>SUM(H308)+H310</f>
        <v>3449.6</v>
      </c>
      <c r="I307" s="235">
        <f t="shared" si="4"/>
        <v>84.486896889542</v>
      </c>
    </row>
    <row r="308" spans="1:9" ht="42.75">
      <c r="A308" s="68" t="s">
        <v>639</v>
      </c>
      <c r="B308" s="97"/>
      <c r="C308" s="112" t="s">
        <v>106</v>
      </c>
      <c r="D308" s="112" t="s">
        <v>106</v>
      </c>
      <c r="E308" s="95" t="s">
        <v>25</v>
      </c>
      <c r="F308" s="128"/>
      <c r="G308" s="81">
        <f>G309</f>
        <v>3378</v>
      </c>
      <c r="H308" s="81">
        <f>H309</f>
        <v>3378</v>
      </c>
      <c r="I308" s="235">
        <f t="shared" si="4"/>
        <v>100</v>
      </c>
    </row>
    <row r="309" spans="1:9" s="50" customFormat="1" ht="28.5">
      <c r="A309" s="68" t="s">
        <v>614</v>
      </c>
      <c r="B309" s="97"/>
      <c r="C309" s="112" t="s">
        <v>106</v>
      </c>
      <c r="D309" s="112" t="s">
        <v>106</v>
      </c>
      <c r="E309" s="95" t="s">
        <v>25</v>
      </c>
      <c r="F309" s="128" t="s">
        <v>441</v>
      </c>
      <c r="G309" s="81">
        <v>3378</v>
      </c>
      <c r="H309" s="81">
        <v>3378</v>
      </c>
      <c r="I309" s="235">
        <f t="shared" si="4"/>
        <v>100</v>
      </c>
    </row>
    <row r="310" spans="1:9" s="50" customFormat="1" ht="57">
      <c r="A310" s="68" t="s">
        <v>697</v>
      </c>
      <c r="B310" s="97"/>
      <c r="C310" s="230" t="s">
        <v>106</v>
      </c>
      <c r="D310" s="159" t="s">
        <v>106</v>
      </c>
      <c r="E310" s="62" t="s">
        <v>698</v>
      </c>
      <c r="F310" s="65"/>
      <c r="G310" s="238">
        <f>SUM(G311)</f>
        <v>705</v>
      </c>
      <c r="H310" s="238">
        <f>SUM(H311)</f>
        <v>71.6</v>
      </c>
      <c r="I310" s="235">
        <f t="shared" si="4"/>
        <v>10.156028368794326</v>
      </c>
    </row>
    <row r="311" spans="1:9" s="50" customFormat="1" ht="28.5">
      <c r="A311" s="68" t="s">
        <v>614</v>
      </c>
      <c r="B311" s="97"/>
      <c r="C311" s="230" t="s">
        <v>106</v>
      </c>
      <c r="D311" s="159" t="s">
        <v>106</v>
      </c>
      <c r="E311" s="62" t="s">
        <v>698</v>
      </c>
      <c r="F311" s="65" t="s">
        <v>441</v>
      </c>
      <c r="G311" s="238">
        <v>705</v>
      </c>
      <c r="H311" s="238">
        <v>71.6</v>
      </c>
      <c r="I311" s="235">
        <f t="shared" si="4"/>
        <v>10.156028368794326</v>
      </c>
    </row>
    <row r="312" spans="1:9" s="50" customFormat="1" ht="28.5">
      <c r="A312" s="99" t="s">
        <v>638</v>
      </c>
      <c r="B312" s="97"/>
      <c r="C312" s="112" t="s">
        <v>106</v>
      </c>
      <c r="D312" s="112" t="s">
        <v>106</v>
      </c>
      <c r="E312" s="95" t="s">
        <v>37</v>
      </c>
      <c r="F312" s="128"/>
      <c r="G312" s="81">
        <f>SUM(G313:G314)</f>
        <v>4290.9</v>
      </c>
      <c r="H312" s="81">
        <f>SUM(H313:H314)</f>
        <v>4091.3</v>
      </c>
      <c r="I312" s="235">
        <f t="shared" si="4"/>
        <v>95.34829522943906</v>
      </c>
    </row>
    <row r="313" spans="1:9" s="50" customFormat="1" ht="27.75" customHeight="1">
      <c r="A313" s="68" t="s">
        <v>614</v>
      </c>
      <c r="B313" s="97"/>
      <c r="C313" s="112" t="s">
        <v>106</v>
      </c>
      <c r="D313" s="112" t="s">
        <v>106</v>
      </c>
      <c r="E313" s="95" t="s">
        <v>37</v>
      </c>
      <c r="F313" s="128" t="s">
        <v>441</v>
      </c>
      <c r="G313" s="81">
        <v>4090.9</v>
      </c>
      <c r="H313" s="81">
        <v>3891.3</v>
      </c>
      <c r="I313" s="235">
        <f t="shared" si="4"/>
        <v>95.12087804639566</v>
      </c>
    </row>
    <row r="314" spans="1:9" ht="33.75" customHeight="1">
      <c r="A314" s="58" t="s">
        <v>406</v>
      </c>
      <c r="B314" s="93"/>
      <c r="C314" s="95" t="s">
        <v>106</v>
      </c>
      <c r="D314" s="95" t="s">
        <v>106</v>
      </c>
      <c r="E314" s="94" t="s">
        <v>37</v>
      </c>
      <c r="F314" s="128" t="s">
        <v>397</v>
      </c>
      <c r="G314" s="76">
        <v>200</v>
      </c>
      <c r="H314" s="76">
        <v>200</v>
      </c>
      <c r="I314" s="235">
        <f t="shared" si="4"/>
        <v>100</v>
      </c>
    </row>
    <row r="315" spans="1:9" ht="15">
      <c r="A315" s="92" t="s">
        <v>49</v>
      </c>
      <c r="B315" s="93"/>
      <c r="C315" s="94" t="s">
        <v>289</v>
      </c>
      <c r="D315" s="94"/>
      <c r="E315" s="94"/>
      <c r="F315" s="127"/>
      <c r="G315" s="76">
        <f>SUM(G317)+G322</f>
        <v>6220.5</v>
      </c>
      <c r="H315" s="76">
        <f>SUM(H317)+H322</f>
        <v>5562.400000000001</v>
      </c>
      <c r="I315" s="235">
        <f t="shared" si="4"/>
        <v>89.42046459287839</v>
      </c>
    </row>
    <row r="316" spans="1:9" ht="15">
      <c r="A316" s="139" t="s">
        <v>488</v>
      </c>
      <c r="B316" s="93"/>
      <c r="C316" s="112" t="s">
        <v>289</v>
      </c>
      <c r="D316" s="112" t="s">
        <v>83</v>
      </c>
      <c r="E316" s="94"/>
      <c r="F316" s="127"/>
      <c r="G316" s="76">
        <f>SUM(G317)</f>
        <v>5351.5</v>
      </c>
      <c r="H316" s="76">
        <f>SUM(H317)</f>
        <v>5058.3</v>
      </c>
      <c r="I316" s="235">
        <f t="shared" si="4"/>
        <v>94.52116229094646</v>
      </c>
    </row>
    <row r="317" spans="1:9" ht="15">
      <c r="A317" s="68" t="s">
        <v>50</v>
      </c>
      <c r="B317" s="113"/>
      <c r="C317" s="112" t="s">
        <v>289</v>
      </c>
      <c r="D317" s="112" t="s">
        <v>83</v>
      </c>
      <c r="E317" s="112" t="s">
        <v>442</v>
      </c>
      <c r="F317" s="131"/>
      <c r="G317" s="81">
        <f>SUM(G318)</f>
        <v>5351.5</v>
      </c>
      <c r="H317" s="81">
        <f>SUM(H318)</f>
        <v>5058.3</v>
      </c>
      <c r="I317" s="235">
        <f t="shared" si="4"/>
        <v>94.52116229094646</v>
      </c>
    </row>
    <row r="318" spans="1:9" ht="28.5">
      <c r="A318" s="68" t="s">
        <v>39</v>
      </c>
      <c r="B318" s="113"/>
      <c r="C318" s="112" t="s">
        <v>289</v>
      </c>
      <c r="D318" s="112" t="s">
        <v>83</v>
      </c>
      <c r="E318" s="112" t="s">
        <v>443</v>
      </c>
      <c r="F318" s="131"/>
      <c r="G318" s="81">
        <f>SUM(G319:G321)</f>
        <v>5351.5</v>
      </c>
      <c r="H318" s="81">
        <f>SUM(H319:H321)</f>
        <v>5058.3</v>
      </c>
      <c r="I318" s="235">
        <f t="shared" si="4"/>
        <v>94.52116229094646</v>
      </c>
    </row>
    <row r="319" spans="1:9" ht="28.5">
      <c r="A319" s="68" t="s">
        <v>380</v>
      </c>
      <c r="B319" s="113"/>
      <c r="C319" s="112" t="s">
        <v>289</v>
      </c>
      <c r="D319" s="112" t="s">
        <v>83</v>
      </c>
      <c r="E319" s="112" t="s">
        <v>443</v>
      </c>
      <c r="F319" s="131" t="s">
        <v>381</v>
      </c>
      <c r="G319" s="81">
        <v>4461.8</v>
      </c>
      <c r="H319" s="81">
        <v>4360.8</v>
      </c>
      <c r="I319" s="235">
        <f t="shared" si="4"/>
        <v>97.73633959388587</v>
      </c>
    </row>
    <row r="320" spans="1:9" ht="28.5">
      <c r="A320" s="92" t="s">
        <v>613</v>
      </c>
      <c r="B320" s="113"/>
      <c r="C320" s="112" t="s">
        <v>289</v>
      </c>
      <c r="D320" s="112" t="s">
        <v>83</v>
      </c>
      <c r="E320" s="112" t="s">
        <v>443</v>
      </c>
      <c r="F320" s="131" t="s">
        <v>95</v>
      </c>
      <c r="G320" s="81">
        <v>811.7</v>
      </c>
      <c r="H320" s="81">
        <v>642.1</v>
      </c>
      <c r="I320" s="235">
        <f t="shared" si="4"/>
        <v>79.10558087963533</v>
      </c>
    </row>
    <row r="321" spans="1:9" ht="15">
      <c r="A321" s="68" t="s">
        <v>386</v>
      </c>
      <c r="B321" s="113"/>
      <c r="C321" s="112" t="s">
        <v>289</v>
      </c>
      <c r="D321" s="112" t="s">
        <v>83</v>
      </c>
      <c r="E321" s="112" t="s">
        <v>443</v>
      </c>
      <c r="F321" s="131" t="s">
        <v>139</v>
      </c>
      <c r="G321" s="81">
        <v>78</v>
      </c>
      <c r="H321" s="81">
        <v>55.4</v>
      </c>
      <c r="I321" s="235">
        <f t="shared" si="4"/>
        <v>71.02564102564102</v>
      </c>
    </row>
    <row r="322" spans="1:9" ht="15">
      <c r="A322" s="68" t="s">
        <v>51</v>
      </c>
      <c r="B322" s="113"/>
      <c r="C322" s="112" t="s">
        <v>289</v>
      </c>
      <c r="D322" s="112" t="s">
        <v>106</v>
      </c>
      <c r="E322" s="118"/>
      <c r="F322" s="131"/>
      <c r="G322" s="81">
        <f>G324</f>
        <v>869</v>
      </c>
      <c r="H322" s="81">
        <f>H324</f>
        <v>504.09999999999997</v>
      </c>
      <c r="I322" s="235">
        <f t="shared" si="4"/>
        <v>58.00920598388952</v>
      </c>
    </row>
    <row r="323" spans="1:9" ht="15">
      <c r="A323" s="68" t="s">
        <v>433</v>
      </c>
      <c r="B323" s="113"/>
      <c r="C323" s="112" t="s">
        <v>289</v>
      </c>
      <c r="D323" s="112" t="s">
        <v>106</v>
      </c>
      <c r="E323" s="95" t="s">
        <v>104</v>
      </c>
      <c r="F323" s="131"/>
      <c r="G323" s="81">
        <f>SUM(G324)</f>
        <v>869</v>
      </c>
      <c r="H323" s="81">
        <f>SUM(H324)</f>
        <v>504.09999999999997</v>
      </c>
      <c r="I323" s="235">
        <f t="shared" si="4"/>
        <v>58.00920598388952</v>
      </c>
    </row>
    <row r="324" spans="1:9" ht="15">
      <c r="A324" s="68" t="s">
        <v>491</v>
      </c>
      <c r="B324" s="113"/>
      <c r="C324" s="112" t="s">
        <v>289</v>
      </c>
      <c r="D324" s="112" t="s">
        <v>106</v>
      </c>
      <c r="E324" s="112" t="s">
        <v>52</v>
      </c>
      <c r="F324" s="131"/>
      <c r="G324" s="81">
        <f>SUM(G325:G326)</f>
        <v>869</v>
      </c>
      <c r="H324" s="81">
        <f>SUM(H325:H326)</f>
        <v>504.09999999999997</v>
      </c>
      <c r="I324" s="235">
        <f t="shared" si="4"/>
        <v>58.00920598388952</v>
      </c>
    </row>
    <row r="325" spans="1:9" ht="28.5">
      <c r="A325" s="57" t="s">
        <v>380</v>
      </c>
      <c r="B325" s="113"/>
      <c r="C325" s="230" t="s">
        <v>289</v>
      </c>
      <c r="D325" s="159" t="s">
        <v>106</v>
      </c>
      <c r="E325" s="159" t="s">
        <v>52</v>
      </c>
      <c r="F325" s="161" t="s">
        <v>381</v>
      </c>
      <c r="G325" s="81">
        <v>50.2</v>
      </c>
      <c r="H325" s="81">
        <v>50.2</v>
      </c>
      <c r="I325" s="235">
        <f t="shared" si="4"/>
        <v>100</v>
      </c>
    </row>
    <row r="326" spans="1:9" ht="27.75" customHeight="1">
      <c r="A326" s="92" t="s">
        <v>613</v>
      </c>
      <c r="B326" s="113"/>
      <c r="C326" s="112" t="s">
        <v>289</v>
      </c>
      <c r="D326" s="112" t="s">
        <v>106</v>
      </c>
      <c r="E326" s="112" t="s">
        <v>52</v>
      </c>
      <c r="F326" s="131" t="s">
        <v>95</v>
      </c>
      <c r="G326" s="81">
        <v>818.8</v>
      </c>
      <c r="H326" s="81">
        <v>453.9</v>
      </c>
      <c r="I326" s="235">
        <f t="shared" si="4"/>
        <v>55.434782608695656</v>
      </c>
    </row>
    <row r="327" spans="1:9" ht="15">
      <c r="A327" s="68" t="s">
        <v>91</v>
      </c>
      <c r="B327" s="113"/>
      <c r="C327" s="112" t="s">
        <v>92</v>
      </c>
      <c r="D327" s="112"/>
      <c r="E327" s="112"/>
      <c r="F327" s="131"/>
      <c r="G327" s="81">
        <f>G328</f>
        <v>2079.8</v>
      </c>
      <c r="H327" s="81">
        <f>H328</f>
        <v>1727.6</v>
      </c>
      <c r="I327" s="235">
        <f t="shared" si="4"/>
        <v>83.06567939224925</v>
      </c>
    </row>
    <row r="328" spans="1:9" ht="15">
      <c r="A328" s="68" t="s">
        <v>185</v>
      </c>
      <c r="B328" s="113"/>
      <c r="C328" s="112" t="s">
        <v>92</v>
      </c>
      <c r="D328" s="112" t="s">
        <v>240</v>
      </c>
      <c r="E328" s="112"/>
      <c r="F328" s="131"/>
      <c r="G328" s="81">
        <f>G330</f>
        <v>2079.8</v>
      </c>
      <c r="H328" s="81">
        <f>H330</f>
        <v>1727.6</v>
      </c>
      <c r="I328" s="235">
        <f t="shared" si="4"/>
        <v>83.06567939224925</v>
      </c>
    </row>
    <row r="329" spans="1:9" ht="15">
      <c r="A329" s="68" t="s">
        <v>433</v>
      </c>
      <c r="B329" s="113"/>
      <c r="C329" s="112" t="s">
        <v>92</v>
      </c>
      <c r="D329" s="112" t="s">
        <v>240</v>
      </c>
      <c r="E329" s="95" t="s">
        <v>104</v>
      </c>
      <c r="F329" s="131"/>
      <c r="G329" s="81">
        <f>SUM(G330)</f>
        <v>2079.8</v>
      </c>
      <c r="H329" s="81">
        <f>SUM(H330)</f>
        <v>1727.6</v>
      </c>
      <c r="I329" s="235">
        <f t="shared" si="4"/>
        <v>83.06567939224925</v>
      </c>
    </row>
    <row r="330" spans="1:9" ht="28.5">
      <c r="A330" s="99" t="s">
        <v>638</v>
      </c>
      <c r="B330" s="113"/>
      <c r="C330" s="112" t="s">
        <v>92</v>
      </c>
      <c r="D330" s="112" t="s">
        <v>240</v>
      </c>
      <c r="E330" s="112" t="s">
        <v>37</v>
      </c>
      <c r="F330" s="131"/>
      <c r="G330" s="81">
        <f>SUM(G331:G332)</f>
        <v>2079.8</v>
      </c>
      <c r="H330" s="81">
        <f>SUM(H331:H332)</f>
        <v>1727.6</v>
      </c>
      <c r="I330" s="235">
        <f t="shared" si="4"/>
        <v>83.06567939224925</v>
      </c>
    </row>
    <row r="331" spans="1:9" s="39" customFormat="1" ht="28.5">
      <c r="A331" s="68" t="s">
        <v>614</v>
      </c>
      <c r="B331" s="113"/>
      <c r="C331" s="112" t="s">
        <v>92</v>
      </c>
      <c r="D331" s="112" t="s">
        <v>240</v>
      </c>
      <c r="E331" s="112" t="s">
        <v>444</v>
      </c>
      <c r="F331" s="131" t="s">
        <v>441</v>
      </c>
      <c r="G331" s="81">
        <v>2077.8</v>
      </c>
      <c r="H331" s="81">
        <v>1725.6</v>
      </c>
      <c r="I331" s="235">
        <f t="shared" si="4"/>
        <v>83.04937915102512</v>
      </c>
    </row>
    <row r="332" spans="1:9" s="39" customFormat="1" ht="28.5">
      <c r="A332" s="58" t="s">
        <v>406</v>
      </c>
      <c r="B332" s="113"/>
      <c r="C332" s="112" t="s">
        <v>92</v>
      </c>
      <c r="D332" s="112" t="s">
        <v>240</v>
      </c>
      <c r="E332" s="112" t="s">
        <v>444</v>
      </c>
      <c r="F332" s="131" t="s">
        <v>397</v>
      </c>
      <c r="G332" s="81">
        <v>2</v>
      </c>
      <c r="H332" s="81">
        <v>2</v>
      </c>
      <c r="I332" s="235">
        <f t="shared" si="4"/>
        <v>100</v>
      </c>
    </row>
    <row r="333" spans="1:9" ht="15">
      <c r="A333" s="92" t="s">
        <v>145</v>
      </c>
      <c r="B333" s="93"/>
      <c r="C333" s="94" t="s">
        <v>4</v>
      </c>
      <c r="D333" s="94"/>
      <c r="E333" s="94"/>
      <c r="F333" s="127"/>
      <c r="G333" s="76">
        <f>SUM(G346)+G334</f>
        <v>33102.5</v>
      </c>
      <c r="H333" s="76">
        <f>SUM(H346)+H334</f>
        <v>32284.1</v>
      </c>
      <c r="I333" s="235">
        <f t="shared" si="4"/>
        <v>97.5276791783098</v>
      </c>
    </row>
    <row r="334" spans="1:9" ht="15">
      <c r="A334" s="92" t="s">
        <v>19</v>
      </c>
      <c r="B334" s="93"/>
      <c r="C334" s="94" t="s">
        <v>4</v>
      </c>
      <c r="D334" s="94" t="s">
        <v>83</v>
      </c>
      <c r="E334" s="94"/>
      <c r="F334" s="127"/>
      <c r="G334" s="76">
        <f>SUM(G340)+G335</f>
        <v>1467</v>
      </c>
      <c r="H334" s="76">
        <f>SUM(H340)+H335</f>
        <v>1467</v>
      </c>
      <c r="I334" s="235">
        <f t="shared" si="4"/>
        <v>100</v>
      </c>
    </row>
    <row r="335" spans="1:9" ht="42.75">
      <c r="A335" s="92" t="s">
        <v>719</v>
      </c>
      <c r="B335" s="93"/>
      <c r="C335" s="94" t="s">
        <v>4</v>
      </c>
      <c r="D335" s="94" t="s">
        <v>83</v>
      </c>
      <c r="E335" s="94" t="s">
        <v>625</v>
      </c>
      <c r="F335" s="127"/>
      <c r="G335" s="76">
        <f>SUM(G336)+G338</f>
        <v>1014.3</v>
      </c>
      <c r="H335" s="76">
        <f>SUM(H336)+H338</f>
        <v>1014.3</v>
      </c>
      <c r="I335" s="235">
        <f t="shared" si="4"/>
        <v>100</v>
      </c>
    </row>
    <row r="336" spans="1:9" ht="28.5">
      <c r="A336" s="92" t="s">
        <v>720</v>
      </c>
      <c r="B336" s="93"/>
      <c r="C336" s="94" t="s">
        <v>4</v>
      </c>
      <c r="D336" s="94" t="s">
        <v>83</v>
      </c>
      <c r="E336" s="94" t="s">
        <v>721</v>
      </c>
      <c r="F336" s="127"/>
      <c r="G336" s="76">
        <f>SUM(G337)</f>
        <v>427.5</v>
      </c>
      <c r="H336" s="76">
        <f>SUM(H337)</f>
        <v>427.5</v>
      </c>
      <c r="I336" s="235">
        <f t="shared" si="4"/>
        <v>100</v>
      </c>
    </row>
    <row r="337" spans="1:9" ht="15">
      <c r="A337" s="69" t="s">
        <v>390</v>
      </c>
      <c r="B337" s="93"/>
      <c r="C337" s="94" t="s">
        <v>4</v>
      </c>
      <c r="D337" s="94" t="s">
        <v>83</v>
      </c>
      <c r="E337" s="94" t="s">
        <v>721</v>
      </c>
      <c r="F337" s="127" t="s">
        <v>391</v>
      </c>
      <c r="G337" s="76">
        <v>427.5</v>
      </c>
      <c r="H337" s="76">
        <v>427.5</v>
      </c>
      <c r="I337" s="235">
        <f aca="true" t="shared" si="5" ref="I337:I400">SUM(H337/G337*100)</f>
        <v>100</v>
      </c>
    </row>
    <row r="338" spans="1:9" ht="28.5">
      <c r="A338" s="69" t="s">
        <v>722</v>
      </c>
      <c r="B338" s="93"/>
      <c r="C338" s="94" t="s">
        <v>4</v>
      </c>
      <c r="D338" s="94" t="s">
        <v>83</v>
      </c>
      <c r="E338" s="94" t="s">
        <v>723</v>
      </c>
      <c r="F338" s="127"/>
      <c r="G338" s="76">
        <f>SUM(G339)</f>
        <v>586.8</v>
      </c>
      <c r="H338" s="76">
        <f>SUM(H339)</f>
        <v>586.8</v>
      </c>
      <c r="I338" s="235">
        <f t="shared" si="5"/>
        <v>100</v>
      </c>
    </row>
    <row r="339" spans="1:9" ht="15">
      <c r="A339" s="69" t="s">
        <v>390</v>
      </c>
      <c r="B339" s="93"/>
      <c r="C339" s="94" t="s">
        <v>4</v>
      </c>
      <c r="D339" s="94" t="s">
        <v>83</v>
      </c>
      <c r="E339" s="94" t="s">
        <v>723</v>
      </c>
      <c r="F339" s="127" t="s">
        <v>391</v>
      </c>
      <c r="G339" s="76">
        <v>586.8</v>
      </c>
      <c r="H339" s="76">
        <v>586.8</v>
      </c>
      <c r="I339" s="235">
        <f t="shared" si="5"/>
        <v>100</v>
      </c>
    </row>
    <row r="340" spans="1:9" ht="19.5" customHeight="1">
      <c r="A340" s="68" t="s">
        <v>433</v>
      </c>
      <c r="B340" s="93"/>
      <c r="C340" s="94" t="s">
        <v>4</v>
      </c>
      <c r="D340" s="94" t="s">
        <v>83</v>
      </c>
      <c r="E340" s="95" t="s">
        <v>104</v>
      </c>
      <c r="F340" s="127"/>
      <c r="G340" s="76">
        <f>SUM(G341)+G343</f>
        <v>452.7</v>
      </c>
      <c r="H340" s="76">
        <f>SUM(H341)+H343</f>
        <v>452.7</v>
      </c>
      <c r="I340" s="235">
        <f t="shared" si="5"/>
        <v>100</v>
      </c>
    </row>
    <row r="341" spans="1:9" ht="0.75" customHeight="1" hidden="1">
      <c r="A341" s="68" t="s">
        <v>498</v>
      </c>
      <c r="B341" s="93"/>
      <c r="C341" s="94" t="s">
        <v>4</v>
      </c>
      <c r="D341" s="94" t="s">
        <v>83</v>
      </c>
      <c r="E341" s="95" t="s">
        <v>499</v>
      </c>
      <c r="F341" s="127"/>
      <c r="G341" s="76">
        <f>SUM(G342)</f>
        <v>0</v>
      </c>
      <c r="H341" s="76">
        <f>SUM(H342)</f>
        <v>0</v>
      </c>
      <c r="I341" s="235" t="e">
        <f t="shared" si="5"/>
        <v>#DIV/0!</v>
      </c>
    </row>
    <row r="342" spans="1:9" ht="15" customHeight="1" hidden="1">
      <c r="A342" s="92" t="s">
        <v>390</v>
      </c>
      <c r="B342" s="93"/>
      <c r="C342" s="94" t="s">
        <v>4</v>
      </c>
      <c r="D342" s="94" t="s">
        <v>83</v>
      </c>
      <c r="E342" s="95" t="s">
        <v>499</v>
      </c>
      <c r="F342" s="127" t="s">
        <v>391</v>
      </c>
      <c r="G342" s="76"/>
      <c r="H342" s="76"/>
      <c r="I342" s="235" t="e">
        <f t="shared" si="5"/>
        <v>#DIV/0!</v>
      </c>
    </row>
    <row r="343" spans="1:9" ht="28.5">
      <c r="A343" s="103" t="s">
        <v>503</v>
      </c>
      <c r="B343" s="104"/>
      <c r="C343" s="105" t="s">
        <v>4</v>
      </c>
      <c r="D343" s="105" t="s">
        <v>83</v>
      </c>
      <c r="E343" s="105" t="s">
        <v>500</v>
      </c>
      <c r="F343" s="249"/>
      <c r="G343" s="76">
        <f>SUM(G344)</f>
        <v>452.7</v>
      </c>
      <c r="H343" s="76">
        <f>SUM(H344)</f>
        <v>452.7</v>
      </c>
      <c r="I343" s="235">
        <f t="shared" si="5"/>
        <v>100</v>
      </c>
    </row>
    <row r="344" spans="1:9" ht="28.5">
      <c r="A344" s="139" t="s">
        <v>501</v>
      </c>
      <c r="B344" s="106"/>
      <c r="C344" s="105" t="s">
        <v>4</v>
      </c>
      <c r="D344" s="105" t="s">
        <v>83</v>
      </c>
      <c r="E344" s="105" t="s">
        <v>502</v>
      </c>
      <c r="F344" s="249"/>
      <c r="G344" s="76">
        <f>SUM(G345)</f>
        <v>452.7</v>
      </c>
      <c r="H344" s="76">
        <f>SUM(H345)</f>
        <v>452.7</v>
      </c>
      <c r="I344" s="235">
        <f t="shared" si="5"/>
        <v>100</v>
      </c>
    </row>
    <row r="345" spans="1:9" ht="15">
      <c r="A345" s="69" t="s">
        <v>390</v>
      </c>
      <c r="B345" s="107"/>
      <c r="C345" s="105" t="s">
        <v>4</v>
      </c>
      <c r="D345" s="105" t="s">
        <v>83</v>
      </c>
      <c r="E345" s="105" t="s">
        <v>502</v>
      </c>
      <c r="F345" s="250" t="s">
        <v>391</v>
      </c>
      <c r="G345" s="76">
        <v>452.7</v>
      </c>
      <c r="H345" s="76">
        <v>452.7</v>
      </c>
      <c r="I345" s="235">
        <f t="shared" si="5"/>
        <v>100</v>
      </c>
    </row>
    <row r="346" spans="1:9" s="39" customFormat="1" ht="15">
      <c r="A346" s="68" t="s">
        <v>129</v>
      </c>
      <c r="B346" s="113"/>
      <c r="C346" s="112" t="s">
        <v>4</v>
      </c>
      <c r="D346" s="112" t="s">
        <v>97</v>
      </c>
      <c r="E346" s="112"/>
      <c r="F346" s="131"/>
      <c r="G346" s="81">
        <f>SUM(G347)</f>
        <v>31635.5</v>
      </c>
      <c r="H346" s="81">
        <f>SUM(H347)</f>
        <v>30817.1</v>
      </c>
      <c r="I346" s="235">
        <f t="shared" si="5"/>
        <v>97.41303282704557</v>
      </c>
    </row>
    <row r="347" spans="1:9" s="39" customFormat="1" ht="28.5">
      <c r="A347" s="92" t="s">
        <v>516</v>
      </c>
      <c r="B347" s="93"/>
      <c r="C347" s="112" t="s">
        <v>4</v>
      </c>
      <c r="D347" s="112" t="s">
        <v>97</v>
      </c>
      <c r="E347" s="94" t="s">
        <v>517</v>
      </c>
      <c r="F347" s="127"/>
      <c r="G347" s="81">
        <f>SUM(G353)+G349</f>
        <v>31635.5</v>
      </c>
      <c r="H347" s="81">
        <f>SUM(H353)+H349</f>
        <v>30817.1</v>
      </c>
      <c r="I347" s="235">
        <f t="shared" si="5"/>
        <v>97.41303282704557</v>
      </c>
    </row>
    <row r="348" spans="1:9" s="39" customFormat="1" ht="85.5">
      <c r="A348" s="242" t="s">
        <v>537</v>
      </c>
      <c r="B348" s="222"/>
      <c r="C348" s="170" t="s">
        <v>4</v>
      </c>
      <c r="D348" s="170" t="s">
        <v>97</v>
      </c>
      <c r="E348" s="170" t="s">
        <v>538</v>
      </c>
      <c r="F348" s="171"/>
      <c r="G348" s="81">
        <f>SUM(G349)</f>
        <v>21090.3</v>
      </c>
      <c r="H348" s="81">
        <f>SUM(H349)</f>
        <v>20470.3</v>
      </c>
      <c r="I348" s="235">
        <f t="shared" si="5"/>
        <v>97.06025992992039</v>
      </c>
    </row>
    <row r="349" spans="1:9" ht="57">
      <c r="A349" s="68" t="s">
        <v>606</v>
      </c>
      <c r="B349" s="113"/>
      <c r="C349" s="112" t="s">
        <v>4</v>
      </c>
      <c r="D349" s="112" t="s">
        <v>97</v>
      </c>
      <c r="E349" s="94" t="s">
        <v>607</v>
      </c>
      <c r="F349" s="131"/>
      <c r="G349" s="81">
        <f>SUM(G350)</f>
        <v>21090.3</v>
      </c>
      <c r="H349" s="81">
        <f>SUM(H350)</f>
        <v>20470.3</v>
      </c>
      <c r="I349" s="235">
        <f t="shared" si="5"/>
        <v>97.06025992992039</v>
      </c>
    </row>
    <row r="350" spans="1:9" ht="27" customHeight="1">
      <c r="A350" s="68" t="s">
        <v>614</v>
      </c>
      <c r="B350" s="113"/>
      <c r="C350" s="112" t="s">
        <v>4</v>
      </c>
      <c r="D350" s="112" t="s">
        <v>97</v>
      </c>
      <c r="E350" s="94" t="s">
        <v>607</v>
      </c>
      <c r="F350" s="131" t="s">
        <v>441</v>
      </c>
      <c r="G350" s="81">
        <v>21090.3</v>
      </c>
      <c r="H350" s="81">
        <v>20470.3</v>
      </c>
      <c r="I350" s="235">
        <f t="shared" si="5"/>
        <v>97.06025992992039</v>
      </c>
    </row>
    <row r="351" spans="1:9" s="39" customFormat="1" ht="15" customHeight="1" hidden="1">
      <c r="A351" s="68" t="s">
        <v>47</v>
      </c>
      <c r="B351" s="113"/>
      <c r="C351" s="112" t="s">
        <v>4</v>
      </c>
      <c r="D351" s="112" t="s">
        <v>97</v>
      </c>
      <c r="E351" s="112" t="s">
        <v>445</v>
      </c>
      <c r="F351" s="131" t="s">
        <v>447</v>
      </c>
      <c r="G351" s="81"/>
      <c r="H351" s="81"/>
      <c r="I351" s="235" t="e">
        <f t="shared" si="5"/>
        <v>#DIV/0!</v>
      </c>
    </row>
    <row r="352" spans="1:9" ht="28.5" customHeight="1" hidden="1">
      <c r="A352" s="68" t="s">
        <v>448</v>
      </c>
      <c r="B352" s="113"/>
      <c r="C352" s="112" t="s">
        <v>4</v>
      </c>
      <c r="D352" s="112" t="s">
        <v>97</v>
      </c>
      <c r="E352" s="112" t="s">
        <v>445</v>
      </c>
      <c r="F352" s="131" t="s">
        <v>449</v>
      </c>
      <c r="G352" s="81"/>
      <c r="H352" s="81"/>
      <c r="I352" s="235" t="e">
        <f t="shared" si="5"/>
        <v>#DIV/0!</v>
      </c>
    </row>
    <row r="353" spans="1:9" ht="42.75">
      <c r="A353" s="68" t="s">
        <v>489</v>
      </c>
      <c r="B353" s="113"/>
      <c r="C353" s="112" t="s">
        <v>4</v>
      </c>
      <c r="D353" s="112" t="s">
        <v>97</v>
      </c>
      <c r="E353" s="94" t="s">
        <v>520</v>
      </c>
      <c r="F353" s="131"/>
      <c r="G353" s="81">
        <f>SUM(G354)</f>
        <v>10545.2</v>
      </c>
      <c r="H353" s="81">
        <f>SUM(H354)</f>
        <v>10346.8</v>
      </c>
      <c r="I353" s="235">
        <f t="shared" si="5"/>
        <v>98.11857527595492</v>
      </c>
    </row>
    <row r="354" spans="1:9" ht="30" customHeight="1">
      <c r="A354" s="68" t="s">
        <v>614</v>
      </c>
      <c r="B354" s="113"/>
      <c r="C354" s="112" t="s">
        <v>4</v>
      </c>
      <c r="D354" s="112" t="s">
        <v>97</v>
      </c>
      <c r="E354" s="94" t="s">
        <v>520</v>
      </c>
      <c r="F354" s="131" t="s">
        <v>441</v>
      </c>
      <c r="G354" s="81">
        <v>10545.2</v>
      </c>
      <c r="H354" s="81">
        <v>10346.8</v>
      </c>
      <c r="I354" s="235">
        <f t="shared" si="5"/>
        <v>98.11857527595492</v>
      </c>
    </row>
    <row r="355" spans="1:9" s="39" customFormat="1" ht="15" customHeight="1" hidden="1">
      <c r="A355" s="68" t="s">
        <v>47</v>
      </c>
      <c r="B355" s="113"/>
      <c r="C355" s="112" t="s">
        <v>4</v>
      </c>
      <c r="D355" s="112" t="s">
        <v>97</v>
      </c>
      <c r="E355" s="112" t="s">
        <v>357</v>
      </c>
      <c r="F355" s="131" t="s">
        <v>447</v>
      </c>
      <c r="G355" s="81"/>
      <c r="H355" s="81"/>
      <c r="I355" s="235" t="e">
        <f t="shared" si="5"/>
        <v>#DIV/0!</v>
      </c>
    </row>
    <row r="356" spans="1:9" ht="4.5" customHeight="1" hidden="1">
      <c r="A356" s="68" t="s">
        <v>448</v>
      </c>
      <c r="B356" s="113"/>
      <c r="C356" s="112" t="s">
        <v>4</v>
      </c>
      <c r="D356" s="112" t="s">
        <v>97</v>
      </c>
      <c r="E356" s="112" t="s">
        <v>357</v>
      </c>
      <c r="F356" s="131" t="s">
        <v>449</v>
      </c>
      <c r="G356" s="81"/>
      <c r="H356" s="81"/>
      <c r="I356" s="235" t="e">
        <f t="shared" si="5"/>
        <v>#DIV/0!</v>
      </c>
    </row>
    <row r="357" spans="1:9" ht="15">
      <c r="A357" s="92" t="s">
        <v>194</v>
      </c>
      <c r="B357" s="93"/>
      <c r="C357" s="95" t="s">
        <v>315</v>
      </c>
      <c r="D357" s="95"/>
      <c r="E357" s="95"/>
      <c r="F357" s="128"/>
      <c r="G357" s="237">
        <f aca="true" t="shared" si="6" ref="G357:H360">SUM(G358)</f>
        <v>473.6</v>
      </c>
      <c r="H357" s="237">
        <f t="shared" si="6"/>
        <v>473.6</v>
      </c>
      <c r="I357" s="235">
        <f t="shared" si="5"/>
        <v>100</v>
      </c>
    </row>
    <row r="358" spans="1:9" ht="15">
      <c r="A358" s="92" t="s">
        <v>190</v>
      </c>
      <c r="B358" s="93"/>
      <c r="C358" s="94" t="s">
        <v>315</v>
      </c>
      <c r="D358" s="94" t="s">
        <v>106</v>
      </c>
      <c r="E358" s="95"/>
      <c r="F358" s="128"/>
      <c r="G358" s="76">
        <f t="shared" si="6"/>
        <v>473.6</v>
      </c>
      <c r="H358" s="76">
        <f t="shared" si="6"/>
        <v>473.6</v>
      </c>
      <c r="I358" s="235">
        <f t="shared" si="5"/>
        <v>100</v>
      </c>
    </row>
    <row r="359" spans="1:9" ht="15">
      <c r="A359" s="58" t="s">
        <v>464</v>
      </c>
      <c r="B359" s="97"/>
      <c r="C359" s="94" t="s">
        <v>315</v>
      </c>
      <c r="D359" s="94" t="s">
        <v>106</v>
      </c>
      <c r="E359" s="95" t="s">
        <v>104</v>
      </c>
      <c r="F359" s="128"/>
      <c r="G359" s="76">
        <f t="shared" si="6"/>
        <v>473.6</v>
      </c>
      <c r="H359" s="76">
        <f t="shared" si="6"/>
        <v>473.6</v>
      </c>
      <c r="I359" s="235">
        <f t="shared" si="5"/>
        <v>100</v>
      </c>
    </row>
    <row r="360" spans="1:9" ht="28.5">
      <c r="A360" s="101" t="s">
        <v>686</v>
      </c>
      <c r="B360" s="93"/>
      <c r="C360" s="94" t="s">
        <v>315</v>
      </c>
      <c r="D360" s="94" t="s">
        <v>106</v>
      </c>
      <c r="E360" s="95" t="s">
        <v>75</v>
      </c>
      <c r="F360" s="128"/>
      <c r="G360" s="76">
        <f t="shared" si="6"/>
        <v>473.6</v>
      </c>
      <c r="H360" s="76">
        <f t="shared" si="6"/>
        <v>473.6</v>
      </c>
      <c r="I360" s="235">
        <f t="shared" si="5"/>
        <v>100</v>
      </c>
    </row>
    <row r="361" spans="1:9" s="52" customFormat="1" ht="28.5">
      <c r="A361" s="68" t="s">
        <v>446</v>
      </c>
      <c r="B361" s="93"/>
      <c r="C361" s="94" t="s">
        <v>315</v>
      </c>
      <c r="D361" s="94" t="s">
        <v>106</v>
      </c>
      <c r="E361" s="95" t="s">
        <v>75</v>
      </c>
      <c r="F361" s="128" t="s">
        <v>441</v>
      </c>
      <c r="G361" s="76">
        <v>473.6</v>
      </c>
      <c r="H361" s="76">
        <v>473.6</v>
      </c>
      <c r="I361" s="235">
        <f t="shared" si="5"/>
        <v>100</v>
      </c>
    </row>
    <row r="362" spans="1:9" s="52" customFormat="1" ht="15" customHeight="1">
      <c r="A362" s="92" t="s">
        <v>207</v>
      </c>
      <c r="B362" s="93" t="s">
        <v>208</v>
      </c>
      <c r="C362" s="96"/>
      <c r="D362" s="96"/>
      <c r="E362" s="96"/>
      <c r="F362" s="245"/>
      <c r="G362" s="76">
        <f>SUM(G363+G397+G403)+G386+G390</f>
        <v>53380.2</v>
      </c>
      <c r="H362" s="76">
        <f>SUM(H363+H397+H403)+H386+H390</f>
        <v>52767.2</v>
      </c>
      <c r="I362" s="235">
        <f t="shared" si="5"/>
        <v>98.85163412651133</v>
      </c>
    </row>
    <row r="363" spans="1:9" s="52" customFormat="1" ht="15">
      <c r="A363" s="92" t="s">
        <v>350</v>
      </c>
      <c r="B363" s="93"/>
      <c r="C363" s="94" t="s">
        <v>351</v>
      </c>
      <c r="D363" s="94"/>
      <c r="E363" s="94"/>
      <c r="F363" s="127"/>
      <c r="G363" s="76">
        <f>SUM(G364+G371+G374)</f>
        <v>23315.299999999996</v>
      </c>
      <c r="H363" s="76">
        <f>SUM(H364+H371+H374)</f>
        <v>22901.399999999998</v>
      </c>
      <c r="I363" s="235">
        <f t="shared" si="5"/>
        <v>98.22477085862074</v>
      </c>
    </row>
    <row r="364" spans="1:9" ht="28.5">
      <c r="A364" s="92" t="s">
        <v>288</v>
      </c>
      <c r="B364" s="93"/>
      <c r="C364" s="94" t="s">
        <v>351</v>
      </c>
      <c r="D364" s="94" t="s">
        <v>289</v>
      </c>
      <c r="E364" s="94"/>
      <c r="F364" s="127"/>
      <c r="G364" s="76">
        <f>SUM(G365)</f>
        <v>18983.699999999997</v>
      </c>
      <c r="H364" s="76">
        <f>SUM(H365)</f>
        <v>18982.6</v>
      </c>
      <c r="I364" s="235">
        <f t="shared" si="5"/>
        <v>99.99420555529218</v>
      </c>
    </row>
    <row r="365" spans="1:9" ht="28.5">
      <c r="A365" s="92" t="s">
        <v>76</v>
      </c>
      <c r="B365" s="93"/>
      <c r="C365" s="94" t="s">
        <v>351</v>
      </c>
      <c r="D365" s="94" t="s">
        <v>289</v>
      </c>
      <c r="E365" s="94" t="s">
        <v>77</v>
      </c>
      <c r="F365" s="127"/>
      <c r="G365" s="76">
        <f>SUM(G366)+G370</f>
        <v>18983.699999999997</v>
      </c>
      <c r="H365" s="76">
        <f>SUM(H366)+H370</f>
        <v>18982.6</v>
      </c>
      <c r="I365" s="235">
        <f t="shared" si="5"/>
        <v>99.99420555529218</v>
      </c>
    </row>
    <row r="366" spans="1:9" ht="17.25" customHeight="1">
      <c r="A366" s="92" t="s">
        <v>84</v>
      </c>
      <c r="B366" s="93"/>
      <c r="C366" s="94" t="s">
        <v>351</v>
      </c>
      <c r="D366" s="94" t="s">
        <v>289</v>
      </c>
      <c r="E366" s="94" t="s">
        <v>86</v>
      </c>
      <c r="F366" s="127"/>
      <c r="G366" s="76">
        <f>SUM(G367+G368)</f>
        <v>18983.699999999997</v>
      </c>
      <c r="H366" s="76">
        <f>SUM(H367+H368)</f>
        <v>18982.6</v>
      </c>
      <c r="I366" s="235">
        <f t="shared" si="5"/>
        <v>99.99420555529218</v>
      </c>
    </row>
    <row r="367" spans="1:9" ht="28.5">
      <c r="A367" s="92" t="s">
        <v>380</v>
      </c>
      <c r="B367" s="93"/>
      <c r="C367" s="94" t="s">
        <v>85</v>
      </c>
      <c r="D367" s="94" t="s">
        <v>289</v>
      </c>
      <c r="E367" s="94" t="s">
        <v>86</v>
      </c>
      <c r="F367" s="129" t="s">
        <v>381</v>
      </c>
      <c r="G367" s="76">
        <v>18976.6</v>
      </c>
      <c r="H367" s="76">
        <v>18975.5</v>
      </c>
      <c r="I367" s="235">
        <f t="shared" si="5"/>
        <v>99.99420338732966</v>
      </c>
    </row>
    <row r="368" spans="1:9" s="41" customFormat="1" ht="34.5" customHeight="1">
      <c r="A368" s="92" t="s">
        <v>613</v>
      </c>
      <c r="B368" s="93"/>
      <c r="C368" s="94" t="s">
        <v>351</v>
      </c>
      <c r="D368" s="94" t="s">
        <v>289</v>
      </c>
      <c r="E368" s="94" t="s">
        <v>86</v>
      </c>
      <c r="F368" s="127" t="s">
        <v>95</v>
      </c>
      <c r="G368" s="237">
        <v>7.1</v>
      </c>
      <c r="H368" s="237">
        <v>7.1</v>
      </c>
      <c r="I368" s="235">
        <f t="shared" si="5"/>
        <v>100</v>
      </c>
    </row>
    <row r="369" spans="1:9" s="50" customFormat="1" ht="28.5" customHeight="1" hidden="1">
      <c r="A369" s="92" t="s">
        <v>290</v>
      </c>
      <c r="B369" s="93"/>
      <c r="C369" s="94" t="s">
        <v>85</v>
      </c>
      <c r="D369" s="94" t="s">
        <v>289</v>
      </c>
      <c r="E369" s="94" t="s">
        <v>291</v>
      </c>
      <c r="F369" s="127"/>
      <c r="G369" s="76">
        <f>SUM(G370)</f>
        <v>0</v>
      </c>
      <c r="H369" s="76">
        <f>SUM(H370)</f>
        <v>0</v>
      </c>
      <c r="I369" s="235" t="e">
        <f t="shared" si="5"/>
        <v>#DIV/0!</v>
      </c>
    </row>
    <row r="370" spans="1:9" ht="28.5" customHeight="1" hidden="1">
      <c r="A370" s="92" t="s">
        <v>380</v>
      </c>
      <c r="B370" s="93"/>
      <c r="C370" s="94" t="s">
        <v>85</v>
      </c>
      <c r="D370" s="94" t="s">
        <v>289</v>
      </c>
      <c r="E370" s="94" t="s">
        <v>291</v>
      </c>
      <c r="F370" s="129" t="s">
        <v>381</v>
      </c>
      <c r="G370" s="76"/>
      <c r="H370" s="76"/>
      <c r="I370" s="235" t="e">
        <f t="shared" si="5"/>
        <v>#DIV/0!</v>
      </c>
    </row>
    <row r="371" spans="1:9" ht="15">
      <c r="A371" s="92" t="s">
        <v>303</v>
      </c>
      <c r="B371" s="93"/>
      <c r="C371" s="94" t="s">
        <v>351</v>
      </c>
      <c r="D371" s="94" t="s">
        <v>315</v>
      </c>
      <c r="E371" s="94"/>
      <c r="F371" s="127"/>
      <c r="G371" s="76">
        <f>SUM(G372)</f>
        <v>146</v>
      </c>
      <c r="H371" s="76">
        <f>SUM(H372)</f>
        <v>0</v>
      </c>
      <c r="I371" s="235">
        <f t="shared" si="5"/>
        <v>0</v>
      </c>
    </row>
    <row r="372" spans="1:9" ht="15">
      <c r="A372" s="92" t="s">
        <v>285</v>
      </c>
      <c r="B372" s="93"/>
      <c r="C372" s="94" t="s">
        <v>351</v>
      </c>
      <c r="D372" s="94" t="s">
        <v>315</v>
      </c>
      <c r="E372" s="94" t="s">
        <v>392</v>
      </c>
      <c r="F372" s="127"/>
      <c r="G372" s="76">
        <f>SUM(G373)</f>
        <v>146</v>
      </c>
      <c r="H372" s="76">
        <f>SUM(H373)</f>
        <v>0</v>
      </c>
      <c r="I372" s="235">
        <f t="shared" si="5"/>
        <v>0</v>
      </c>
    </row>
    <row r="373" spans="1:9" ht="15">
      <c r="A373" s="92" t="s">
        <v>386</v>
      </c>
      <c r="B373" s="93"/>
      <c r="C373" s="94" t="s">
        <v>351</v>
      </c>
      <c r="D373" s="94" t="s">
        <v>315</v>
      </c>
      <c r="E373" s="94" t="s">
        <v>392</v>
      </c>
      <c r="F373" s="127" t="s">
        <v>139</v>
      </c>
      <c r="G373" s="76">
        <v>146</v>
      </c>
      <c r="H373" s="76"/>
      <c r="I373" s="235">
        <f t="shared" si="5"/>
        <v>0</v>
      </c>
    </row>
    <row r="374" spans="1:9" ht="15">
      <c r="A374" s="92" t="s">
        <v>87</v>
      </c>
      <c r="B374" s="93"/>
      <c r="C374" s="94" t="s">
        <v>351</v>
      </c>
      <c r="D374" s="94" t="s">
        <v>187</v>
      </c>
      <c r="E374" s="94"/>
      <c r="F374" s="128"/>
      <c r="G374" s="76">
        <f>SUM(G375)</f>
        <v>4185.6</v>
      </c>
      <c r="H374" s="76">
        <f>SUM(H375)</f>
        <v>3918.8</v>
      </c>
      <c r="I374" s="235">
        <f t="shared" si="5"/>
        <v>93.62576452599389</v>
      </c>
    </row>
    <row r="375" spans="1:9" ht="28.5">
      <c r="A375" s="92" t="s">
        <v>382</v>
      </c>
      <c r="B375" s="93"/>
      <c r="C375" s="94" t="s">
        <v>351</v>
      </c>
      <c r="D375" s="94" t="s">
        <v>187</v>
      </c>
      <c r="E375" s="94" t="s">
        <v>383</v>
      </c>
      <c r="F375" s="128"/>
      <c r="G375" s="237">
        <f>SUM(G376+G379+G381)</f>
        <v>4185.6</v>
      </c>
      <c r="H375" s="237">
        <f>SUM(H376+H379+H381)</f>
        <v>3918.8</v>
      </c>
      <c r="I375" s="235">
        <f t="shared" si="5"/>
        <v>93.62576452599389</v>
      </c>
    </row>
    <row r="376" spans="1:9" ht="15">
      <c r="A376" s="92" t="s">
        <v>373</v>
      </c>
      <c r="B376" s="93"/>
      <c r="C376" s="94" t="s">
        <v>351</v>
      </c>
      <c r="D376" s="94" t="s">
        <v>187</v>
      </c>
      <c r="E376" s="94" t="s">
        <v>384</v>
      </c>
      <c r="F376" s="127"/>
      <c r="G376" s="237">
        <f>SUM(G377:G378)</f>
        <v>188.4</v>
      </c>
      <c r="H376" s="237">
        <f>SUM(H377:H378)</f>
        <v>168.1</v>
      </c>
      <c r="I376" s="235">
        <f t="shared" si="5"/>
        <v>89.22505307855626</v>
      </c>
    </row>
    <row r="377" spans="1:9" ht="28.5">
      <c r="A377" s="92" t="s">
        <v>613</v>
      </c>
      <c r="B377" s="93"/>
      <c r="C377" s="94" t="s">
        <v>351</v>
      </c>
      <c r="D377" s="94" t="s">
        <v>187</v>
      </c>
      <c r="E377" s="94" t="s">
        <v>384</v>
      </c>
      <c r="F377" s="127" t="s">
        <v>95</v>
      </c>
      <c r="G377" s="237">
        <v>186.3</v>
      </c>
      <c r="H377" s="237">
        <v>166</v>
      </c>
      <c r="I377" s="235">
        <f t="shared" si="5"/>
        <v>89.10359634997316</v>
      </c>
    </row>
    <row r="378" spans="1:9" ht="15">
      <c r="A378" s="92" t="s">
        <v>386</v>
      </c>
      <c r="B378" s="93"/>
      <c r="C378" s="94" t="s">
        <v>351</v>
      </c>
      <c r="D378" s="94" t="s">
        <v>187</v>
      </c>
      <c r="E378" s="94" t="s">
        <v>384</v>
      </c>
      <c r="F378" s="127" t="s">
        <v>139</v>
      </c>
      <c r="G378" s="237">
        <v>2.1</v>
      </c>
      <c r="H378" s="237">
        <v>2.1</v>
      </c>
      <c r="I378" s="235">
        <f t="shared" si="5"/>
        <v>100</v>
      </c>
    </row>
    <row r="379" spans="1:9" s="53" customFormat="1" ht="28.5">
      <c r="A379" s="92" t="s">
        <v>374</v>
      </c>
      <c r="B379" s="93"/>
      <c r="C379" s="94" t="s">
        <v>351</v>
      </c>
      <c r="D379" s="94" t="s">
        <v>187</v>
      </c>
      <c r="E379" s="94" t="s">
        <v>387</v>
      </c>
      <c r="F379" s="127"/>
      <c r="G379" s="237">
        <f>SUM(G380:G380)</f>
        <v>204.6</v>
      </c>
      <c r="H379" s="237">
        <f>SUM(H380:H380)</f>
        <v>189.3</v>
      </c>
      <c r="I379" s="235">
        <f t="shared" si="5"/>
        <v>92.52199413489737</v>
      </c>
    </row>
    <row r="380" spans="1:9" ht="28.5">
      <c r="A380" s="92" t="s">
        <v>613</v>
      </c>
      <c r="B380" s="93"/>
      <c r="C380" s="94" t="s">
        <v>351</v>
      </c>
      <c r="D380" s="94" t="s">
        <v>187</v>
      </c>
      <c r="E380" s="94" t="s">
        <v>387</v>
      </c>
      <c r="F380" s="127" t="s">
        <v>95</v>
      </c>
      <c r="G380" s="237">
        <v>204.6</v>
      </c>
      <c r="H380" s="237">
        <v>189.3</v>
      </c>
      <c r="I380" s="235">
        <f t="shared" si="5"/>
        <v>92.52199413489737</v>
      </c>
    </row>
    <row r="381" spans="1:9" ht="28.5">
      <c r="A381" s="69" t="s">
        <v>388</v>
      </c>
      <c r="B381" s="93"/>
      <c r="C381" s="94" t="s">
        <v>351</v>
      </c>
      <c r="D381" s="94" t="s">
        <v>187</v>
      </c>
      <c r="E381" s="94" t="s">
        <v>389</v>
      </c>
      <c r="F381" s="129"/>
      <c r="G381" s="237">
        <f>SUM(G382+G383+G385)</f>
        <v>3792.6</v>
      </c>
      <c r="H381" s="237">
        <f>SUM(H382+H383)</f>
        <v>3561.4</v>
      </c>
      <c r="I381" s="235">
        <f t="shared" si="5"/>
        <v>93.90391815640986</v>
      </c>
    </row>
    <row r="382" spans="1:9" ht="31.5" customHeight="1">
      <c r="A382" s="92" t="s">
        <v>613</v>
      </c>
      <c r="B382" s="93"/>
      <c r="C382" s="94" t="s">
        <v>351</v>
      </c>
      <c r="D382" s="94" t="s">
        <v>187</v>
      </c>
      <c r="E382" s="94" t="s">
        <v>389</v>
      </c>
      <c r="F382" s="129" t="s">
        <v>95</v>
      </c>
      <c r="G382" s="76">
        <v>3792.6</v>
      </c>
      <c r="H382" s="76">
        <v>3561.4</v>
      </c>
      <c r="I382" s="235">
        <f t="shared" si="5"/>
        <v>93.90391815640986</v>
      </c>
    </row>
    <row r="383" spans="1:9" ht="23.25" customHeight="1" hidden="1">
      <c r="A383" s="92" t="s">
        <v>386</v>
      </c>
      <c r="B383" s="93"/>
      <c r="C383" s="94" t="s">
        <v>351</v>
      </c>
      <c r="D383" s="94" t="s">
        <v>187</v>
      </c>
      <c r="E383" s="94" t="s">
        <v>389</v>
      </c>
      <c r="F383" s="129" t="s">
        <v>139</v>
      </c>
      <c r="G383" s="76"/>
      <c r="H383" s="76"/>
      <c r="I383" s="235"/>
    </row>
    <row r="384" spans="1:9" ht="15" customHeight="1" hidden="1">
      <c r="A384" s="69" t="s">
        <v>395</v>
      </c>
      <c r="B384" s="93"/>
      <c r="C384" s="94" t="s">
        <v>351</v>
      </c>
      <c r="D384" s="94" t="s">
        <v>187</v>
      </c>
      <c r="E384" s="94" t="s">
        <v>396</v>
      </c>
      <c r="F384" s="127"/>
      <c r="G384" s="76">
        <f>SUM(G385)</f>
        <v>0</v>
      </c>
      <c r="H384" s="76">
        <f>SUM(H385)</f>
        <v>0</v>
      </c>
      <c r="I384" s="235" t="e">
        <f t="shared" si="5"/>
        <v>#DIV/0!</v>
      </c>
    </row>
    <row r="385" spans="1:9" ht="15" customHeight="1" hidden="1">
      <c r="A385" s="92" t="s">
        <v>386</v>
      </c>
      <c r="B385" s="93"/>
      <c r="C385" s="94" t="s">
        <v>351</v>
      </c>
      <c r="D385" s="94" t="s">
        <v>187</v>
      </c>
      <c r="E385" s="94" t="s">
        <v>396</v>
      </c>
      <c r="F385" s="127" t="s">
        <v>139</v>
      </c>
      <c r="G385" s="76"/>
      <c r="H385" s="76"/>
      <c r="I385" s="235" t="e">
        <f t="shared" si="5"/>
        <v>#DIV/0!</v>
      </c>
    </row>
    <row r="386" spans="1:9" ht="15" customHeight="1" hidden="1">
      <c r="A386" s="92" t="s">
        <v>96</v>
      </c>
      <c r="B386" s="93"/>
      <c r="C386" s="112" t="s">
        <v>97</v>
      </c>
      <c r="D386" s="94"/>
      <c r="E386" s="94"/>
      <c r="F386" s="127"/>
      <c r="G386" s="76">
        <f aca="true" t="shared" si="7" ref="G386:H388">SUM(G387)</f>
        <v>0</v>
      </c>
      <c r="H386" s="76">
        <f t="shared" si="7"/>
        <v>0</v>
      </c>
      <c r="I386" s="235" t="e">
        <f t="shared" si="5"/>
        <v>#DIV/0!</v>
      </c>
    </row>
    <row r="387" spans="1:9" ht="15" customHeight="1" hidden="1">
      <c r="A387" s="68" t="s">
        <v>98</v>
      </c>
      <c r="B387" s="113"/>
      <c r="C387" s="112" t="s">
        <v>97</v>
      </c>
      <c r="D387" s="112" t="s">
        <v>99</v>
      </c>
      <c r="E387" s="94"/>
      <c r="F387" s="128"/>
      <c r="G387" s="76">
        <f t="shared" si="7"/>
        <v>0</v>
      </c>
      <c r="H387" s="76">
        <f t="shared" si="7"/>
        <v>0</v>
      </c>
      <c r="I387" s="235" t="e">
        <f t="shared" si="5"/>
        <v>#DIV/0!</v>
      </c>
    </row>
    <row r="388" spans="1:9" ht="15" customHeight="1" hidden="1">
      <c r="A388" s="69" t="s">
        <v>504</v>
      </c>
      <c r="B388" s="93"/>
      <c r="C388" s="112" t="s">
        <v>97</v>
      </c>
      <c r="D388" s="112" t="s">
        <v>304</v>
      </c>
      <c r="E388" s="94" t="s">
        <v>396</v>
      </c>
      <c r="F388" s="127"/>
      <c r="G388" s="76">
        <f t="shared" si="7"/>
        <v>0</v>
      </c>
      <c r="H388" s="76">
        <f t="shared" si="7"/>
        <v>0</v>
      </c>
      <c r="I388" s="235" t="e">
        <f t="shared" si="5"/>
        <v>#DIV/0!</v>
      </c>
    </row>
    <row r="389" spans="1:9" ht="14.25" customHeight="1" hidden="1">
      <c r="A389" s="92" t="s">
        <v>386</v>
      </c>
      <c r="B389" s="93"/>
      <c r="C389" s="112" t="s">
        <v>97</v>
      </c>
      <c r="D389" s="112" t="s">
        <v>304</v>
      </c>
      <c r="E389" s="94" t="s">
        <v>396</v>
      </c>
      <c r="F389" s="127" t="s">
        <v>139</v>
      </c>
      <c r="G389" s="76"/>
      <c r="H389" s="76"/>
      <c r="I389" s="235" t="e">
        <f t="shared" si="5"/>
        <v>#DIV/0!</v>
      </c>
    </row>
    <row r="390" spans="1:9" ht="15" customHeight="1" hidden="1">
      <c r="A390" s="68" t="s">
        <v>320</v>
      </c>
      <c r="B390" s="97"/>
      <c r="C390" s="95" t="s">
        <v>106</v>
      </c>
      <c r="D390" s="95"/>
      <c r="E390" s="95"/>
      <c r="F390" s="129"/>
      <c r="G390" s="83">
        <f>SUM(G391)+G394</f>
        <v>0</v>
      </c>
      <c r="H390" s="83">
        <f>SUM(H391)+H394</f>
        <v>0</v>
      </c>
      <c r="I390" s="235" t="e">
        <f t="shared" si="5"/>
        <v>#DIV/0!</v>
      </c>
    </row>
    <row r="391" spans="1:9" ht="15" customHeight="1" hidden="1">
      <c r="A391" s="68" t="s">
        <v>38</v>
      </c>
      <c r="B391" s="113"/>
      <c r="C391" s="112" t="s">
        <v>106</v>
      </c>
      <c r="D391" s="112" t="s">
        <v>353</v>
      </c>
      <c r="E391" s="112"/>
      <c r="F391" s="131"/>
      <c r="G391" s="81">
        <f>G392</f>
        <v>0</v>
      </c>
      <c r="H391" s="81">
        <f>H392</f>
        <v>0</v>
      </c>
      <c r="I391" s="235" t="e">
        <f t="shared" si="5"/>
        <v>#DIV/0!</v>
      </c>
    </row>
    <row r="392" spans="1:9" ht="15" customHeight="1" hidden="1">
      <c r="A392" s="69" t="s">
        <v>395</v>
      </c>
      <c r="B392" s="93"/>
      <c r="C392" s="112" t="s">
        <v>106</v>
      </c>
      <c r="D392" s="112" t="s">
        <v>353</v>
      </c>
      <c r="E392" s="94" t="s">
        <v>396</v>
      </c>
      <c r="F392" s="127"/>
      <c r="G392" s="81">
        <f>G393</f>
        <v>0</v>
      </c>
      <c r="H392" s="81">
        <f>H393</f>
        <v>0</v>
      </c>
      <c r="I392" s="235" t="e">
        <f t="shared" si="5"/>
        <v>#DIV/0!</v>
      </c>
    </row>
    <row r="393" spans="1:9" ht="15" customHeight="1" hidden="1">
      <c r="A393" s="92" t="s">
        <v>386</v>
      </c>
      <c r="B393" s="93"/>
      <c r="C393" s="112" t="s">
        <v>106</v>
      </c>
      <c r="D393" s="112" t="s">
        <v>353</v>
      </c>
      <c r="E393" s="94" t="s">
        <v>396</v>
      </c>
      <c r="F393" s="127" t="s">
        <v>139</v>
      </c>
      <c r="G393" s="76"/>
      <c r="H393" s="76"/>
      <c r="I393" s="235" t="e">
        <f t="shared" si="5"/>
        <v>#DIV/0!</v>
      </c>
    </row>
    <row r="394" spans="1:9" ht="15" customHeight="1" hidden="1">
      <c r="A394" s="68" t="s">
        <v>46</v>
      </c>
      <c r="B394" s="97"/>
      <c r="C394" s="112" t="s">
        <v>106</v>
      </c>
      <c r="D394" s="112" t="s">
        <v>106</v>
      </c>
      <c r="E394" s="95"/>
      <c r="F394" s="128"/>
      <c r="G394" s="81">
        <f>G395</f>
        <v>0</v>
      </c>
      <c r="H394" s="81">
        <f>H395</f>
        <v>0</v>
      </c>
      <c r="I394" s="235" t="e">
        <f t="shared" si="5"/>
        <v>#DIV/0!</v>
      </c>
    </row>
    <row r="395" spans="1:9" ht="15" customHeight="1" hidden="1">
      <c r="A395" s="69" t="s">
        <v>395</v>
      </c>
      <c r="B395" s="93"/>
      <c r="C395" s="112" t="s">
        <v>106</v>
      </c>
      <c r="D395" s="112" t="s">
        <v>106</v>
      </c>
      <c r="E395" s="94" t="s">
        <v>396</v>
      </c>
      <c r="F395" s="127"/>
      <c r="G395" s="81">
        <f>G396</f>
        <v>0</v>
      </c>
      <c r="H395" s="81">
        <f>H396</f>
        <v>0</v>
      </c>
      <c r="I395" s="235" t="e">
        <f t="shared" si="5"/>
        <v>#DIV/0!</v>
      </c>
    </row>
    <row r="396" spans="1:9" ht="15" customHeight="1" hidden="1">
      <c r="A396" s="92" t="s">
        <v>386</v>
      </c>
      <c r="B396" s="93"/>
      <c r="C396" s="112" t="s">
        <v>106</v>
      </c>
      <c r="D396" s="112" t="s">
        <v>106</v>
      </c>
      <c r="E396" s="94" t="s">
        <v>396</v>
      </c>
      <c r="F396" s="127" t="s">
        <v>139</v>
      </c>
      <c r="G396" s="76"/>
      <c r="H396" s="76"/>
      <c r="I396" s="235" t="e">
        <f t="shared" si="5"/>
        <v>#DIV/0!</v>
      </c>
    </row>
    <row r="397" spans="1:9" ht="18" customHeight="1" hidden="1">
      <c r="A397" s="92" t="s">
        <v>145</v>
      </c>
      <c r="B397" s="93"/>
      <c r="C397" s="94" t="s">
        <v>4</v>
      </c>
      <c r="D397" s="94" t="s">
        <v>146</v>
      </c>
      <c r="E397" s="94"/>
      <c r="F397" s="127"/>
      <c r="G397" s="76">
        <f>SUM(G398)</f>
        <v>0</v>
      </c>
      <c r="H397" s="76">
        <f>SUM(H398)</f>
        <v>0</v>
      </c>
      <c r="I397" s="235" t="e">
        <f t="shared" si="5"/>
        <v>#DIV/0!</v>
      </c>
    </row>
    <row r="398" spans="1:9" ht="15" customHeight="1" hidden="1">
      <c r="A398" s="92" t="s">
        <v>131</v>
      </c>
      <c r="B398" s="93"/>
      <c r="C398" s="94" t="s">
        <v>4</v>
      </c>
      <c r="D398" s="94" t="s">
        <v>289</v>
      </c>
      <c r="E398" s="94"/>
      <c r="F398" s="127"/>
      <c r="G398" s="76">
        <f>SUM(G401)+G399</f>
        <v>0</v>
      </c>
      <c r="H398" s="76">
        <f>SUM(H401)+H399</f>
        <v>0</v>
      </c>
      <c r="I398" s="235" t="e">
        <f t="shared" si="5"/>
        <v>#DIV/0!</v>
      </c>
    </row>
    <row r="399" spans="1:9" ht="15" customHeight="1" hidden="1">
      <c r="A399" s="69" t="s">
        <v>504</v>
      </c>
      <c r="B399" s="93"/>
      <c r="C399" s="94" t="s">
        <v>4</v>
      </c>
      <c r="D399" s="94" t="s">
        <v>289</v>
      </c>
      <c r="E399" s="94" t="s">
        <v>396</v>
      </c>
      <c r="F399" s="127"/>
      <c r="G399" s="76">
        <f>SUM(G400)</f>
        <v>0</v>
      </c>
      <c r="H399" s="76">
        <f>SUM(H400)</f>
        <v>0</v>
      </c>
      <c r="I399" s="235" t="e">
        <f t="shared" si="5"/>
        <v>#DIV/0!</v>
      </c>
    </row>
    <row r="400" spans="1:9" ht="15" customHeight="1" hidden="1">
      <c r="A400" s="92" t="s">
        <v>386</v>
      </c>
      <c r="B400" s="93"/>
      <c r="C400" s="94" t="s">
        <v>4</v>
      </c>
      <c r="D400" s="94" t="s">
        <v>289</v>
      </c>
      <c r="E400" s="94" t="s">
        <v>396</v>
      </c>
      <c r="F400" s="127" t="s">
        <v>139</v>
      </c>
      <c r="G400" s="76"/>
      <c r="H400" s="76"/>
      <c r="I400" s="235" t="e">
        <f t="shared" si="5"/>
        <v>#DIV/0!</v>
      </c>
    </row>
    <row r="401" spans="1:9" ht="28.5" customHeight="1" hidden="1">
      <c r="A401" s="69" t="s">
        <v>484</v>
      </c>
      <c r="B401" s="93"/>
      <c r="C401" s="94" t="s">
        <v>4</v>
      </c>
      <c r="D401" s="94" t="s">
        <v>289</v>
      </c>
      <c r="E401" s="94" t="s">
        <v>483</v>
      </c>
      <c r="F401" s="127"/>
      <c r="G401" s="76">
        <f>SUM(G402)</f>
        <v>0</v>
      </c>
      <c r="H401" s="76">
        <f>SUM(H402)</f>
        <v>0</v>
      </c>
      <c r="I401" s="235" t="e">
        <f aca="true" t="shared" si="8" ref="I401:I464">SUM(H401/G401*100)</f>
        <v>#DIV/0!</v>
      </c>
    </row>
    <row r="402" spans="1:9" ht="15" customHeight="1" hidden="1">
      <c r="A402" s="92" t="s">
        <v>386</v>
      </c>
      <c r="B402" s="93"/>
      <c r="C402" s="94" t="s">
        <v>4</v>
      </c>
      <c r="D402" s="94" t="s">
        <v>289</v>
      </c>
      <c r="E402" s="94" t="s">
        <v>483</v>
      </c>
      <c r="F402" s="127" t="s">
        <v>139</v>
      </c>
      <c r="G402" s="76"/>
      <c r="H402" s="76"/>
      <c r="I402" s="235" t="e">
        <f t="shared" si="8"/>
        <v>#DIV/0!</v>
      </c>
    </row>
    <row r="403" spans="1:9" ht="20.25" customHeight="1">
      <c r="A403" s="92" t="s">
        <v>298</v>
      </c>
      <c r="B403" s="93"/>
      <c r="C403" s="94" t="s">
        <v>187</v>
      </c>
      <c r="D403" s="94" t="s">
        <v>146</v>
      </c>
      <c r="E403" s="94"/>
      <c r="F403" s="127"/>
      <c r="G403" s="76">
        <f>SUM(G404)</f>
        <v>30064.9</v>
      </c>
      <c r="H403" s="76">
        <f>SUM(H404)</f>
        <v>29865.8</v>
      </c>
      <c r="I403" s="235">
        <f t="shared" si="8"/>
        <v>99.3377659662929</v>
      </c>
    </row>
    <row r="404" spans="1:9" ht="15">
      <c r="A404" s="92" t="s">
        <v>188</v>
      </c>
      <c r="B404" s="93"/>
      <c r="C404" s="94" t="s">
        <v>187</v>
      </c>
      <c r="D404" s="94" t="s">
        <v>351</v>
      </c>
      <c r="E404" s="94"/>
      <c r="F404" s="127"/>
      <c r="G404" s="76">
        <f>SUM(G405)</f>
        <v>30064.9</v>
      </c>
      <c r="H404" s="76">
        <f>SUM(H405)</f>
        <v>29865.8</v>
      </c>
      <c r="I404" s="235">
        <f t="shared" si="8"/>
        <v>99.3377659662929</v>
      </c>
    </row>
    <row r="405" spans="1:9" ht="15">
      <c r="A405" s="92" t="s">
        <v>299</v>
      </c>
      <c r="B405" s="93"/>
      <c r="C405" s="94" t="s">
        <v>187</v>
      </c>
      <c r="D405" s="94" t="s">
        <v>351</v>
      </c>
      <c r="E405" s="94" t="s">
        <v>300</v>
      </c>
      <c r="F405" s="129"/>
      <c r="G405" s="76">
        <f>SUM(G407)</f>
        <v>30064.9</v>
      </c>
      <c r="H405" s="76">
        <f>SUM(H407)</f>
        <v>29865.8</v>
      </c>
      <c r="I405" s="235">
        <f t="shared" si="8"/>
        <v>99.3377659662929</v>
      </c>
    </row>
    <row r="406" spans="1:9" ht="15">
      <c r="A406" s="92" t="s">
        <v>301</v>
      </c>
      <c r="B406" s="93"/>
      <c r="C406" s="94" t="s">
        <v>187</v>
      </c>
      <c r="D406" s="94" t="s">
        <v>351</v>
      </c>
      <c r="E406" s="94" t="s">
        <v>302</v>
      </c>
      <c r="F406" s="129"/>
      <c r="G406" s="76">
        <f>SUM(G407)</f>
        <v>30064.9</v>
      </c>
      <c r="H406" s="76">
        <f>SUM(H407)</f>
        <v>29865.8</v>
      </c>
      <c r="I406" s="235">
        <f t="shared" si="8"/>
        <v>99.3377659662929</v>
      </c>
    </row>
    <row r="407" spans="1:9" ht="15">
      <c r="A407" s="92" t="s">
        <v>393</v>
      </c>
      <c r="B407" s="93"/>
      <c r="C407" s="94" t="s">
        <v>187</v>
      </c>
      <c r="D407" s="94" t="s">
        <v>351</v>
      </c>
      <c r="E407" s="94" t="s">
        <v>302</v>
      </c>
      <c r="F407" s="129" t="s">
        <v>138</v>
      </c>
      <c r="G407" s="76">
        <v>30064.9</v>
      </c>
      <c r="H407" s="76">
        <v>29865.8</v>
      </c>
      <c r="I407" s="235">
        <f t="shared" si="8"/>
        <v>99.3377659662929</v>
      </c>
    </row>
    <row r="408" spans="1:9" ht="28.5">
      <c r="A408" s="92" t="s">
        <v>209</v>
      </c>
      <c r="B408" s="93" t="s">
        <v>210</v>
      </c>
      <c r="C408" s="96"/>
      <c r="D408" s="96"/>
      <c r="E408" s="96"/>
      <c r="F408" s="245"/>
      <c r="G408" s="76">
        <f>SUM(G409+G424+G452)</f>
        <v>946302.2999999998</v>
      </c>
      <c r="H408" s="76">
        <f>SUM(H409+H424+H452)</f>
        <v>943191.6000000001</v>
      </c>
      <c r="I408" s="235">
        <f t="shared" si="8"/>
        <v>99.67127840648811</v>
      </c>
    </row>
    <row r="409" spans="1:9" ht="15">
      <c r="A409" s="92" t="s">
        <v>96</v>
      </c>
      <c r="B409" s="93"/>
      <c r="C409" s="112" t="s">
        <v>97</v>
      </c>
      <c r="D409" s="94"/>
      <c r="E409" s="94"/>
      <c r="F409" s="127"/>
      <c r="G409" s="76">
        <f>SUM(G417)+G411</f>
        <v>24591.5</v>
      </c>
      <c r="H409" s="76">
        <f>SUM(H417)+H411</f>
        <v>24591.5</v>
      </c>
      <c r="I409" s="235">
        <f t="shared" si="8"/>
        <v>100</v>
      </c>
    </row>
    <row r="410" spans="1:9" ht="15">
      <c r="A410" s="68" t="s">
        <v>98</v>
      </c>
      <c r="B410" s="113"/>
      <c r="C410" s="112" t="s">
        <v>97</v>
      </c>
      <c r="D410" s="112" t="s">
        <v>99</v>
      </c>
      <c r="E410" s="112"/>
      <c r="F410" s="131"/>
      <c r="G410" s="81">
        <f>G411</f>
        <v>8643.2</v>
      </c>
      <c r="H410" s="81">
        <f>H411</f>
        <v>8643.2</v>
      </c>
      <c r="I410" s="235">
        <f t="shared" si="8"/>
        <v>100</v>
      </c>
    </row>
    <row r="411" spans="1:9" ht="15">
      <c r="A411" s="68" t="s">
        <v>424</v>
      </c>
      <c r="B411" s="113"/>
      <c r="C411" s="112" t="s">
        <v>97</v>
      </c>
      <c r="D411" s="112" t="s">
        <v>99</v>
      </c>
      <c r="E411" s="112" t="s">
        <v>425</v>
      </c>
      <c r="F411" s="131"/>
      <c r="G411" s="81">
        <f>G412</f>
        <v>8643.2</v>
      </c>
      <c r="H411" s="81">
        <f>H412</f>
        <v>8643.2</v>
      </c>
      <c r="I411" s="235">
        <f t="shared" si="8"/>
        <v>100</v>
      </c>
    </row>
    <row r="412" spans="1:9" ht="15">
      <c r="A412" s="68" t="s">
        <v>426</v>
      </c>
      <c r="B412" s="113"/>
      <c r="C412" s="112" t="s">
        <v>97</v>
      </c>
      <c r="D412" s="112" t="s">
        <v>99</v>
      </c>
      <c r="E412" s="112" t="s">
        <v>427</v>
      </c>
      <c r="F412" s="131"/>
      <c r="G412" s="81">
        <f>G413+G415</f>
        <v>8643.2</v>
      </c>
      <c r="H412" s="81">
        <f>H413+H415</f>
        <v>8643.2</v>
      </c>
      <c r="I412" s="235">
        <f t="shared" si="8"/>
        <v>100</v>
      </c>
    </row>
    <row r="413" spans="1:9" ht="15">
      <c r="A413" s="68" t="s">
        <v>5</v>
      </c>
      <c r="B413" s="113"/>
      <c r="C413" s="112" t="s">
        <v>97</v>
      </c>
      <c r="D413" s="112" t="s">
        <v>99</v>
      </c>
      <c r="E413" s="112" t="s">
        <v>428</v>
      </c>
      <c r="F413" s="131"/>
      <c r="G413" s="81">
        <f>SUM(G414)</f>
        <v>4454.1</v>
      </c>
      <c r="H413" s="81">
        <f>SUM(H414)</f>
        <v>4454.1</v>
      </c>
      <c r="I413" s="235">
        <f t="shared" si="8"/>
        <v>100</v>
      </c>
    </row>
    <row r="414" spans="1:9" ht="15">
      <c r="A414" s="68" t="s">
        <v>386</v>
      </c>
      <c r="B414" s="113"/>
      <c r="C414" s="112" t="s">
        <v>97</v>
      </c>
      <c r="D414" s="112" t="s">
        <v>99</v>
      </c>
      <c r="E414" s="112" t="s">
        <v>428</v>
      </c>
      <c r="F414" s="131" t="s">
        <v>139</v>
      </c>
      <c r="G414" s="81">
        <v>4454.1</v>
      </c>
      <c r="H414" s="81">
        <v>4454.1</v>
      </c>
      <c r="I414" s="235">
        <f t="shared" si="8"/>
        <v>100</v>
      </c>
    </row>
    <row r="415" spans="1:9" ht="57">
      <c r="A415" s="215" t="s">
        <v>689</v>
      </c>
      <c r="B415" s="113"/>
      <c r="C415" s="230" t="s">
        <v>97</v>
      </c>
      <c r="D415" s="159" t="s">
        <v>99</v>
      </c>
      <c r="E415" s="159" t="s">
        <v>690</v>
      </c>
      <c r="F415" s="161"/>
      <c r="G415" s="238">
        <f>SUM(G416)</f>
        <v>4189.1</v>
      </c>
      <c r="H415" s="238">
        <f>SUM(H416)</f>
        <v>4189.1</v>
      </c>
      <c r="I415" s="235">
        <f t="shared" si="8"/>
        <v>100</v>
      </c>
    </row>
    <row r="416" spans="1:9" ht="15">
      <c r="A416" s="215" t="s">
        <v>386</v>
      </c>
      <c r="B416" s="113"/>
      <c r="C416" s="230" t="s">
        <v>97</v>
      </c>
      <c r="D416" s="159" t="s">
        <v>99</v>
      </c>
      <c r="E416" s="159" t="s">
        <v>690</v>
      </c>
      <c r="F416" s="161" t="s">
        <v>139</v>
      </c>
      <c r="G416" s="238">
        <v>4189.1</v>
      </c>
      <c r="H416" s="238">
        <v>4189.1</v>
      </c>
      <c r="I416" s="235">
        <f t="shared" si="8"/>
        <v>100</v>
      </c>
    </row>
    <row r="417" spans="1:9" ht="15">
      <c r="A417" s="68" t="s">
        <v>314</v>
      </c>
      <c r="B417" s="113"/>
      <c r="C417" s="112" t="s">
        <v>97</v>
      </c>
      <c r="D417" s="112" t="s">
        <v>304</v>
      </c>
      <c r="E417" s="94"/>
      <c r="F417" s="128"/>
      <c r="G417" s="76">
        <f>SUM(G418)</f>
        <v>15948.3</v>
      </c>
      <c r="H417" s="76">
        <f>SUM(H418)</f>
        <v>15948.3</v>
      </c>
      <c r="I417" s="235">
        <f t="shared" si="8"/>
        <v>100</v>
      </c>
    </row>
    <row r="418" spans="1:9" ht="15">
      <c r="A418" s="68" t="s">
        <v>316</v>
      </c>
      <c r="B418" s="93"/>
      <c r="C418" s="112" t="s">
        <v>97</v>
      </c>
      <c r="D418" s="112" t="s">
        <v>304</v>
      </c>
      <c r="E418" s="95" t="s">
        <v>317</v>
      </c>
      <c r="F418" s="128"/>
      <c r="G418" s="76">
        <f>SUM(G421)+G419</f>
        <v>15948.3</v>
      </c>
      <c r="H418" s="76">
        <f>SUM(H421)+H419</f>
        <v>15948.3</v>
      </c>
      <c r="I418" s="235">
        <f t="shared" si="8"/>
        <v>100</v>
      </c>
    </row>
    <row r="419" spans="1:9" ht="42.75">
      <c r="A419" s="142" t="s">
        <v>672</v>
      </c>
      <c r="B419" s="251"/>
      <c r="C419" s="224" t="s">
        <v>97</v>
      </c>
      <c r="D419" s="224" t="s">
        <v>304</v>
      </c>
      <c r="E419" s="225" t="s">
        <v>673</v>
      </c>
      <c r="F419" s="239"/>
      <c r="G419" s="293">
        <f>G420</f>
        <v>8400</v>
      </c>
      <c r="H419" s="293">
        <f>H420</f>
        <v>8400</v>
      </c>
      <c r="I419" s="235">
        <f t="shared" si="8"/>
        <v>100</v>
      </c>
    </row>
    <row r="420" spans="1:9" ht="28.5">
      <c r="A420" s="142" t="s">
        <v>462</v>
      </c>
      <c r="B420" s="251"/>
      <c r="C420" s="224" t="s">
        <v>97</v>
      </c>
      <c r="D420" s="224" t="s">
        <v>304</v>
      </c>
      <c r="E420" s="225" t="s">
        <v>673</v>
      </c>
      <c r="F420" s="239">
        <v>600</v>
      </c>
      <c r="G420" s="293">
        <v>8400</v>
      </c>
      <c r="H420" s="293">
        <v>8400</v>
      </c>
      <c r="I420" s="235">
        <f t="shared" si="8"/>
        <v>100</v>
      </c>
    </row>
    <row r="421" spans="1:9" ht="15">
      <c r="A421" s="68" t="s">
        <v>9</v>
      </c>
      <c r="B421" s="113"/>
      <c r="C421" s="112" t="s">
        <v>97</v>
      </c>
      <c r="D421" s="112" t="s">
        <v>304</v>
      </c>
      <c r="E421" s="112" t="s">
        <v>481</v>
      </c>
      <c r="F421" s="131"/>
      <c r="G421" s="81">
        <f>SUM(G422)</f>
        <v>7548.3</v>
      </c>
      <c r="H421" s="81">
        <f>SUM(H422)</f>
        <v>7548.3</v>
      </c>
      <c r="I421" s="235">
        <f t="shared" si="8"/>
        <v>100</v>
      </c>
    </row>
    <row r="422" spans="1:9" ht="28.5">
      <c r="A422" s="68" t="s">
        <v>161</v>
      </c>
      <c r="B422" s="113"/>
      <c r="C422" s="112" t="s">
        <v>97</v>
      </c>
      <c r="D422" s="112" t="s">
        <v>304</v>
      </c>
      <c r="E422" s="112" t="s">
        <v>482</v>
      </c>
      <c r="F422" s="131"/>
      <c r="G422" s="81">
        <f>G423</f>
        <v>7548.3</v>
      </c>
      <c r="H422" s="81">
        <f>H423</f>
        <v>7548.3</v>
      </c>
      <c r="I422" s="235">
        <f t="shared" si="8"/>
        <v>100</v>
      </c>
    </row>
    <row r="423" spans="1:9" ht="28.5">
      <c r="A423" s="68" t="s">
        <v>406</v>
      </c>
      <c r="B423" s="113"/>
      <c r="C423" s="112" t="s">
        <v>97</v>
      </c>
      <c r="D423" s="112" t="s">
        <v>304</v>
      </c>
      <c r="E423" s="112" t="s">
        <v>482</v>
      </c>
      <c r="F423" s="131" t="s">
        <v>397</v>
      </c>
      <c r="G423" s="81">
        <v>7548.3</v>
      </c>
      <c r="H423" s="81">
        <v>7548.3</v>
      </c>
      <c r="I423" s="235">
        <f t="shared" si="8"/>
        <v>100</v>
      </c>
    </row>
    <row r="424" spans="1:9" ht="15">
      <c r="A424" s="92" t="s">
        <v>91</v>
      </c>
      <c r="B424" s="93"/>
      <c r="C424" s="94" t="s">
        <v>92</v>
      </c>
      <c r="D424" s="94"/>
      <c r="E424" s="94"/>
      <c r="F424" s="127"/>
      <c r="G424" s="76">
        <f>SUM(G425+G445)</f>
        <v>63080.1</v>
      </c>
      <c r="H424" s="76">
        <f>SUM(H425+H445)</f>
        <v>63079.9</v>
      </c>
      <c r="I424" s="235">
        <f t="shared" si="8"/>
        <v>99.99968294279813</v>
      </c>
    </row>
    <row r="425" spans="1:9" ht="17.25" customHeight="1">
      <c r="A425" s="92" t="s">
        <v>263</v>
      </c>
      <c r="B425" s="93"/>
      <c r="C425" s="95" t="s">
        <v>92</v>
      </c>
      <c r="D425" s="95" t="s">
        <v>353</v>
      </c>
      <c r="E425" s="94"/>
      <c r="F425" s="127"/>
      <c r="G425" s="76">
        <f>SUM(G426+G429+G432+G442)</f>
        <v>62978.799999999996</v>
      </c>
      <c r="H425" s="76">
        <f>SUM(H426+H429+H432+H442)</f>
        <v>62978.6</v>
      </c>
      <c r="I425" s="235">
        <f t="shared" si="8"/>
        <v>99.99968243281867</v>
      </c>
    </row>
    <row r="426" spans="1:9" ht="15" customHeight="1" hidden="1">
      <c r="A426" s="92" t="s">
        <v>264</v>
      </c>
      <c r="B426" s="93"/>
      <c r="C426" s="95" t="s">
        <v>92</v>
      </c>
      <c r="D426" s="95" t="s">
        <v>353</v>
      </c>
      <c r="E426" s="95" t="s">
        <v>265</v>
      </c>
      <c r="F426" s="128"/>
      <c r="G426" s="76">
        <f>SUM(G427)</f>
        <v>0</v>
      </c>
      <c r="H426" s="76">
        <f>SUM(H427)</f>
        <v>0</v>
      </c>
      <c r="I426" s="235" t="e">
        <f t="shared" si="8"/>
        <v>#DIV/0!</v>
      </c>
    </row>
    <row r="427" spans="1:9" ht="28.5" customHeight="1" hidden="1">
      <c r="A427" s="92" t="s">
        <v>39</v>
      </c>
      <c r="B427" s="93"/>
      <c r="C427" s="95" t="s">
        <v>92</v>
      </c>
      <c r="D427" s="95" t="s">
        <v>353</v>
      </c>
      <c r="E427" s="95" t="s">
        <v>266</v>
      </c>
      <c r="F427" s="128"/>
      <c r="G427" s="76">
        <f>SUM(G428)</f>
        <v>0</v>
      </c>
      <c r="H427" s="76">
        <f>SUM(H428)</f>
        <v>0</v>
      </c>
      <c r="I427" s="235" t="e">
        <f t="shared" si="8"/>
        <v>#DIV/0!</v>
      </c>
    </row>
    <row r="428" spans="1:9" ht="15" customHeight="1" hidden="1">
      <c r="A428" s="58" t="s">
        <v>40</v>
      </c>
      <c r="B428" s="110"/>
      <c r="C428" s="95" t="s">
        <v>92</v>
      </c>
      <c r="D428" s="95" t="s">
        <v>353</v>
      </c>
      <c r="E428" s="95" t="s">
        <v>266</v>
      </c>
      <c r="F428" s="129" t="s">
        <v>196</v>
      </c>
      <c r="G428" s="76"/>
      <c r="H428" s="76"/>
      <c r="I428" s="235" t="e">
        <f t="shared" si="8"/>
        <v>#DIV/0!</v>
      </c>
    </row>
    <row r="429" spans="1:9" ht="15" customHeight="1" hidden="1">
      <c r="A429" s="92" t="s">
        <v>249</v>
      </c>
      <c r="B429" s="93"/>
      <c r="C429" s="95" t="s">
        <v>92</v>
      </c>
      <c r="D429" s="95" t="s">
        <v>353</v>
      </c>
      <c r="E429" s="95" t="s">
        <v>250</v>
      </c>
      <c r="F429" s="128"/>
      <c r="G429" s="76">
        <f>SUM(G430)</f>
        <v>0</v>
      </c>
      <c r="H429" s="76">
        <f>SUM(H430)</f>
        <v>0</v>
      </c>
      <c r="I429" s="235" t="e">
        <f t="shared" si="8"/>
        <v>#DIV/0!</v>
      </c>
    </row>
    <row r="430" spans="1:9" ht="28.5" customHeight="1" hidden="1">
      <c r="A430" s="92" t="s">
        <v>39</v>
      </c>
      <c r="B430" s="93"/>
      <c r="C430" s="95" t="s">
        <v>92</v>
      </c>
      <c r="D430" s="95" t="s">
        <v>353</v>
      </c>
      <c r="E430" s="95" t="s">
        <v>251</v>
      </c>
      <c r="F430" s="128"/>
      <c r="G430" s="76">
        <f>SUM(G431)</f>
        <v>0</v>
      </c>
      <c r="H430" s="76">
        <f>SUM(H431)</f>
        <v>0</v>
      </c>
      <c r="I430" s="235" t="e">
        <f t="shared" si="8"/>
        <v>#DIV/0!</v>
      </c>
    </row>
    <row r="431" spans="1:9" ht="15" customHeight="1" hidden="1">
      <c r="A431" s="58" t="s">
        <v>40</v>
      </c>
      <c r="B431" s="110"/>
      <c r="C431" s="95" t="s">
        <v>92</v>
      </c>
      <c r="D431" s="95" t="s">
        <v>353</v>
      </c>
      <c r="E431" s="95" t="s">
        <v>251</v>
      </c>
      <c r="F431" s="129" t="s">
        <v>196</v>
      </c>
      <c r="G431" s="76"/>
      <c r="H431" s="76"/>
      <c r="I431" s="235" t="e">
        <f t="shared" si="8"/>
        <v>#DIV/0!</v>
      </c>
    </row>
    <row r="432" spans="1:9" ht="32.25" customHeight="1">
      <c r="A432" s="92" t="s">
        <v>516</v>
      </c>
      <c r="B432" s="93"/>
      <c r="C432" s="95" t="s">
        <v>92</v>
      </c>
      <c r="D432" s="95" t="s">
        <v>353</v>
      </c>
      <c r="E432" s="95" t="s">
        <v>517</v>
      </c>
      <c r="F432" s="127"/>
      <c r="G432" s="76">
        <f>SUM(G433)</f>
        <v>62978.799999999996</v>
      </c>
      <c r="H432" s="76">
        <f>SUM(H433)</f>
        <v>62978.6</v>
      </c>
      <c r="I432" s="235">
        <f t="shared" si="8"/>
        <v>99.99968243281867</v>
      </c>
    </row>
    <row r="433" spans="1:9" ht="28.5">
      <c r="A433" s="92" t="s">
        <v>39</v>
      </c>
      <c r="B433" s="93"/>
      <c r="C433" s="95" t="s">
        <v>92</v>
      </c>
      <c r="D433" s="95" t="s">
        <v>353</v>
      </c>
      <c r="E433" s="95" t="s">
        <v>518</v>
      </c>
      <c r="F433" s="127"/>
      <c r="G433" s="76">
        <f>SUM(G437+G435+G434)</f>
        <v>62978.799999999996</v>
      </c>
      <c r="H433" s="76">
        <f>SUM(H437+H435+H434)</f>
        <v>62978.6</v>
      </c>
      <c r="I433" s="235">
        <f t="shared" si="8"/>
        <v>99.99968243281867</v>
      </c>
    </row>
    <row r="434" spans="1:9" ht="15" customHeight="1" hidden="1">
      <c r="A434" s="58" t="s">
        <v>40</v>
      </c>
      <c r="B434" s="93"/>
      <c r="C434" s="95" t="s">
        <v>92</v>
      </c>
      <c r="D434" s="95" t="s">
        <v>353</v>
      </c>
      <c r="E434" s="94" t="s">
        <v>252</v>
      </c>
      <c r="F434" s="128" t="s">
        <v>196</v>
      </c>
      <c r="G434" s="76"/>
      <c r="H434" s="76"/>
      <c r="I434" s="235" t="e">
        <f t="shared" si="8"/>
        <v>#DIV/0!</v>
      </c>
    </row>
    <row r="435" spans="1:9" ht="42.75" customHeight="1" hidden="1">
      <c r="A435" s="58" t="s">
        <v>45</v>
      </c>
      <c r="B435" s="110"/>
      <c r="C435" s="95" t="s">
        <v>92</v>
      </c>
      <c r="D435" s="95" t="s">
        <v>353</v>
      </c>
      <c r="E435" s="95" t="s">
        <v>253</v>
      </c>
      <c r="F435" s="129"/>
      <c r="G435" s="76">
        <f>SUM(G436)</f>
        <v>0</v>
      </c>
      <c r="H435" s="76">
        <f>SUM(H436)</f>
        <v>0</v>
      </c>
      <c r="I435" s="235" t="e">
        <f t="shared" si="8"/>
        <v>#DIV/0!</v>
      </c>
    </row>
    <row r="436" spans="1:9" ht="15" customHeight="1" hidden="1">
      <c r="A436" s="58" t="s">
        <v>40</v>
      </c>
      <c r="B436" s="110"/>
      <c r="C436" s="95" t="s">
        <v>92</v>
      </c>
      <c r="D436" s="95" t="s">
        <v>353</v>
      </c>
      <c r="E436" s="95" t="s">
        <v>253</v>
      </c>
      <c r="F436" s="129" t="s">
        <v>196</v>
      </c>
      <c r="G436" s="76"/>
      <c r="H436" s="76"/>
      <c r="I436" s="235" t="e">
        <f t="shared" si="8"/>
        <v>#DIV/0!</v>
      </c>
    </row>
    <row r="437" spans="1:9" ht="57">
      <c r="A437" s="92" t="s">
        <v>358</v>
      </c>
      <c r="B437" s="93"/>
      <c r="C437" s="95" t="s">
        <v>92</v>
      </c>
      <c r="D437" s="95" t="s">
        <v>353</v>
      </c>
      <c r="E437" s="95" t="s">
        <v>519</v>
      </c>
      <c r="F437" s="127"/>
      <c r="G437" s="76">
        <f>SUM(G438:G441)</f>
        <v>62978.799999999996</v>
      </c>
      <c r="H437" s="76">
        <f>SUM(H438:H441)</f>
        <v>62978.6</v>
      </c>
      <c r="I437" s="235">
        <f t="shared" si="8"/>
        <v>99.99968243281867</v>
      </c>
    </row>
    <row r="438" spans="1:9" ht="28.5">
      <c r="A438" s="92" t="s">
        <v>380</v>
      </c>
      <c r="B438" s="93"/>
      <c r="C438" s="95" t="s">
        <v>92</v>
      </c>
      <c r="D438" s="95" t="s">
        <v>353</v>
      </c>
      <c r="E438" s="95" t="s">
        <v>519</v>
      </c>
      <c r="F438" s="127" t="s">
        <v>381</v>
      </c>
      <c r="G438" s="76">
        <v>44430.1</v>
      </c>
      <c r="H438" s="76">
        <v>44430.1</v>
      </c>
      <c r="I438" s="235">
        <f t="shared" si="8"/>
        <v>100</v>
      </c>
    </row>
    <row r="439" spans="1:9" ht="35.25" customHeight="1">
      <c r="A439" s="92" t="s">
        <v>613</v>
      </c>
      <c r="B439" s="93"/>
      <c r="C439" s="95" t="s">
        <v>92</v>
      </c>
      <c r="D439" s="95" t="s">
        <v>353</v>
      </c>
      <c r="E439" s="95" t="s">
        <v>519</v>
      </c>
      <c r="F439" s="127" t="s">
        <v>95</v>
      </c>
      <c r="G439" s="76">
        <v>17860.8</v>
      </c>
      <c r="H439" s="76">
        <v>17859.8</v>
      </c>
      <c r="I439" s="235">
        <f t="shared" si="8"/>
        <v>99.99440114664516</v>
      </c>
    </row>
    <row r="440" spans="1:9" ht="21" customHeight="1">
      <c r="A440" s="92" t="s">
        <v>390</v>
      </c>
      <c r="B440" s="93"/>
      <c r="C440" s="95" t="s">
        <v>92</v>
      </c>
      <c r="D440" s="95" t="s">
        <v>353</v>
      </c>
      <c r="E440" s="95" t="s">
        <v>519</v>
      </c>
      <c r="F440" s="127" t="s">
        <v>391</v>
      </c>
      <c r="G440" s="76">
        <v>37.3</v>
      </c>
      <c r="H440" s="76">
        <v>37.3</v>
      </c>
      <c r="I440" s="235">
        <f t="shared" si="8"/>
        <v>100</v>
      </c>
    </row>
    <row r="441" spans="1:9" ht="19.5" customHeight="1">
      <c r="A441" s="92" t="s">
        <v>386</v>
      </c>
      <c r="B441" s="93"/>
      <c r="C441" s="95" t="s">
        <v>92</v>
      </c>
      <c r="D441" s="95" t="s">
        <v>353</v>
      </c>
      <c r="E441" s="95" t="s">
        <v>519</v>
      </c>
      <c r="F441" s="127" t="s">
        <v>139</v>
      </c>
      <c r="G441" s="76">
        <v>650.6</v>
      </c>
      <c r="H441" s="76">
        <v>651.4</v>
      </c>
      <c r="I441" s="235">
        <f t="shared" si="8"/>
        <v>100.12296341838302</v>
      </c>
    </row>
    <row r="442" spans="1:9" ht="15" customHeight="1" hidden="1">
      <c r="A442" s="92" t="s">
        <v>256</v>
      </c>
      <c r="B442" s="97"/>
      <c r="C442" s="95" t="s">
        <v>92</v>
      </c>
      <c r="D442" s="95" t="s">
        <v>353</v>
      </c>
      <c r="E442" s="95" t="s">
        <v>257</v>
      </c>
      <c r="F442" s="128"/>
      <c r="G442" s="76">
        <f>SUM(G443)</f>
        <v>0</v>
      </c>
      <c r="H442" s="76">
        <f>SUM(H443)</f>
        <v>0</v>
      </c>
      <c r="I442" s="235" t="e">
        <f t="shared" si="8"/>
        <v>#DIV/0!</v>
      </c>
    </row>
    <row r="443" spans="1:9" ht="28.5" customHeight="1" hidden="1">
      <c r="A443" s="92" t="s">
        <v>39</v>
      </c>
      <c r="B443" s="93"/>
      <c r="C443" s="95" t="s">
        <v>92</v>
      </c>
      <c r="D443" s="95" t="s">
        <v>353</v>
      </c>
      <c r="E443" s="95" t="s">
        <v>258</v>
      </c>
      <c r="F443" s="128"/>
      <c r="G443" s="76">
        <f>SUM(G444)</f>
        <v>0</v>
      </c>
      <c r="H443" s="76">
        <f>SUM(H444)</f>
        <v>0</v>
      </c>
      <c r="I443" s="235" t="e">
        <f t="shared" si="8"/>
        <v>#DIV/0!</v>
      </c>
    </row>
    <row r="444" spans="1:9" ht="15" customHeight="1" hidden="1">
      <c r="A444" s="58" t="s">
        <v>40</v>
      </c>
      <c r="B444" s="93"/>
      <c r="C444" s="95" t="s">
        <v>92</v>
      </c>
      <c r="D444" s="95" t="s">
        <v>353</v>
      </c>
      <c r="E444" s="95" t="s">
        <v>258</v>
      </c>
      <c r="F444" s="127" t="s">
        <v>196</v>
      </c>
      <c r="G444" s="76"/>
      <c r="H444" s="76"/>
      <c r="I444" s="235" t="e">
        <f t="shared" si="8"/>
        <v>#DIV/0!</v>
      </c>
    </row>
    <row r="445" spans="1:9" ht="18" customHeight="1">
      <c r="A445" s="92" t="s">
        <v>93</v>
      </c>
      <c r="B445" s="93"/>
      <c r="C445" s="94" t="s">
        <v>92</v>
      </c>
      <c r="D445" s="94" t="s">
        <v>92</v>
      </c>
      <c r="E445" s="95"/>
      <c r="F445" s="127"/>
      <c r="G445" s="76">
        <f>SUM(G446+G449)</f>
        <v>101.3</v>
      </c>
      <c r="H445" s="76">
        <f>SUM(H446+H449)</f>
        <v>101.3</v>
      </c>
      <c r="I445" s="235">
        <f t="shared" si="8"/>
        <v>100</v>
      </c>
    </row>
    <row r="446" spans="1:9" ht="15" customHeight="1" hidden="1">
      <c r="A446" s="68" t="s">
        <v>179</v>
      </c>
      <c r="B446" s="97"/>
      <c r="C446" s="95" t="s">
        <v>92</v>
      </c>
      <c r="D446" s="95" t="s">
        <v>92</v>
      </c>
      <c r="E446" s="95" t="s">
        <v>180</v>
      </c>
      <c r="F446" s="128"/>
      <c r="G446" s="76">
        <f>SUM(G447)</f>
        <v>0</v>
      </c>
      <c r="H446" s="76">
        <f>SUM(H447)</f>
        <v>0</v>
      </c>
      <c r="I446" s="235" t="e">
        <f t="shared" si="8"/>
        <v>#DIV/0!</v>
      </c>
    </row>
    <row r="447" spans="1:9" s="53" customFormat="1" ht="28.5" customHeight="1" hidden="1">
      <c r="A447" s="92" t="s">
        <v>39</v>
      </c>
      <c r="B447" s="97"/>
      <c r="C447" s="95" t="s">
        <v>92</v>
      </c>
      <c r="D447" s="95" t="s">
        <v>92</v>
      </c>
      <c r="E447" s="95" t="s">
        <v>183</v>
      </c>
      <c r="F447" s="128"/>
      <c r="G447" s="76">
        <f>SUM(G448)</f>
        <v>0</v>
      </c>
      <c r="H447" s="76">
        <f>SUM(H448)</f>
        <v>0</v>
      </c>
      <c r="I447" s="235" t="e">
        <f t="shared" si="8"/>
        <v>#DIV/0!</v>
      </c>
    </row>
    <row r="448" spans="1:9" s="53" customFormat="1" ht="15" customHeight="1" hidden="1">
      <c r="A448" s="58" t="s">
        <v>40</v>
      </c>
      <c r="B448" s="97"/>
      <c r="C448" s="95" t="s">
        <v>92</v>
      </c>
      <c r="D448" s="95" t="s">
        <v>92</v>
      </c>
      <c r="E448" s="95" t="s">
        <v>183</v>
      </c>
      <c r="F448" s="128" t="s">
        <v>196</v>
      </c>
      <c r="G448" s="76"/>
      <c r="H448" s="76"/>
      <c r="I448" s="235" t="e">
        <f t="shared" si="8"/>
        <v>#DIV/0!</v>
      </c>
    </row>
    <row r="449" spans="1:9" s="53" customFormat="1" ht="21.75" customHeight="1">
      <c r="A449" s="57" t="s">
        <v>464</v>
      </c>
      <c r="B449" s="252"/>
      <c r="C449" s="226" t="s">
        <v>92</v>
      </c>
      <c r="D449" s="226" t="s">
        <v>92</v>
      </c>
      <c r="E449" s="226" t="s">
        <v>104</v>
      </c>
      <c r="F449" s="253"/>
      <c r="G449" s="124">
        <f>G450</f>
        <v>101.3</v>
      </c>
      <c r="H449" s="124">
        <f>H450</f>
        <v>101.3</v>
      </c>
      <c r="I449" s="235">
        <f t="shared" si="8"/>
        <v>100</v>
      </c>
    </row>
    <row r="450" spans="1:9" s="53" customFormat="1" ht="28.5">
      <c r="A450" s="57" t="s">
        <v>675</v>
      </c>
      <c r="B450" s="252"/>
      <c r="C450" s="226" t="s">
        <v>92</v>
      </c>
      <c r="D450" s="226" t="s">
        <v>92</v>
      </c>
      <c r="E450" s="226" t="s">
        <v>74</v>
      </c>
      <c r="F450" s="253"/>
      <c r="G450" s="124">
        <f>G451</f>
        <v>101.3</v>
      </c>
      <c r="H450" s="124">
        <f>H451</f>
        <v>101.3</v>
      </c>
      <c r="I450" s="235">
        <f t="shared" si="8"/>
        <v>100</v>
      </c>
    </row>
    <row r="451" spans="1:9" ht="28.5">
      <c r="A451" s="242" t="s">
        <v>613</v>
      </c>
      <c r="B451" s="252"/>
      <c r="C451" s="226" t="s">
        <v>92</v>
      </c>
      <c r="D451" s="226" t="s">
        <v>92</v>
      </c>
      <c r="E451" s="226" t="s">
        <v>74</v>
      </c>
      <c r="F451" s="253" t="s">
        <v>95</v>
      </c>
      <c r="G451" s="124">
        <v>101.3</v>
      </c>
      <c r="H451" s="124">
        <v>101.3</v>
      </c>
      <c r="I451" s="235">
        <f t="shared" si="8"/>
        <v>100</v>
      </c>
    </row>
    <row r="452" spans="1:9" ht="18.75" customHeight="1">
      <c r="A452" s="92" t="s">
        <v>145</v>
      </c>
      <c r="B452" s="93"/>
      <c r="C452" s="94" t="s">
        <v>4</v>
      </c>
      <c r="D452" s="94"/>
      <c r="E452" s="94"/>
      <c r="F452" s="127"/>
      <c r="G452" s="76">
        <f>SUM(G453+G457+G471+G558+G573)</f>
        <v>858630.6999999998</v>
      </c>
      <c r="H452" s="76">
        <f>SUM(H453+H457+H471+H558+H573)</f>
        <v>855520.2000000001</v>
      </c>
      <c r="I452" s="235">
        <f t="shared" si="8"/>
        <v>99.63773715521704</v>
      </c>
    </row>
    <row r="453" spans="1:9" ht="15">
      <c r="A453" s="92" t="s">
        <v>147</v>
      </c>
      <c r="B453" s="93"/>
      <c r="C453" s="94" t="s">
        <v>4</v>
      </c>
      <c r="D453" s="94" t="s">
        <v>351</v>
      </c>
      <c r="E453" s="94"/>
      <c r="F453" s="127"/>
      <c r="G453" s="76">
        <f aca="true" t="shared" si="9" ref="G453:H455">SUM(G454)</f>
        <v>4735.1</v>
      </c>
      <c r="H453" s="76">
        <f t="shared" si="9"/>
        <v>4622.4</v>
      </c>
      <c r="I453" s="235">
        <f t="shared" si="8"/>
        <v>97.61990243078286</v>
      </c>
    </row>
    <row r="454" spans="1:9" ht="15">
      <c r="A454" s="92" t="s">
        <v>148</v>
      </c>
      <c r="B454" s="93"/>
      <c r="C454" s="94" t="s">
        <v>4</v>
      </c>
      <c r="D454" s="94" t="s">
        <v>351</v>
      </c>
      <c r="E454" s="94" t="s">
        <v>149</v>
      </c>
      <c r="F454" s="127"/>
      <c r="G454" s="76">
        <f t="shared" si="9"/>
        <v>4735.1</v>
      </c>
      <c r="H454" s="76">
        <f t="shared" si="9"/>
        <v>4622.4</v>
      </c>
      <c r="I454" s="235">
        <f t="shared" si="8"/>
        <v>97.61990243078286</v>
      </c>
    </row>
    <row r="455" spans="1:9" ht="28.5">
      <c r="A455" s="92" t="s">
        <v>150</v>
      </c>
      <c r="B455" s="93"/>
      <c r="C455" s="94" t="s">
        <v>4</v>
      </c>
      <c r="D455" s="94" t="s">
        <v>351</v>
      </c>
      <c r="E455" s="94" t="s">
        <v>151</v>
      </c>
      <c r="F455" s="127"/>
      <c r="G455" s="76">
        <f t="shared" si="9"/>
        <v>4735.1</v>
      </c>
      <c r="H455" s="76">
        <f t="shared" si="9"/>
        <v>4622.4</v>
      </c>
      <c r="I455" s="235">
        <f t="shared" si="8"/>
        <v>97.61990243078286</v>
      </c>
    </row>
    <row r="456" spans="1:9" ht="15">
      <c r="A456" s="92" t="s">
        <v>390</v>
      </c>
      <c r="B456" s="93"/>
      <c r="C456" s="94" t="s">
        <v>4</v>
      </c>
      <c r="D456" s="94" t="s">
        <v>351</v>
      </c>
      <c r="E456" s="94" t="s">
        <v>151</v>
      </c>
      <c r="F456" s="127" t="s">
        <v>391</v>
      </c>
      <c r="G456" s="76">
        <v>4735.1</v>
      </c>
      <c r="H456" s="76">
        <v>4622.4</v>
      </c>
      <c r="I456" s="235">
        <f t="shared" si="8"/>
        <v>97.61990243078286</v>
      </c>
    </row>
    <row r="457" spans="1:9" ht="15">
      <c r="A457" s="92" t="s">
        <v>152</v>
      </c>
      <c r="B457" s="93"/>
      <c r="C457" s="95" t="s">
        <v>4</v>
      </c>
      <c r="D457" s="95" t="s">
        <v>353</v>
      </c>
      <c r="E457" s="94"/>
      <c r="F457" s="127"/>
      <c r="G457" s="76">
        <f>SUM(G458+G463)</f>
        <v>53878.5</v>
      </c>
      <c r="H457" s="76">
        <f>SUM(H458+H463)</f>
        <v>54722.700000000004</v>
      </c>
      <c r="I457" s="235">
        <f t="shared" si="8"/>
        <v>101.56685876555585</v>
      </c>
    </row>
    <row r="458" spans="1:9" ht="15" customHeight="1" hidden="1">
      <c r="A458" s="109" t="s">
        <v>56</v>
      </c>
      <c r="B458" s="93"/>
      <c r="C458" s="95" t="s">
        <v>4</v>
      </c>
      <c r="D458" s="95" t="s">
        <v>353</v>
      </c>
      <c r="E458" s="95" t="s">
        <v>57</v>
      </c>
      <c r="F458" s="128"/>
      <c r="G458" s="76"/>
      <c r="H458" s="76"/>
      <c r="I458" s="235" t="e">
        <f t="shared" si="8"/>
        <v>#DIV/0!</v>
      </c>
    </row>
    <row r="459" spans="1:9" ht="28.5" customHeight="1" hidden="1">
      <c r="A459" s="109" t="s">
        <v>11</v>
      </c>
      <c r="B459" s="93"/>
      <c r="C459" s="95" t="s">
        <v>4</v>
      </c>
      <c r="D459" s="95" t="s">
        <v>353</v>
      </c>
      <c r="E459" s="95" t="s">
        <v>12</v>
      </c>
      <c r="F459" s="128"/>
      <c r="G459" s="76">
        <f>SUM(G460+G461)</f>
        <v>0</v>
      </c>
      <c r="H459" s="76">
        <f>SUM(H460+H461)</f>
        <v>0</v>
      </c>
      <c r="I459" s="235" t="e">
        <f t="shared" si="8"/>
        <v>#DIV/0!</v>
      </c>
    </row>
    <row r="460" spans="1:9" ht="15" customHeight="1" hidden="1">
      <c r="A460" s="68" t="s">
        <v>195</v>
      </c>
      <c r="B460" s="93"/>
      <c r="C460" s="95" t="s">
        <v>4</v>
      </c>
      <c r="D460" s="95" t="s">
        <v>353</v>
      </c>
      <c r="E460" s="95" t="s">
        <v>12</v>
      </c>
      <c r="F460" s="128" t="s">
        <v>196</v>
      </c>
      <c r="G460" s="76"/>
      <c r="H460" s="76"/>
      <c r="I460" s="235" t="e">
        <f t="shared" si="8"/>
        <v>#DIV/0!</v>
      </c>
    </row>
    <row r="461" spans="1:9" ht="28.5" customHeight="1" hidden="1">
      <c r="A461" s="109" t="s">
        <v>13</v>
      </c>
      <c r="B461" s="93"/>
      <c r="C461" s="95" t="s">
        <v>4</v>
      </c>
      <c r="D461" s="95" t="s">
        <v>353</v>
      </c>
      <c r="E461" s="95" t="s">
        <v>14</v>
      </c>
      <c r="F461" s="128"/>
      <c r="G461" s="76">
        <f>SUM(G462)</f>
        <v>0</v>
      </c>
      <c r="H461" s="76">
        <f>SUM(H462)</f>
        <v>0</v>
      </c>
      <c r="I461" s="235" t="e">
        <f t="shared" si="8"/>
        <v>#DIV/0!</v>
      </c>
    </row>
    <row r="462" spans="1:9" ht="15" customHeight="1" hidden="1">
      <c r="A462" s="68" t="s">
        <v>195</v>
      </c>
      <c r="B462" s="93"/>
      <c r="C462" s="95" t="s">
        <v>4</v>
      </c>
      <c r="D462" s="95" t="s">
        <v>353</v>
      </c>
      <c r="E462" s="95" t="s">
        <v>14</v>
      </c>
      <c r="F462" s="128" t="s">
        <v>196</v>
      </c>
      <c r="G462" s="76"/>
      <c r="H462" s="76"/>
      <c r="I462" s="235" t="e">
        <f t="shared" si="8"/>
        <v>#DIV/0!</v>
      </c>
    </row>
    <row r="463" spans="1:9" ht="15">
      <c r="A463" s="109" t="s">
        <v>56</v>
      </c>
      <c r="B463" s="93"/>
      <c r="C463" s="95" t="s">
        <v>4</v>
      </c>
      <c r="D463" s="95" t="s">
        <v>353</v>
      </c>
      <c r="E463" s="95" t="s">
        <v>15</v>
      </c>
      <c r="F463" s="128"/>
      <c r="G463" s="76">
        <f>SUM(G464+G467)</f>
        <v>53878.5</v>
      </c>
      <c r="H463" s="76">
        <f>SUM(H464+H467)</f>
        <v>54722.700000000004</v>
      </c>
      <c r="I463" s="235">
        <f t="shared" si="8"/>
        <v>101.56685876555585</v>
      </c>
    </row>
    <row r="464" spans="1:9" ht="28.5">
      <c r="A464" s="68" t="s">
        <v>39</v>
      </c>
      <c r="B464" s="93"/>
      <c r="C464" s="95" t="s">
        <v>4</v>
      </c>
      <c r="D464" s="95" t="s">
        <v>353</v>
      </c>
      <c r="E464" s="95" t="s">
        <v>16</v>
      </c>
      <c r="F464" s="128"/>
      <c r="G464" s="76">
        <f>SUM(G465:G466)</f>
        <v>2225.1000000000004</v>
      </c>
      <c r="H464" s="76">
        <f>SUM(H465:H466)</f>
        <v>2055.4</v>
      </c>
      <c r="I464" s="235">
        <f t="shared" si="8"/>
        <v>92.37337647746168</v>
      </c>
    </row>
    <row r="465" spans="1:9" ht="28.5">
      <c r="A465" s="92" t="s">
        <v>380</v>
      </c>
      <c r="B465" s="93"/>
      <c r="C465" s="95" t="s">
        <v>4</v>
      </c>
      <c r="D465" s="95" t="s">
        <v>353</v>
      </c>
      <c r="E465" s="95" t="s">
        <v>16</v>
      </c>
      <c r="F465" s="127" t="s">
        <v>381</v>
      </c>
      <c r="G465" s="76">
        <v>1074.2</v>
      </c>
      <c r="H465" s="76">
        <v>904.5</v>
      </c>
      <c r="I465" s="235">
        <f aca="true" t="shared" si="10" ref="I465:I528">SUM(H465/G465*100)</f>
        <v>84.2021969838019</v>
      </c>
    </row>
    <row r="466" spans="1:9" ht="28.5">
      <c r="A466" s="92" t="s">
        <v>613</v>
      </c>
      <c r="B466" s="93"/>
      <c r="C466" s="95" t="s">
        <v>4</v>
      </c>
      <c r="D466" s="95" t="s">
        <v>353</v>
      </c>
      <c r="E466" s="95" t="s">
        <v>16</v>
      </c>
      <c r="F466" s="127" t="s">
        <v>95</v>
      </c>
      <c r="G466" s="76">
        <v>1150.9</v>
      </c>
      <c r="H466" s="76">
        <v>1150.9</v>
      </c>
      <c r="I466" s="235">
        <f t="shared" si="10"/>
        <v>100</v>
      </c>
    </row>
    <row r="467" spans="1:9" ht="28.5">
      <c r="A467" s="68" t="s">
        <v>17</v>
      </c>
      <c r="B467" s="93"/>
      <c r="C467" s="95" t="s">
        <v>4</v>
      </c>
      <c r="D467" s="95" t="s">
        <v>353</v>
      </c>
      <c r="E467" s="95" t="s">
        <v>18</v>
      </c>
      <c r="F467" s="128"/>
      <c r="G467" s="76">
        <f>SUM(G468:G470)</f>
        <v>51653.4</v>
      </c>
      <c r="H467" s="76">
        <f>SUM(H468:H470)</f>
        <v>52667.3</v>
      </c>
      <c r="I467" s="235">
        <f t="shared" si="10"/>
        <v>101.96289111655767</v>
      </c>
    </row>
    <row r="468" spans="1:9" ht="28.5">
      <c r="A468" s="92" t="s">
        <v>380</v>
      </c>
      <c r="B468" s="93"/>
      <c r="C468" s="95" t="s">
        <v>4</v>
      </c>
      <c r="D468" s="95" t="s">
        <v>353</v>
      </c>
      <c r="E468" s="95" t="s">
        <v>18</v>
      </c>
      <c r="F468" s="127" t="s">
        <v>381</v>
      </c>
      <c r="G468" s="76">
        <v>43525.4</v>
      </c>
      <c r="H468" s="76">
        <v>44607.5</v>
      </c>
      <c r="I468" s="235">
        <f t="shared" si="10"/>
        <v>102.48613453293937</v>
      </c>
    </row>
    <row r="469" spans="1:9" ht="28.5">
      <c r="A469" s="92" t="s">
        <v>613</v>
      </c>
      <c r="B469" s="93"/>
      <c r="C469" s="95" t="s">
        <v>4</v>
      </c>
      <c r="D469" s="95" t="s">
        <v>353</v>
      </c>
      <c r="E469" s="95" t="s">
        <v>18</v>
      </c>
      <c r="F469" s="127" t="s">
        <v>95</v>
      </c>
      <c r="G469" s="76">
        <v>7834.4</v>
      </c>
      <c r="H469" s="76">
        <v>7834.4</v>
      </c>
      <c r="I469" s="235">
        <f t="shared" si="10"/>
        <v>100</v>
      </c>
    </row>
    <row r="470" spans="1:9" ht="15">
      <c r="A470" s="92" t="s">
        <v>386</v>
      </c>
      <c r="B470" s="93"/>
      <c r="C470" s="95" t="s">
        <v>4</v>
      </c>
      <c r="D470" s="95" t="s">
        <v>353</v>
      </c>
      <c r="E470" s="95" t="s">
        <v>18</v>
      </c>
      <c r="F470" s="127" t="s">
        <v>139</v>
      </c>
      <c r="G470" s="76">
        <v>293.6</v>
      </c>
      <c r="H470" s="76">
        <v>225.4</v>
      </c>
      <c r="I470" s="235">
        <f t="shared" si="10"/>
        <v>76.77111716621253</v>
      </c>
    </row>
    <row r="471" spans="1:9" ht="15">
      <c r="A471" s="92" t="s">
        <v>19</v>
      </c>
      <c r="B471" s="93"/>
      <c r="C471" s="94" t="s">
        <v>4</v>
      </c>
      <c r="D471" s="94" t="s">
        <v>83</v>
      </c>
      <c r="E471" s="94"/>
      <c r="F471" s="127"/>
      <c r="G471" s="76">
        <f>SUM(G475+G511+G555)+G515+G538</f>
        <v>721133.7</v>
      </c>
      <c r="H471" s="76">
        <f>SUM(H475+H511+H555)+H515+H538</f>
        <v>717732.3</v>
      </c>
      <c r="I471" s="235">
        <f t="shared" si="10"/>
        <v>99.5283260233158</v>
      </c>
    </row>
    <row r="472" spans="1:9" s="51" customFormat="1" ht="15.75" customHeight="1" hidden="1">
      <c r="A472" s="92" t="s">
        <v>303</v>
      </c>
      <c r="B472" s="93"/>
      <c r="C472" s="94" t="s">
        <v>4</v>
      </c>
      <c r="D472" s="94" t="s">
        <v>83</v>
      </c>
      <c r="E472" s="94" t="s">
        <v>305</v>
      </c>
      <c r="F472" s="127"/>
      <c r="G472" s="76">
        <f>SUM(G474)</f>
        <v>0</v>
      </c>
      <c r="H472" s="76">
        <f>SUM(H474)</f>
        <v>0</v>
      </c>
      <c r="I472" s="235" t="e">
        <f t="shared" si="10"/>
        <v>#DIV/0!</v>
      </c>
    </row>
    <row r="473" spans="1:9" s="51" customFormat="1" ht="15.75" customHeight="1" hidden="1">
      <c r="A473" s="92" t="s">
        <v>285</v>
      </c>
      <c r="B473" s="93"/>
      <c r="C473" s="94" t="s">
        <v>4</v>
      </c>
      <c r="D473" s="94" t="s">
        <v>83</v>
      </c>
      <c r="E473" s="94" t="s">
        <v>286</v>
      </c>
      <c r="F473" s="127"/>
      <c r="G473" s="76">
        <f>SUM(G474)</f>
        <v>0</v>
      </c>
      <c r="H473" s="76">
        <f>SUM(H474)</f>
        <v>0</v>
      </c>
      <c r="I473" s="235" t="e">
        <f t="shared" si="10"/>
        <v>#DIV/0!</v>
      </c>
    </row>
    <row r="474" spans="1:9" s="51" customFormat="1" ht="15.75" customHeight="1" hidden="1">
      <c r="A474" s="92" t="s">
        <v>237</v>
      </c>
      <c r="B474" s="97"/>
      <c r="C474" s="94" t="s">
        <v>4</v>
      </c>
      <c r="D474" s="94" t="s">
        <v>83</v>
      </c>
      <c r="E474" s="94" t="s">
        <v>286</v>
      </c>
      <c r="F474" s="128" t="s">
        <v>238</v>
      </c>
      <c r="G474" s="76"/>
      <c r="H474" s="76"/>
      <c r="I474" s="235" t="e">
        <f t="shared" si="10"/>
        <v>#DIV/0!</v>
      </c>
    </row>
    <row r="475" spans="1:9" s="51" customFormat="1" ht="15.75">
      <c r="A475" s="92" t="s">
        <v>20</v>
      </c>
      <c r="B475" s="93"/>
      <c r="C475" s="94" t="s">
        <v>4</v>
      </c>
      <c r="D475" s="94" t="s">
        <v>83</v>
      </c>
      <c r="E475" s="94" t="s">
        <v>21</v>
      </c>
      <c r="F475" s="127"/>
      <c r="G475" s="76">
        <f>SUM(G476+G485+G488+G491+G494+G497)+G479+G482</f>
        <v>245527.5</v>
      </c>
      <c r="H475" s="76">
        <f>SUM(H476+H485+H488+H491+H494+H497)+H479+H482</f>
        <v>245415.20000000004</v>
      </c>
      <c r="I475" s="235">
        <f t="shared" si="10"/>
        <v>99.95426174257467</v>
      </c>
    </row>
    <row r="476" spans="1:9" ht="28.5">
      <c r="A476" s="92" t="s">
        <v>229</v>
      </c>
      <c r="B476" s="93"/>
      <c r="C476" s="95" t="s">
        <v>4</v>
      </c>
      <c r="D476" s="95" t="s">
        <v>83</v>
      </c>
      <c r="E476" s="95" t="s">
        <v>230</v>
      </c>
      <c r="F476" s="128"/>
      <c r="G476" s="76">
        <f>SUM(G477:G478)</f>
        <v>137842.7</v>
      </c>
      <c r="H476" s="76">
        <f>SUM(H477:H478)</f>
        <v>137842.7</v>
      </c>
      <c r="I476" s="235">
        <f t="shared" si="10"/>
        <v>100</v>
      </c>
    </row>
    <row r="477" spans="1:9" ht="28.5">
      <c r="A477" s="92" t="s">
        <v>613</v>
      </c>
      <c r="B477" s="93"/>
      <c r="C477" s="95" t="s">
        <v>4</v>
      </c>
      <c r="D477" s="95" t="s">
        <v>83</v>
      </c>
      <c r="E477" s="95" t="s">
        <v>230</v>
      </c>
      <c r="F477" s="128" t="s">
        <v>95</v>
      </c>
      <c r="G477" s="76">
        <v>1967.5</v>
      </c>
      <c r="H477" s="76">
        <v>1967.5</v>
      </c>
      <c r="I477" s="235">
        <f t="shared" si="10"/>
        <v>100</v>
      </c>
    </row>
    <row r="478" spans="1:9" ht="15">
      <c r="A478" s="92" t="s">
        <v>390</v>
      </c>
      <c r="B478" s="93"/>
      <c r="C478" s="95" t="s">
        <v>4</v>
      </c>
      <c r="D478" s="95" t="s">
        <v>83</v>
      </c>
      <c r="E478" s="95" t="s">
        <v>230</v>
      </c>
      <c r="F478" s="128" t="s">
        <v>391</v>
      </c>
      <c r="G478" s="76">
        <v>135875.2</v>
      </c>
      <c r="H478" s="76">
        <v>135875.2</v>
      </c>
      <c r="I478" s="235">
        <f t="shared" si="10"/>
        <v>100</v>
      </c>
    </row>
    <row r="479" spans="1:9" ht="42.75">
      <c r="A479" s="140" t="s">
        <v>521</v>
      </c>
      <c r="B479" s="134"/>
      <c r="C479" s="119" t="s">
        <v>4</v>
      </c>
      <c r="D479" s="119" t="s">
        <v>83</v>
      </c>
      <c r="E479" s="119" t="s">
        <v>522</v>
      </c>
      <c r="F479" s="135"/>
      <c r="G479" s="124">
        <f>G480+G481</f>
        <v>2057.4</v>
      </c>
      <c r="H479" s="124">
        <f>H480+H481</f>
        <v>2022.3000000000002</v>
      </c>
      <c r="I479" s="235">
        <f t="shared" si="10"/>
        <v>98.29396325459318</v>
      </c>
    </row>
    <row r="480" spans="1:9" ht="28.5">
      <c r="A480" s="92" t="s">
        <v>613</v>
      </c>
      <c r="B480" s="134"/>
      <c r="C480" s="119" t="s">
        <v>4</v>
      </c>
      <c r="D480" s="119" t="s">
        <v>83</v>
      </c>
      <c r="E480" s="119" t="s">
        <v>522</v>
      </c>
      <c r="F480" s="135" t="s">
        <v>95</v>
      </c>
      <c r="G480" s="124">
        <v>30.3</v>
      </c>
      <c r="H480" s="124">
        <v>29.9</v>
      </c>
      <c r="I480" s="235">
        <f t="shared" si="10"/>
        <v>98.67986798679867</v>
      </c>
    </row>
    <row r="481" spans="1:9" ht="15">
      <c r="A481" s="140" t="s">
        <v>390</v>
      </c>
      <c r="B481" s="134"/>
      <c r="C481" s="119" t="s">
        <v>4</v>
      </c>
      <c r="D481" s="119" t="s">
        <v>83</v>
      </c>
      <c r="E481" s="119" t="s">
        <v>522</v>
      </c>
      <c r="F481" s="135" t="s">
        <v>391</v>
      </c>
      <c r="G481" s="124">
        <v>2027.1</v>
      </c>
      <c r="H481" s="124">
        <v>1992.4</v>
      </c>
      <c r="I481" s="235">
        <f t="shared" si="10"/>
        <v>98.28819495831485</v>
      </c>
    </row>
    <row r="482" spans="1:9" ht="42.75">
      <c r="A482" s="140" t="s">
        <v>523</v>
      </c>
      <c r="B482" s="134"/>
      <c r="C482" s="119" t="s">
        <v>4</v>
      </c>
      <c r="D482" s="119" t="s">
        <v>83</v>
      </c>
      <c r="E482" s="119" t="s">
        <v>524</v>
      </c>
      <c r="F482" s="135"/>
      <c r="G482" s="124">
        <f>G483+G484</f>
        <v>12384.5</v>
      </c>
      <c r="H482" s="124">
        <f>H483+H484</f>
        <v>12384.2</v>
      </c>
      <c r="I482" s="235">
        <f t="shared" si="10"/>
        <v>99.99757761718277</v>
      </c>
    </row>
    <row r="483" spans="1:9" ht="28.5">
      <c r="A483" s="92" t="s">
        <v>613</v>
      </c>
      <c r="B483" s="134"/>
      <c r="C483" s="119" t="s">
        <v>4</v>
      </c>
      <c r="D483" s="119" t="s">
        <v>83</v>
      </c>
      <c r="E483" s="119" t="s">
        <v>524</v>
      </c>
      <c r="F483" s="135" t="s">
        <v>95</v>
      </c>
      <c r="G483" s="124">
        <v>183.2</v>
      </c>
      <c r="H483" s="124">
        <v>183</v>
      </c>
      <c r="I483" s="235">
        <f t="shared" si="10"/>
        <v>99.89082969432314</v>
      </c>
    </row>
    <row r="484" spans="1:9" ht="15">
      <c r="A484" s="140" t="s">
        <v>390</v>
      </c>
      <c r="B484" s="134"/>
      <c r="C484" s="119" t="s">
        <v>4</v>
      </c>
      <c r="D484" s="119" t="s">
        <v>83</v>
      </c>
      <c r="E484" s="119" t="s">
        <v>524</v>
      </c>
      <c r="F484" s="135" t="s">
        <v>391</v>
      </c>
      <c r="G484" s="124">
        <v>12201.3</v>
      </c>
      <c r="H484" s="124">
        <v>12201.2</v>
      </c>
      <c r="I484" s="235">
        <f t="shared" si="10"/>
        <v>99.99918041520168</v>
      </c>
    </row>
    <row r="485" spans="1:9" ht="15">
      <c r="A485" s="92" t="s">
        <v>228</v>
      </c>
      <c r="B485" s="93"/>
      <c r="C485" s="95" t="s">
        <v>4</v>
      </c>
      <c r="D485" s="95" t="s">
        <v>83</v>
      </c>
      <c r="E485" s="95" t="s">
        <v>451</v>
      </c>
      <c r="F485" s="128"/>
      <c r="G485" s="76">
        <f>SUM(G486:G487)</f>
        <v>82366.8</v>
      </c>
      <c r="H485" s="76">
        <f>SUM(H486:H487)</f>
        <v>83054.7</v>
      </c>
      <c r="I485" s="235">
        <f t="shared" si="10"/>
        <v>100.83516659624993</v>
      </c>
    </row>
    <row r="486" spans="1:9" ht="28.5">
      <c r="A486" s="92" t="s">
        <v>613</v>
      </c>
      <c r="B486" s="93"/>
      <c r="C486" s="95" t="s">
        <v>4</v>
      </c>
      <c r="D486" s="95" t="s">
        <v>83</v>
      </c>
      <c r="E486" s="95" t="s">
        <v>451</v>
      </c>
      <c r="F486" s="128" t="s">
        <v>95</v>
      </c>
      <c r="G486" s="76">
        <v>841.7</v>
      </c>
      <c r="H486" s="76">
        <v>825.8</v>
      </c>
      <c r="I486" s="235">
        <f t="shared" si="10"/>
        <v>98.11096590234048</v>
      </c>
    </row>
    <row r="487" spans="1:9" ht="15">
      <c r="A487" s="92" t="s">
        <v>390</v>
      </c>
      <c r="B487" s="97"/>
      <c r="C487" s="95" t="s">
        <v>4</v>
      </c>
      <c r="D487" s="95" t="s">
        <v>83</v>
      </c>
      <c r="E487" s="95" t="s">
        <v>451</v>
      </c>
      <c r="F487" s="128" t="s">
        <v>391</v>
      </c>
      <c r="G487" s="76">
        <v>81525.1</v>
      </c>
      <c r="H487" s="76">
        <v>82228.9</v>
      </c>
      <c r="I487" s="235">
        <f t="shared" si="10"/>
        <v>100.86329240933158</v>
      </c>
    </row>
    <row r="488" spans="1:9" ht="42.75">
      <c r="A488" s="69" t="s">
        <v>227</v>
      </c>
      <c r="B488" s="93"/>
      <c r="C488" s="95" t="s">
        <v>4</v>
      </c>
      <c r="D488" s="95" t="s">
        <v>83</v>
      </c>
      <c r="E488" s="95" t="s">
        <v>452</v>
      </c>
      <c r="F488" s="128"/>
      <c r="G488" s="76">
        <f>SUM(G489:G490)</f>
        <v>50</v>
      </c>
      <c r="H488" s="76">
        <f>SUM(H489:H490)</f>
        <v>2.7</v>
      </c>
      <c r="I488" s="235">
        <f t="shared" si="10"/>
        <v>5.4</v>
      </c>
    </row>
    <row r="489" spans="1:9" ht="28.5">
      <c r="A489" s="92" t="s">
        <v>613</v>
      </c>
      <c r="B489" s="93"/>
      <c r="C489" s="95" t="s">
        <v>4</v>
      </c>
      <c r="D489" s="95" t="s">
        <v>83</v>
      </c>
      <c r="E489" s="95" t="s">
        <v>452</v>
      </c>
      <c r="F489" s="128" t="s">
        <v>95</v>
      </c>
      <c r="G489" s="76">
        <v>0.8</v>
      </c>
      <c r="H489" s="76"/>
      <c r="I489" s="235">
        <f t="shared" si="10"/>
        <v>0</v>
      </c>
    </row>
    <row r="490" spans="1:9" ht="13.5" customHeight="1">
      <c r="A490" s="92" t="s">
        <v>390</v>
      </c>
      <c r="B490" s="93"/>
      <c r="C490" s="95" t="s">
        <v>4</v>
      </c>
      <c r="D490" s="95" t="s">
        <v>83</v>
      </c>
      <c r="E490" s="95" t="s">
        <v>452</v>
      </c>
      <c r="F490" s="128" t="s">
        <v>391</v>
      </c>
      <c r="G490" s="76">
        <v>49.2</v>
      </c>
      <c r="H490" s="76">
        <v>2.7</v>
      </c>
      <c r="I490" s="235">
        <f t="shared" si="10"/>
        <v>5.487804878048781</v>
      </c>
    </row>
    <row r="491" spans="1:9" ht="59.25" customHeight="1" hidden="1">
      <c r="A491" s="58" t="s">
        <v>454</v>
      </c>
      <c r="B491" s="115"/>
      <c r="C491" s="116" t="s">
        <v>4</v>
      </c>
      <c r="D491" s="116" t="s">
        <v>83</v>
      </c>
      <c r="E491" s="116" t="s">
        <v>453</v>
      </c>
      <c r="F491" s="132"/>
      <c r="G491" s="84">
        <f>SUM(G492:G493)</f>
        <v>0</v>
      </c>
      <c r="H491" s="84">
        <f>SUM(H492:H493)</f>
        <v>0</v>
      </c>
      <c r="I491" s="235" t="e">
        <f t="shared" si="10"/>
        <v>#DIV/0!</v>
      </c>
    </row>
    <row r="492" spans="1:9" ht="21" customHeight="1" hidden="1">
      <c r="A492" s="92" t="s">
        <v>385</v>
      </c>
      <c r="B492" s="93"/>
      <c r="C492" s="95" t="s">
        <v>4</v>
      </c>
      <c r="D492" s="95" t="s">
        <v>83</v>
      </c>
      <c r="E492" s="116" t="s">
        <v>453</v>
      </c>
      <c r="F492" s="128" t="s">
        <v>95</v>
      </c>
      <c r="G492" s="84"/>
      <c r="H492" s="84"/>
      <c r="I492" s="235" t="e">
        <f t="shared" si="10"/>
        <v>#DIV/0!</v>
      </c>
    </row>
    <row r="493" spans="1:9" ht="15" customHeight="1" hidden="1">
      <c r="A493" s="58" t="s">
        <v>390</v>
      </c>
      <c r="B493" s="115"/>
      <c r="C493" s="116" t="s">
        <v>4</v>
      </c>
      <c r="D493" s="116" t="s">
        <v>83</v>
      </c>
      <c r="E493" s="116" t="s">
        <v>453</v>
      </c>
      <c r="F493" s="132" t="s">
        <v>391</v>
      </c>
      <c r="G493" s="84"/>
      <c r="H493" s="84"/>
      <c r="I493" s="235" t="e">
        <f t="shared" si="10"/>
        <v>#DIV/0!</v>
      </c>
    </row>
    <row r="494" spans="1:9" ht="15">
      <c r="A494" s="58" t="s">
        <v>176</v>
      </c>
      <c r="B494" s="115"/>
      <c r="C494" s="116" t="s">
        <v>4</v>
      </c>
      <c r="D494" s="116" t="s">
        <v>83</v>
      </c>
      <c r="E494" s="116" t="s">
        <v>455</v>
      </c>
      <c r="F494" s="132"/>
      <c r="G494" s="84">
        <f>G495+G496</f>
        <v>5543.9</v>
      </c>
      <c r="H494" s="84">
        <f>H495+H496</f>
        <v>4806.5</v>
      </c>
      <c r="I494" s="235">
        <f t="shared" si="10"/>
        <v>86.69889428019987</v>
      </c>
    </row>
    <row r="495" spans="1:9" ht="28.5">
      <c r="A495" s="92" t="s">
        <v>613</v>
      </c>
      <c r="B495" s="115"/>
      <c r="C495" s="116" t="s">
        <v>4</v>
      </c>
      <c r="D495" s="116" t="s">
        <v>83</v>
      </c>
      <c r="E495" s="116" t="s">
        <v>455</v>
      </c>
      <c r="F495" s="132" t="s">
        <v>95</v>
      </c>
      <c r="G495" s="84">
        <v>3301</v>
      </c>
      <c r="H495" s="84">
        <v>2584.9</v>
      </c>
      <c r="I495" s="235">
        <f t="shared" si="10"/>
        <v>78.3065737655256</v>
      </c>
    </row>
    <row r="496" spans="1:9" ht="15">
      <c r="A496" s="58" t="s">
        <v>390</v>
      </c>
      <c r="B496" s="115"/>
      <c r="C496" s="116" t="s">
        <v>4</v>
      </c>
      <c r="D496" s="116" t="s">
        <v>83</v>
      </c>
      <c r="E496" s="116" t="s">
        <v>455</v>
      </c>
      <c r="F496" s="132" t="s">
        <v>391</v>
      </c>
      <c r="G496" s="84">
        <v>2242.9</v>
      </c>
      <c r="H496" s="84">
        <v>2221.6</v>
      </c>
      <c r="I496" s="235">
        <f t="shared" si="10"/>
        <v>99.05033661777163</v>
      </c>
    </row>
    <row r="497" spans="1:9" ht="15">
      <c r="A497" s="58" t="s">
        <v>232</v>
      </c>
      <c r="B497" s="115"/>
      <c r="C497" s="116" t="s">
        <v>4</v>
      </c>
      <c r="D497" s="116" t="s">
        <v>83</v>
      </c>
      <c r="E497" s="116" t="s">
        <v>456</v>
      </c>
      <c r="F497" s="132"/>
      <c r="G497" s="84">
        <f>SUM(G498+G501+G504)</f>
        <v>5282.200000000001</v>
      </c>
      <c r="H497" s="84">
        <f>SUM(H498+H501+H504)</f>
        <v>5302.1</v>
      </c>
      <c r="I497" s="235">
        <f t="shared" si="10"/>
        <v>100.37673696565822</v>
      </c>
    </row>
    <row r="498" spans="1:9" ht="42.75">
      <c r="A498" s="58" t="s">
        <v>366</v>
      </c>
      <c r="B498" s="115"/>
      <c r="C498" s="116" t="s">
        <v>4</v>
      </c>
      <c r="D498" s="116" t="s">
        <v>83</v>
      </c>
      <c r="E498" s="116" t="s">
        <v>459</v>
      </c>
      <c r="F498" s="132"/>
      <c r="G498" s="84">
        <f>SUM(G499:G500)</f>
        <v>3177.2000000000003</v>
      </c>
      <c r="H498" s="84">
        <f>SUM(H499:H500)</f>
        <v>2977.1</v>
      </c>
      <c r="I498" s="235">
        <f t="shared" si="10"/>
        <v>93.70200176255821</v>
      </c>
    </row>
    <row r="499" spans="1:9" ht="28.5">
      <c r="A499" s="92" t="s">
        <v>613</v>
      </c>
      <c r="B499" s="115"/>
      <c r="C499" s="116" t="s">
        <v>4</v>
      </c>
      <c r="D499" s="116" t="s">
        <v>83</v>
      </c>
      <c r="E499" s="116" t="s">
        <v>459</v>
      </c>
      <c r="F499" s="132" t="s">
        <v>95</v>
      </c>
      <c r="G499" s="84">
        <v>136.8</v>
      </c>
      <c r="H499" s="84">
        <v>85.7</v>
      </c>
      <c r="I499" s="235">
        <f t="shared" si="10"/>
        <v>62.64619883040935</v>
      </c>
    </row>
    <row r="500" spans="1:9" ht="14.25" customHeight="1">
      <c r="A500" s="58" t="s">
        <v>390</v>
      </c>
      <c r="B500" s="115"/>
      <c r="C500" s="116" t="s">
        <v>4</v>
      </c>
      <c r="D500" s="116" t="s">
        <v>83</v>
      </c>
      <c r="E500" s="116" t="s">
        <v>459</v>
      </c>
      <c r="F500" s="132" t="s">
        <v>391</v>
      </c>
      <c r="G500" s="84">
        <v>3040.4</v>
      </c>
      <c r="H500" s="84">
        <v>2891.4</v>
      </c>
      <c r="I500" s="235">
        <f t="shared" si="10"/>
        <v>95.0993290356532</v>
      </c>
    </row>
    <row r="501" spans="1:9" ht="28.5" customHeight="1" hidden="1">
      <c r="A501" s="58" t="s">
        <v>367</v>
      </c>
      <c r="B501" s="115"/>
      <c r="C501" s="116" t="s">
        <v>4</v>
      </c>
      <c r="D501" s="116" t="s">
        <v>83</v>
      </c>
      <c r="E501" s="116" t="s">
        <v>460</v>
      </c>
      <c r="F501" s="132"/>
      <c r="G501" s="84">
        <f>SUM(G502:G503)</f>
        <v>0</v>
      </c>
      <c r="H501" s="84">
        <f>SUM(H502:H503)</f>
        <v>0</v>
      </c>
      <c r="I501" s="235" t="e">
        <f t="shared" si="10"/>
        <v>#DIV/0!</v>
      </c>
    </row>
    <row r="502" spans="1:9" ht="15" customHeight="1" hidden="1">
      <c r="A502" s="92" t="s">
        <v>385</v>
      </c>
      <c r="B502" s="115"/>
      <c r="C502" s="116" t="s">
        <v>4</v>
      </c>
      <c r="D502" s="116" t="s">
        <v>83</v>
      </c>
      <c r="E502" s="116" t="s">
        <v>460</v>
      </c>
      <c r="F502" s="132" t="s">
        <v>95</v>
      </c>
      <c r="G502" s="84"/>
      <c r="H502" s="84"/>
      <c r="I502" s="235" t="e">
        <f t="shared" si="10"/>
        <v>#DIV/0!</v>
      </c>
    </row>
    <row r="503" spans="1:9" ht="15" customHeight="1" hidden="1">
      <c r="A503" s="58" t="s">
        <v>390</v>
      </c>
      <c r="B503" s="115"/>
      <c r="C503" s="116" t="s">
        <v>4</v>
      </c>
      <c r="D503" s="116" t="s">
        <v>83</v>
      </c>
      <c r="E503" s="116" t="s">
        <v>460</v>
      </c>
      <c r="F503" s="132" t="s">
        <v>391</v>
      </c>
      <c r="G503" s="84"/>
      <c r="H503" s="84"/>
      <c r="I503" s="235" t="e">
        <f t="shared" si="10"/>
        <v>#DIV/0!</v>
      </c>
    </row>
    <row r="504" spans="1:9" ht="42.75">
      <c r="A504" s="59" t="s">
        <v>368</v>
      </c>
      <c r="B504" s="115"/>
      <c r="C504" s="116" t="s">
        <v>4</v>
      </c>
      <c r="D504" s="116" t="s">
        <v>83</v>
      </c>
      <c r="E504" s="116" t="s">
        <v>461</v>
      </c>
      <c r="F504" s="132"/>
      <c r="G504" s="84">
        <f>SUM(G505:G507)</f>
        <v>2105</v>
      </c>
      <c r="H504" s="84">
        <f>SUM(H505:H507)</f>
        <v>2325</v>
      </c>
      <c r="I504" s="235">
        <f t="shared" si="10"/>
        <v>110.45130641330165</v>
      </c>
    </row>
    <row r="505" spans="1:9" ht="28.5">
      <c r="A505" s="92" t="s">
        <v>613</v>
      </c>
      <c r="B505" s="115"/>
      <c r="C505" s="116" t="s">
        <v>4</v>
      </c>
      <c r="D505" s="116" t="s">
        <v>83</v>
      </c>
      <c r="E505" s="116" t="s">
        <v>461</v>
      </c>
      <c r="F505" s="132" t="s">
        <v>95</v>
      </c>
      <c r="G505" s="84">
        <v>38.4</v>
      </c>
      <c r="H505" s="84">
        <v>38.4</v>
      </c>
      <c r="I505" s="235">
        <f t="shared" si="10"/>
        <v>100</v>
      </c>
    </row>
    <row r="506" spans="1:9" ht="14.25" customHeight="1">
      <c r="A506" s="58" t="s">
        <v>390</v>
      </c>
      <c r="B506" s="115"/>
      <c r="C506" s="116" t="s">
        <v>4</v>
      </c>
      <c r="D506" s="116" t="s">
        <v>83</v>
      </c>
      <c r="E506" s="116" t="s">
        <v>461</v>
      </c>
      <c r="F506" s="132" t="s">
        <v>391</v>
      </c>
      <c r="G506" s="84">
        <v>2066.6</v>
      </c>
      <c r="H506" s="84">
        <v>2286.6</v>
      </c>
      <c r="I506" s="235">
        <f t="shared" si="10"/>
        <v>110.6455046936998</v>
      </c>
    </row>
    <row r="507" spans="1:9" ht="28.5" customHeight="1" hidden="1">
      <c r="A507" s="58" t="s">
        <v>462</v>
      </c>
      <c r="B507" s="115"/>
      <c r="C507" s="116" t="s">
        <v>4</v>
      </c>
      <c r="D507" s="116" t="s">
        <v>83</v>
      </c>
      <c r="E507" s="116" t="s">
        <v>461</v>
      </c>
      <c r="F507" s="132" t="s">
        <v>397</v>
      </c>
      <c r="G507" s="84"/>
      <c r="H507" s="84"/>
      <c r="I507" s="235" t="e">
        <f t="shared" si="10"/>
        <v>#DIV/0!</v>
      </c>
    </row>
    <row r="508" spans="1:9" s="39" customFormat="1" ht="42.75" customHeight="1" hidden="1">
      <c r="A508" s="58" t="s">
        <v>369</v>
      </c>
      <c r="B508" s="115"/>
      <c r="C508" s="116" t="s">
        <v>4</v>
      </c>
      <c r="D508" s="116" t="s">
        <v>83</v>
      </c>
      <c r="E508" s="116" t="s">
        <v>463</v>
      </c>
      <c r="F508" s="132"/>
      <c r="G508" s="84">
        <f>SUM(G509:G510)</f>
        <v>0</v>
      </c>
      <c r="H508" s="84">
        <f>SUM(H509:H510)</f>
        <v>0</v>
      </c>
      <c r="I508" s="235" t="e">
        <f t="shared" si="10"/>
        <v>#DIV/0!</v>
      </c>
    </row>
    <row r="509" spans="1:9" s="39" customFormat="1" ht="15" customHeight="1" hidden="1">
      <c r="A509" s="92" t="s">
        <v>385</v>
      </c>
      <c r="B509" s="115"/>
      <c r="C509" s="116" t="s">
        <v>4</v>
      </c>
      <c r="D509" s="116" t="s">
        <v>83</v>
      </c>
      <c r="E509" s="116" t="s">
        <v>463</v>
      </c>
      <c r="F509" s="132" t="s">
        <v>95</v>
      </c>
      <c r="G509" s="84"/>
      <c r="H509" s="84"/>
      <c r="I509" s="235" t="e">
        <f t="shared" si="10"/>
        <v>#DIV/0!</v>
      </c>
    </row>
    <row r="510" spans="1:9" s="39" customFormat="1" ht="15" customHeight="1" hidden="1">
      <c r="A510" s="58" t="s">
        <v>390</v>
      </c>
      <c r="B510" s="115"/>
      <c r="C510" s="116" t="s">
        <v>4</v>
      </c>
      <c r="D510" s="116" t="s">
        <v>83</v>
      </c>
      <c r="E510" s="116" t="s">
        <v>463</v>
      </c>
      <c r="F510" s="132" t="s">
        <v>391</v>
      </c>
      <c r="G510" s="84"/>
      <c r="H510" s="84"/>
      <c r="I510" s="235" t="e">
        <f t="shared" si="10"/>
        <v>#DIV/0!</v>
      </c>
    </row>
    <row r="511" spans="1:9" ht="15">
      <c r="A511" s="58" t="s">
        <v>141</v>
      </c>
      <c r="B511" s="115"/>
      <c r="C511" s="116" t="s">
        <v>4</v>
      </c>
      <c r="D511" s="116" t="s">
        <v>83</v>
      </c>
      <c r="E511" s="116" t="s">
        <v>142</v>
      </c>
      <c r="F511" s="132"/>
      <c r="G511" s="84">
        <f>SUM(G512)</f>
        <v>912</v>
      </c>
      <c r="H511" s="84">
        <f>SUM(H512)</f>
        <v>756.2</v>
      </c>
      <c r="I511" s="235">
        <f t="shared" si="10"/>
        <v>82.91666666666667</v>
      </c>
    </row>
    <row r="512" spans="1:9" ht="15">
      <c r="A512" s="58" t="s">
        <v>143</v>
      </c>
      <c r="B512" s="115"/>
      <c r="C512" s="116" t="s">
        <v>4</v>
      </c>
      <c r="D512" s="116" t="s">
        <v>83</v>
      </c>
      <c r="E512" s="116" t="s">
        <v>144</v>
      </c>
      <c r="F512" s="132"/>
      <c r="G512" s="84">
        <f>SUM(G513:G514)</f>
        <v>912</v>
      </c>
      <c r="H512" s="84">
        <f>SUM(H513:H514)</f>
        <v>756.2</v>
      </c>
      <c r="I512" s="235">
        <f t="shared" si="10"/>
        <v>82.91666666666667</v>
      </c>
    </row>
    <row r="513" spans="1:9" ht="28.5">
      <c r="A513" s="92" t="s">
        <v>613</v>
      </c>
      <c r="B513" s="115"/>
      <c r="C513" s="116" t="s">
        <v>4</v>
      </c>
      <c r="D513" s="116" t="s">
        <v>83</v>
      </c>
      <c r="E513" s="116" t="s">
        <v>144</v>
      </c>
      <c r="F513" s="132" t="s">
        <v>95</v>
      </c>
      <c r="G513" s="84">
        <v>586</v>
      </c>
      <c r="H513" s="84">
        <v>585.5</v>
      </c>
      <c r="I513" s="235">
        <f t="shared" si="10"/>
        <v>99.9146757679181</v>
      </c>
    </row>
    <row r="514" spans="1:9" ht="15">
      <c r="A514" s="58" t="s">
        <v>390</v>
      </c>
      <c r="B514" s="115"/>
      <c r="C514" s="116" t="s">
        <v>4</v>
      </c>
      <c r="D514" s="116" t="s">
        <v>83</v>
      </c>
      <c r="E514" s="116" t="s">
        <v>144</v>
      </c>
      <c r="F514" s="132" t="s">
        <v>391</v>
      </c>
      <c r="G514" s="84">
        <v>326</v>
      </c>
      <c r="H514" s="84">
        <v>170.7</v>
      </c>
      <c r="I514" s="235">
        <f t="shared" si="10"/>
        <v>52.36196319018405</v>
      </c>
    </row>
    <row r="515" spans="1:9" ht="42.75">
      <c r="A515" s="140" t="s">
        <v>525</v>
      </c>
      <c r="B515" s="134"/>
      <c r="C515" s="119" t="s">
        <v>4</v>
      </c>
      <c r="D515" s="119" t="s">
        <v>83</v>
      </c>
      <c r="E515" s="119" t="s">
        <v>526</v>
      </c>
      <c r="F515" s="135"/>
      <c r="G515" s="124">
        <f>G516</f>
        <v>333117.9</v>
      </c>
      <c r="H515" s="124">
        <f>H516</f>
        <v>329880.3</v>
      </c>
      <c r="I515" s="235">
        <f t="shared" si="10"/>
        <v>99.02809185576638</v>
      </c>
    </row>
    <row r="516" spans="1:9" ht="99.75">
      <c r="A516" s="140" t="s">
        <v>527</v>
      </c>
      <c r="B516" s="134"/>
      <c r="C516" s="119" t="s">
        <v>4</v>
      </c>
      <c r="D516" s="119" t="s">
        <v>83</v>
      </c>
      <c r="E516" s="119" t="s">
        <v>528</v>
      </c>
      <c r="F516" s="135"/>
      <c r="G516" s="124">
        <f>G517+G520+G523+G526+G529+G532+G535</f>
        <v>333117.9</v>
      </c>
      <c r="H516" s="124">
        <f>H517+H520+H523+H526+H529+H532+H535</f>
        <v>329880.3</v>
      </c>
      <c r="I516" s="235">
        <f t="shared" si="10"/>
        <v>99.02809185576638</v>
      </c>
    </row>
    <row r="517" spans="1:9" ht="57">
      <c r="A517" s="141" t="s">
        <v>361</v>
      </c>
      <c r="B517" s="134"/>
      <c r="C517" s="119" t="s">
        <v>4</v>
      </c>
      <c r="D517" s="119" t="s">
        <v>83</v>
      </c>
      <c r="E517" s="119" t="s">
        <v>529</v>
      </c>
      <c r="F517" s="135"/>
      <c r="G517" s="124">
        <f>G518+G519</f>
        <v>109903.2</v>
      </c>
      <c r="H517" s="124">
        <f>H518+H519</f>
        <v>109757.2</v>
      </c>
      <c r="I517" s="235">
        <f t="shared" si="10"/>
        <v>99.8671558243982</v>
      </c>
    </row>
    <row r="518" spans="1:9" ht="28.5">
      <c r="A518" s="92" t="s">
        <v>613</v>
      </c>
      <c r="B518" s="134"/>
      <c r="C518" s="119" t="s">
        <v>4</v>
      </c>
      <c r="D518" s="119" t="s">
        <v>83</v>
      </c>
      <c r="E518" s="119" t="s">
        <v>529</v>
      </c>
      <c r="F518" s="135" t="s">
        <v>95</v>
      </c>
      <c r="G518" s="124">
        <v>1707.2</v>
      </c>
      <c r="H518" s="124">
        <v>1618.3</v>
      </c>
      <c r="I518" s="235">
        <f t="shared" si="10"/>
        <v>94.79264292408622</v>
      </c>
    </row>
    <row r="519" spans="1:9" ht="15">
      <c r="A519" s="140" t="s">
        <v>390</v>
      </c>
      <c r="B519" s="134"/>
      <c r="C519" s="119" t="s">
        <v>4</v>
      </c>
      <c r="D519" s="119" t="s">
        <v>83</v>
      </c>
      <c r="E519" s="119" t="s">
        <v>529</v>
      </c>
      <c r="F519" s="135" t="s">
        <v>391</v>
      </c>
      <c r="G519" s="124">
        <v>108196</v>
      </c>
      <c r="H519" s="124">
        <v>108138.9</v>
      </c>
      <c r="I519" s="235">
        <f t="shared" si="10"/>
        <v>99.94722540574512</v>
      </c>
    </row>
    <row r="520" spans="1:9" ht="71.25">
      <c r="A520" s="141" t="s">
        <v>457</v>
      </c>
      <c r="B520" s="134"/>
      <c r="C520" s="119" t="s">
        <v>4</v>
      </c>
      <c r="D520" s="119" t="s">
        <v>83</v>
      </c>
      <c r="E520" s="119" t="s">
        <v>530</v>
      </c>
      <c r="F520" s="135"/>
      <c r="G520" s="124">
        <f>G521+G522</f>
        <v>98885.6</v>
      </c>
      <c r="H520" s="124">
        <f>H521+H522</f>
        <v>96461.29999999999</v>
      </c>
      <c r="I520" s="235">
        <f t="shared" si="10"/>
        <v>97.54837913710386</v>
      </c>
    </row>
    <row r="521" spans="1:9" ht="28.5">
      <c r="A521" s="92" t="s">
        <v>613</v>
      </c>
      <c r="B521" s="134"/>
      <c r="C521" s="119" t="s">
        <v>4</v>
      </c>
      <c r="D521" s="119" t="s">
        <v>83</v>
      </c>
      <c r="E521" s="119" t="s">
        <v>530</v>
      </c>
      <c r="F521" s="135" t="s">
        <v>95</v>
      </c>
      <c r="G521" s="124">
        <v>4379.3</v>
      </c>
      <c r="H521" s="124">
        <v>4340.4</v>
      </c>
      <c r="I521" s="235">
        <f t="shared" si="10"/>
        <v>99.1117301851894</v>
      </c>
    </row>
    <row r="522" spans="1:9" ht="15">
      <c r="A522" s="140" t="s">
        <v>390</v>
      </c>
      <c r="B522" s="134"/>
      <c r="C522" s="119" t="s">
        <v>4</v>
      </c>
      <c r="D522" s="119" t="s">
        <v>83</v>
      </c>
      <c r="E522" s="119" t="s">
        <v>530</v>
      </c>
      <c r="F522" s="135" t="s">
        <v>391</v>
      </c>
      <c r="G522" s="124">
        <v>94506.3</v>
      </c>
      <c r="H522" s="124">
        <v>92120.9</v>
      </c>
      <c r="I522" s="235">
        <f t="shared" si="10"/>
        <v>97.47593546673608</v>
      </c>
    </row>
    <row r="523" spans="1:9" ht="71.25">
      <c r="A523" s="59" t="s">
        <v>362</v>
      </c>
      <c r="B523" s="134"/>
      <c r="C523" s="119" t="s">
        <v>4</v>
      </c>
      <c r="D523" s="119" t="s">
        <v>83</v>
      </c>
      <c r="E523" s="119" t="s">
        <v>531</v>
      </c>
      <c r="F523" s="135"/>
      <c r="G523" s="124">
        <f>SUM(G524)+G525</f>
        <v>5169.4</v>
      </c>
      <c r="H523" s="124">
        <f>SUM(H524)+H525</f>
        <v>5304.3</v>
      </c>
      <c r="I523" s="235">
        <f t="shared" si="10"/>
        <v>102.6095871861338</v>
      </c>
    </row>
    <row r="524" spans="1:9" ht="28.5">
      <c r="A524" s="92" t="s">
        <v>613</v>
      </c>
      <c r="B524" s="134"/>
      <c r="C524" s="119" t="s">
        <v>4</v>
      </c>
      <c r="D524" s="119" t="s">
        <v>83</v>
      </c>
      <c r="E524" s="119" t="s">
        <v>531</v>
      </c>
      <c r="F524" s="135" t="s">
        <v>95</v>
      </c>
      <c r="G524" s="124">
        <v>67.4</v>
      </c>
      <c r="H524" s="124">
        <v>77.6</v>
      </c>
      <c r="I524" s="235">
        <f t="shared" si="10"/>
        <v>115.13353115727001</v>
      </c>
    </row>
    <row r="525" spans="1:9" ht="15">
      <c r="A525" s="140" t="s">
        <v>390</v>
      </c>
      <c r="B525" s="134"/>
      <c r="C525" s="119" t="s">
        <v>4</v>
      </c>
      <c r="D525" s="119" t="s">
        <v>83</v>
      </c>
      <c r="E525" s="119" t="s">
        <v>531</v>
      </c>
      <c r="F525" s="135" t="s">
        <v>391</v>
      </c>
      <c r="G525" s="124">
        <v>5102</v>
      </c>
      <c r="H525" s="124">
        <v>5226.7</v>
      </c>
      <c r="I525" s="235">
        <f t="shared" si="10"/>
        <v>102.44413955311641</v>
      </c>
    </row>
    <row r="526" spans="1:9" ht="85.5">
      <c r="A526" s="59" t="s">
        <v>363</v>
      </c>
      <c r="B526" s="134"/>
      <c r="C526" s="119" t="s">
        <v>4</v>
      </c>
      <c r="D526" s="119" t="s">
        <v>83</v>
      </c>
      <c r="E526" s="119" t="s">
        <v>532</v>
      </c>
      <c r="F526" s="135"/>
      <c r="G526" s="124">
        <f>G527+G528</f>
        <v>4801.2</v>
      </c>
      <c r="H526" s="124">
        <f>H527+H528</f>
        <v>4656.6</v>
      </c>
      <c r="I526" s="235">
        <f t="shared" si="10"/>
        <v>96.98825293676582</v>
      </c>
    </row>
    <row r="527" spans="1:9" ht="28.5">
      <c r="A527" s="92" t="s">
        <v>613</v>
      </c>
      <c r="B527" s="134"/>
      <c r="C527" s="119" t="s">
        <v>4</v>
      </c>
      <c r="D527" s="119" t="s">
        <v>83</v>
      </c>
      <c r="E527" s="119" t="s">
        <v>532</v>
      </c>
      <c r="F527" s="135" t="s">
        <v>95</v>
      </c>
      <c r="G527" s="124">
        <v>215.7</v>
      </c>
      <c r="H527" s="124">
        <v>198</v>
      </c>
      <c r="I527" s="235">
        <f t="shared" si="10"/>
        <v>91.7941585535466</v>
      </c>
    </row>
    <row r="528" spans="1:9" ht="15">
      <c r="A528" s="140" t="s">
        <v>390</v>
      </c>
      <c r="B528" s="134"/>
      <c r="C528" s="119" t="s">
        <v>4</v>
      </c>
      <c r="D528" s="119" t="s">
        <v>83</v>
      </c>
      <c r="E528" s="119" t="s">
        <v>532</v>
      </c>
      <c r="F528" s="135" t="s">
        <v>391</v>
      </c>
      <c r="G528" s="124">
        <v>4585.5</v>
      </c>
      <c r="H528" s="124">
        <v>4458.6</v>
      </c>
      <c r="I528" s="235">
        <f t="shared" si="10"/>
        <v>97.2325809617272</v>
      </c>
    </row>
    <row r="529" spans="1:9" ht="42.75">
      <c r="A529" s="140" t="s">
        <v>364</v>
      </c>
      <c r="B529" s="134"/>
      <c r="C529" s="119" t="s">
        <v>4</v>
      </c>
      <c r="D529" s="119" t="s">
        <v>83</v>
      </c>
      <c r="E529" s="119" t="s">
        <v>533</v>
      </c>
      <c r="F529" s="135"/>
      <c r="G529" s="124">
        <f>SUM(G531)+G530</f>
        <v>113453.1</v>
      </c>
      <c r="H529" s="124">
        <f>SUM(H531)+H530</f>
        <v>112997.90000000001</v>
      </c>
      <c r="I529" s="235">
        <f aca="true" t="shared" si="11" ref="I529:I592">SUM(H529/G529*100)</f>
        <v>99.59877693954596</v>
      </c>
    </row>
    <row r="530" spans="1:9" ht="28.5">
      <c r="A530" s="92" t="s">
        <v>613</v>
      </c>
      <c r="B530" s="134"/>
      <c r="C530" s="119" t="s">
        <v>4</v>
      </c>
      <c r="D530" s="119" t="s">
        <v>83</v>
      </c>
      <c r="E530" s="119" t="s">
        <v>533</v>
      </c>
      <c r="F530" s="135" t="s">
        <v>95</v>
      </c>
      <c r="G530" s="124">
        <v>1732.1</v>
      </c>
      <c r="H530" s="124">
        <v>1676.1</v>
      </c>
      <c r="I530" s="235">
        <f t="shared" si="11"/>
        <v>96.76693031580163</v>
      </c>
    </row>
    <row r="531" spans="1:9" ht="15">
      <c r="A531" s="140" t="s">
        <v>390</v>
      </c>
      <c r="B531" s="134"/>
      <c r="C531" s="119" t="s">
        <v>4</v>
      </c>
      <c r="D531" s="119" t="s">
        <v>83</v>
      </c>
      <c r="E531" s="119" t="s">
        <v>533</v>
      </c>
      <c r="F531" s="135" t="s">
        <v>391</v>
      </c>
      <c r="G531" s="124">
        <v>111721</v>
      </c>
      <c r="H531" s="124">
        <v>111321.8</v>
      </c>
      <c r="I531" s="235">
        <f t="shared" si="11"/>
        <v>99.64268132222233</v>
      </c>
    </row>
    <row r="532" spans="1:9" ht="71.25">
      <c r="A532" s="140" t="s">
        <v>365</v>
      </c>
      <c r="B532" s="134"/>
      <c r="C532" s="119" t="s">
        <v>4</v>
      </c>
      <c r="D532" s="119" t="s">
        <v>83</v>
      </c>
      <c r="E532" s="119" t="s">
        <v>534</v>
      </c>
      <c r="F532" s="135"/>
      <c r="G532" s="124">
        <f>G534+G533</f>
        <v>774.2</v>
      </c>
      <c r="H532" s="124">
        <f>H534+H533</f>
        <v>584.8</v>
      </c>
      <c r="I532" s="235">
        <f t="shared" si="11"/>
        <v>75.53603719968999</v>
      </c>
    </row>
    <row r="533" spans="1:9" ht="28.5">
      <c r="A533" s="92" t="s">
        <v>613</v>
      </c>
      <c r="B533" s="134"/>
      <c r="C533" s="119" t="s">
        <v>4</v>
      </c>
      <c r="D533" s="119" t="s">
        <v>83</v>
      </c>
      <c r="E533" s="119" t="s">
        <v>534</v>
      </c>
      <c r="F533" s="135" t="s">
        <v>95</v>
      </c>
      <c r="G533" s="124">
        <v>30.5</v>
      </c>
      <c r="H533" s="124">
        <v>20</v>
      </c>
      <c r="I533" s="235">
        <f t="shared" si="11"/>
        <v>65.57377049180327</v>
      </c>
    </row>
    <row r="534" spans="1:9" ht="15">
      <c r="A534" s="140" t="s">
        <v>390</v>
      </c>
      <c r="B534" s="134"/>
      <c r="C534" s="119" t="s">
        <v>4</v>
      </c>
      <c r="D534" s="119" t="s">
        <v>83</v>
      </c>
      <c r="E534" s="119" t="s">
        <v>534</v>
      </c>
      <c r="F534" s="135" t="s">
        <v>391</v>
      </c>
      <c r="G534" s="124">
        <v>743.7</v>
      </c>
      <c r="H534" s="124">
        <v>564.8</v>
      </c>
      <c r="I534" s="235">
        <f t="shared" si="11"/>
        <v>75.94460131773563</v>
      </c>
    </row>
    <row r="535" spans="1:9" ht="57" customHeight="1">
      <c r="A535" s="140" t="s">
        <v>458</v>
      </c>
      <c r="B535" s="134"/>
      <c r="C535" s="119" t="s">
        <v>4</v>
      </c>
      <c r="D535" s="119" t="s">
        <v>83</v>
      </c>
      <c r="E535" s="119" t="s">
        <v>535</v>
      </c>
      <c r="F535" s="135"/>
      <c r="G535" s="124">
        <f>SUM(G537)+G536</f>
        <v>131.20000000000002</v>
      </c>
      <c r="H535" s="124">
        <f>SUM(H537)+H536</f>
        <v>118.2</v>
      </c>
      <c r="I535" s="235">
        <f t="shared" si="11"/>
        <v>90.09146341463413</v>
      </c>
    </row>
    <row r="536" spans="1:9" ht="28.5">
      <c r="A536" s="92" t="s">
        <v>613</v>
      </c>
      <c r="B536" s="134"/>
      <c r="C536" s="119" t="s">
        <v>4</v>
      </c>
      <c r="D536" s="119" t="s">
        <v>83</v>
      </c>
      <c r="E536" s="119" t="s">
        <v>535</v>
      </c>
      <c r="F536" s="135" t="s">
        <v>95</v>
      </c>
      <c r="G536" s="124">
        <v>1.9</v>
      </c>
      <c r="H536" s="124">
        <v>1.8</v>
      </c>
      <c r="I536" s="235">
        <f t="shared" si="11"/>
        <v>94.73684210526316</v>
      </c>
    </row>
    <row r="537" spans="1:9" ht="15">
      <c r="A537" s="140" t="s">
        <v>390</v>
      </c>
      <c r="B537" s="134"/>
      <c r="C537" s="119" t="s">
        <v>4</v>
      </c>
      <c r="D537" s="119" t="s">
        <v>83</v>
      </c>
      <c r="E537" s="119" t="s">
        <v>535</v>
      </c>
      <c r="F537" s="135" t="s">
        <v>391</v>
      </c>
      <c r="G537" s="124">
        <v>129.3</v>
      </c>
      <c r="H537" s="124">
        <v>116.4</v>
      </c>
      <c r="I537" s="235">
        <f t="shared" si="11"/>
        <v>90.02320185614849</v>
      </c>
    </row>
    <row r="538" spans="1:9" ht="28.5">
      <c r="A538" s="140" t="s">
        <v>536</v>
      </c>
      <c r="B538" s="134"/>
      <c r="C538" s="119" t="s">
        <v>4</v>
      </c>
      <c r="D538" s="119" t="s">
        <v>83</v>
      </c>
      <c r="E538" s="119" t="s">
        <v>517</v>
      </c>
      <c r="F538" s="135"/>
      <c r="G538" s="124">
        <f>G539+G552</f>
        <v>141267.3</v>
      </c>
      <c r="H538" s="124">
        <f>H539+H552</f>
        <v>141415.69999999998</v>
      </c>
      <c r="I538" s="235">
        <f t="shared" si="11"/>
        <v>100.10504908071437</v>
      </c>
    </row>
    <row r="539" spans="1:9" ht="84" customHeight="1">
      <c r="A539" s="140" t="s">
        <v>537</v>
      </c>
      <c r="B539" s="134"/>
      <c r="C539" s="119" t="s">
        <v>4</v>
      </c>
      <c r="D539" s="119" t="s">
        <v>83</v>
      </c>
      <c r="E539" s="119" t="s">
        <v>538</v>
      </c>
      <c r="F539" s="135"/>
      <c r="G539" s="124">
        <f>G540+G543+G546+G549</f>
        <v>61777</v>
      </c>
      <c r="H539" s="124">
        <f>H540+H543+H546+H549</f>
        <v>61926.299999999996</v>
      </c>
      <c r="I539" s="235">
        <f t="shared" si="11"/>
        <v>100.24167570455023</v>
      </c>
    </row>
    <row r="540" spans="1:9" ht="42.75" customHeight="1" hidden="1">
      <c r="A540" s="140" t="s">
        <v>359</v>
      </c>
      <c r="B540" s="134"/>
      <c r="C540" s="119" t="s">
        <v>4</v>
      </c>
      <c r="D540" s="119" t="s">
        <v>83</v>
      </c>
      <c r="E540" s="119" t="s">
        <v>539</v>
      </c>
      <c r="F540" s="135"/>
      <c r="G540" s="124">
        <f>G541+G542</f>
        <v>0</v>
      </c>
      <c r="H540" s="124">
        <f>H541+H542</f>
        <v>0</v>
      </c>
      <c r="I540" s="235" t="e">
        <f t="shared" si="11"/>
        <v>#DIV/0!</v>
      </c>
    </row>
    <row r="541" spans="1:9" ht="28.5" customHeight="1" hidden="1">
      <c r="A541" s="92" t="s">
        <v>613</v>
      </c>
      <c r="B541" s="134"/>
      <c r="C541" s="119" t="s">
        <v>4</v>
      </c>
      <c r="D541" s="119" t="s">
        <v>83</v>
      </c>
      <c r="E541" s="119" t="s">
        <v>539</v>
      </c>
      <c r="F541" s="135" t="s">
        <v>95</v>
      </c>
      <c r="G541" s="124"/>
      <c r="H541" s="124"/>
      <c r="I541" s="235" t="e">
        <f t="shared" si="11"/>
        <v>#DIV/0!</v>
      </c>
    </row>
    <row r="542" spans="1:9" ht="15" customHeight="1" hidden="1">
      <c r="A542" s="140" t="s">
        <v>390</v>
      </c>
      <c r="B542" s="134"/>
      <c r="C542" s="119" t="s">
        <v>4</v>
      </c>
      <c r="D542" s="119" t="s">
        <v>83</v>
      </c>
      <c r="E542" s="119" t="s">
        <v>539</v>
      </c>
      <c r="F542" s="135" t="s">
        <v>391</v>
      </c>
      <c r="G542" s="124"/>
      <c r="H542" s="124"/>
      <c r="I542" s="235" t="e">
        <f t="shared" si="11"/>
        <v>#DIV/0!</v>
      </c>
    </row>
    <row r="543" spans="1:9" ht="28.5">
      <c r="A543" s="59" t="s">
        <v>360</v>
      </c>
      <c r="B543" s="134"/>
      <c r="C543" s="119" t="s">
        <v>4</v>
      </c>
      <c r="D543" s="119" t="s">
        <v>83</v>
      </c>
      <c r="E543" s="119" t="s">
        <v>540</v>
      </c>
      <c r="F543" s="135"/>
      <c r="G543" s="124">
        <f>SUM(G544)+G545</f>
        <v>45564.6</v>
      </c>
      <c r="H543" s="124">
        <f>SUM(H544)+H545</f>
        <v>45564.6</v>
      </c>
      <c r="I543" s="235">
        <f t="shared" si="11"/>
        <v>100</v>
      </c>
    </row>
    <row r="544" spans="1:9" ht="28.5">
      <c r="A544" s="92" t="s">
        <v>613</v>
      </c>
      <c r="B544" s="134"/>
      <c r="C544" s="119" t="s">
        <v>4</v>
      </c>
      <c r="D544" s="119" t="s">
        <v>83</v>
      </c>
      <c r="E544" s="119" t="s">
        <v>540</v>
      </c>
      <c r="F544" s="135" t="s">
        <v>95</v>
      </c>
      <c r="G544" s="124">
        <v>697</v>
      </c>
      <c r="H544" s="124">
        <v>697</v>
      </c>
      <c r="I544" s="235">
        <f t="shared" si="11"/>
        <v>100</v>
      </c>
    </row>
    <row r="545" spans="1:9" ht="15">
      <c r="A545" s="140" t="s">
        <v>390</v>
      </c>
      <c r="B545" s="134"/>
      <c r="C545" s="119" t="s">
        <v>4</v>
      </c>
      <c r="D545" s="119" t="s">
        <v>83</v>
      </c>
      <c r="E545" s="119" t="s">
        <v>540</v>
      </c>
      <c r="F545" s="135" t="s">
        <v>391</v>
      </c>
      <c r="G545" s="124">
        <v>44867.6</v>
      </c>
      <c r="H545" s="124">
        <v>44867.6</v>
      </c>
      <c r="I545" s="235">
        <f t="shared" si="11"/>
        <v>100</v>
      </c>
    </row>
    <row r="546" spans="1:9" ht="28.5">
      <c r="A546" s="140" t="s">
        <v>367</v>
      </c>
      <c r="B546" s="134"/>
      <c r="C546" s="119" t="s">
        <v>4</v>
      </c>
      <c r="D546" s="119" t="s">
        <v>83</v>
      </c>
      <c r="E546" s="119" t="s">
        <v>541</v>
      </c>
      <c r="F546" s="135"/>
      <c r="G546" s="124">
        <f>SUM(G548)+G547</f>
        <v>5487.2</v>
      </c>
      <c r="H546" s="124">
        <f>SUM(H548)+H547</f>
        <v>5486.2</v>
      </c>
      <c r="I546" s="235">
        <f t="shared" si="11"/>
        <v>99.98177576906254</v>
      </c>
    </row>
    <row r="547" spans="1:9" ht="28.5">
      <c r="A547" s="92" t="s">
        <v>613</v>
      </c>
      <c r="B547" s="134"/>
      <c r="C547" s="119" t="s">
        <v>4</v>
      </c>
      <c r="D547" s="119" t="s">
        <v>83</v>
      </c>
      <c r="E547" s="119" t="s">
        <v>541</v>
      </c>
      <c r="F547" s="135" t="s">
        <v>95</v>
      </c>
      <c r="G547" s="124">
        <v>82.2</v>
      </c>
      <c r="H547" s="124">
        <v>81.2</v>
      </c>
      <c r="I547" s="235">
        <f t="shared" si="11"/>
        <v>98.78345498783455</v>
      </c>
    </row>
    <row r="548" spans="1:9" ht="15">
      <c r="A548" s="140" t="s">
        <v>390</v>
      </c>
      <c r="B548" s="134"/>
      <c r="C548" s="119" t="s">
        <v>4</v>
      </c>
      <c r="D548" s="119" t="s">
        <v>83</v>
      </c>
      <c r="E548" s="119" t="s">
        <v>541</v>
      </c>
      <c r="F548" s="135" t="s">
        <v>391</v>
      </c>
      <c r="G548" s="124">
        <v>5405</v>
      </c>
      <c r="H548" s="124">
        <v>5405</v>
      </c>
      <c r="I548" s="235">
        <f t="shared" si="11"/>
        <v>100</v>
      </c>
    </row>
    <row r="549" spans="1:9" ht="42.75">
      <c r="A549" s="140" t="s">
        <v>369</v>
      </c>
      <c r="B549" s="134"/>
      <c r="C549" s="119" t="s">
        <v>4</v>
      </c>
      <c r="D549" s="119" t="s">
        <v>83</v>
      </c>
      <c r="E549" s="119" t="s">
        <v>542</v>
      </c>
      <c r="F549" s="135"/>
      <c r="G549" s="124">
        <f>SUM(G551)+G550</f>
        <v>10725.2</v>
      </c>
      <c r="H549" s="124">
        <f>SUM(H551)+H550</f>
        <v>10875.5</v>
      </c>
      <c r="I549" s="235">
        <f t="shared" si="11"/>
        <v>101.40137246857867</v>
      </c>
    </row>
    <row r="550" spans="1:9" ht="28.5">
      <c r="A550" s="92" t="s">
        <v>613</v>
      </c>
      <c r="B550" s="134"/>
      <c r="C550" s="119" t="s">
        <v>4</v>
      </c>
      <c r="D550" s="119" t="s">
        <v>83</v>
      </c>
      <c r="E550" s="119" t="s">
        <v>542</v>
      </c>
      <c r="F550" s="135" t="s">
        <v>95</v>
      </c>
      <c r="G550" s="124">
        <v>158.5</v>
      </c>
      <c r="H550" s="124">
        <v>160.7</v>
      </c>
      <c r="I550" s="235">
        <f t="shared" si="11"/>
        <v>101.38801261829653</v>
      </c>
    </row>
    <row r="551" spans="1:9" ht="15">
      <c r="A551" s="140" t="s">
        <v>390</v>
      </c>
      <c r="B551" s="134"/>
      <c r="C551" s="119" t="s">
        <v>4</v>
      </c>
      <c r="D551" s="119" t="s">
        <v>83</v>
      </c>
      <c r="E551" s="119" t="s">
        <v>542</v>
      </c>
      <c r="F551" s="135" t="s">
        <v>391</v>
      </c>
      <c r="G551" s="124">
        <v>10566.7</v>
      </c>
      <c r="H551" s="124">
        <v>10714.8</v>
      </c>
      <c r="I551" s="235">
        <f t="shared" si="11"/>
        <v>101.40157286570073</v>
      </c>
    </row>
    <row r="552" spans="1:9" ht="99.75">
      <c r="A552" s="58" t="s">
        <v>543</v>
      </c>
      <c r="B552" s="134"/>
      <c r="C552" s="119" t="s">
        <v>4</v>
      </c>
      <c r="D552" s="119" t="s">
        <v>83</v>
      </c>
      <c r="E552" s="119" t="s">
        <v>544</v>
      </c>
      <c r="F552" s="135"/>
      <c r="G552" s="124">
        <f>SUM(G553:G554)</f>
        <v>79490.29999999999</v>
      </c>
      <c r="H552" s="124">
        <f>SUM(H553:H554)</f>
        <v>79489.4</v>
      </c>
      <c r="I552" s="235">
        <f t="shared" si="11"/>
        <v>99.99886778638401</v>
      </c>
    </row>
    <row r="553" spans="1:9" ht="28.5">
      <c r="A553" s="92" t="s">
        <v>613</v>
      </c>
      <c r="B553" s="134"/>
      <c r="C553" s="119" t="s">
        <v>4</v>
      </c>
      <c r="D553" s="119" t="s">
        <v>83</v>
      </c>
      <c r="E553" s="119" t="s">
        <v>544</v>
      </c>
      <c r="F553" s="135" t="s">
        <v>95</v>
      </c>
      <c r="G553" s="124">
        <v>11.4</v>
      </c>
      <c r="H553" s="124">
        <v>11.4</v>
      </c>
      <c r="I553" s="235">
        <f t="shared" si="11"/>
        <v>100</v>
      </c>
    </row>
    <row r="554" spans="1:9" ht="15">
      <c r="A554" s="140" t="s">
        <v>390</v>
      </c>
      <c r="B554" s="134"/>
      <c r="C554" s="119" t="s">
        <v>4</v>
      </c>
      <c r="D554" s="119" t="s">
        <v>83</v>
      </c>
      <c r="E554" s="119" t="s">
        <v>544</v>
      </c>
      <c r="F554" s="135" t="s">
        <v>391</v>
      </c>
      <c r="G554" s="124">
        <v>79478.9</v>
      </c>
      <c r="H554" s="124">
        <v>79478</v>
      </c>
      <c r="I554" s="235">
        <f t="shared" si="11"/>
        <v>99.99886762398575</v>
      </c>
    </row>
    <row r="555" spans="1:9" ht="15">
      <c r="A555" s="58" t="s">
        <v>464</v>
      </c>
      <c r="B555" s="115"/>
      <c r="C555" s="116" t="s">
        <v>4</v>
      </c>
      <c r="D555" s="116" t="s">
        <v>83</v>
      </c>
      <c r="E555" s="116" t="s">
        <v>104</v>
      </c>
      <c r="F555" s="132"/>
      <c r="G555" s="84">
        <f>G556</f>
        <v>309</v>
      </c>
      <c r="H555" s="84">
        <f>H556</f>
        <v>264.9</v>
      </c>
      <c r="I555" s="235">
        <f t="shared" si="11"/>
        <v>85.72815533980582</v>
      </c>
    </row>
    <row r="556" spans="1:9" ht="15">
      <c r="A556" s="58" t="s">
        <v>545</v>
      </c>
      <c r="B556" s="115"/>
      <c r="C556" s="116" t="s">
        <v>4</v>
      </c>
      <c r="D556" s="116" t="s">
        <v>83</v>
      </c>
      <c r="E556" s="116" t="s">
        <v>466</v>
      </c>
      <c r="F556" s="132"/>
      <c r="G556" s="84">
        <f>G557</f>
        <v>309</v>
      </c>
      <c r="H556" s="84">
        <f>H557</f>
        <v>264.9</v>
      </c>
      <c r="I556" s="235">
        <f t="shared" si="11"/>
        <v>85.72815533980582</v>
      </c>
    </row>
    <row r="557" spans="1:9" ht="28.5">
      <c r="A557" s="58" t="s">
        <v>399</v>
      </c>
      <c r="B557" s="115"/>
      <c r="C557" s="116" t="s">
        <v>4</v>
      </c>
      <c r="D557" s="116" t="s">
        <v>83</v>
      </c>
      <c r="E557" s="116" t="s">
        <v>466</v>
      </c>
      <c r="F557" s="132" t="s">
        <v>397</v>
      </c>
      <c r="G557" s="84">
        <v>309</v>
      </c>
      <c r="H557" s="84">
        <v>264.9</v>
      </c>
      <c r="I557" s="235">
        <f t="shared" si="11"/>
        <v>85.72815533980582</v>
      </c>
    </row>
    <row r="558" spans="1:9" ht="15">
      <c r="A558" s="59" t="s">
        <v>129</v>
      </c>
      <c r="B558" s="115"/>
      <c r="C558" s="116" t="s">
        <v>4</v>
      </c>
      <c r="D558" s="116" t="s">
        <v>97</v>
      </c>
      <c r="E558" s="116"/>
      <c r="F558" s="132"/>
      <c r="G558" s="84">
        <f>SUM(G559)</f>
        <v>47951.7</v>
      </c>
      <c r="H558" s="84">
        <f>SUM(H559)</f>
        <v>47529.5</v>
      </c>
      <c r="I558" s="235">
        <f t="shared" si="11"/>
        <v>99.11953069442794</v>
      </c>
    </row>
    <row r="559" spans="1:9" ht="28.5">
      <c r="A559" s="140" t="s">
        <v>516</v>
      </c>
      <c r="B559" s="134"/>
      <c r="C559" s="120" t="s">
        <v>4</v>
      </c>
      <c r="D559" s="120" t="s">
        <v>97</v>
      </c>
      <c r="E559" s="120" t="s">
        <v>517</v>
      </c>
      <c r="F559" s="254"/>
      <c r="G559" s="293">
        <f>G560</f>
        <v>47951.7</v>
      </c>
      <c r="H559" s="293">
        <f>H560</f>
        <v>47529.5</v>
      </c>
      <c r="I559" s="235">
        <f t="shared" si="11"/>
        <v>99.11953069442794</v>
      </c>
    </row>
    <row r="560" spans="1:9" ht="85.5">
      <c r="A560" s="140" t="s">
        <v>537</v>
      </c>
      <c r="B560" s="134"/>
      <c r="C560" s="120" t="s">
        <v>4</v>
      </c>
      <c r="D560" s="120" t="s">
        <v>97</v>
      </c>
      <c r="E560" s="120" t="s">
        <v>538</v>
      </c>
      <c r="F560" s="254"/>
      <c r="G560" s="293">
        <f>G564+G567+G570+G561</f>
        <v>47951.7</v>
      </c>
      <c r="H560" s="293">
        <f>H564+H567+H570+H561</f>
        <v>47529.5</v>
      </c>
      <c r="I560" s="235">
        <f t="shared" si="11"/>
        <v>99.11953069442794</v>
      </c>
    </row>
    <row r="561" spans="1:9" ht="42.75">
      <c r="A561" s="140" t="s">
        <v>359</v>
      </c>
      <c r="B561" s="134"/>
      <c r="C561" s="120" t="s">
        <v>4</v>
      </c>
      <c r="D561" s="120" t="s">
        <v>97</v>
      </c>
      <c r="E561" s="119" t="s">
        <v>539</v>
      </c>
      <c r="F561" s="135"/>
      <c r="G561" s="124">
        <f>G562+G563</f>
        <v>11300.2</v>
      </c>
      <c r="H561" s="124">
        <f>H562+H563</f>
        <v>10794.199999999999</v>
      </c>
      <c r="I561" s="235">
        <f t="shared" si="11"/>
        <v>95.52220314684693</v>
      </c>
    </row>
    <row r="562" spans="1:9" ht="28.5">
      <c r="A562" s="92" t="s">
        <v>613</v>
      </c>
      <c r="B562" s="134"/>
      <c r="C562" s="120" t="s">
        <v>4</v>
      </c>
      <c r="D562" s="120" t="s">
        <v>97</v>
      </c>
      <c r="E562" s="119" t="s">
        <v>539</v>
      </c>
      <c r="F562" s="135" t="s">
        <v>95</v>
      </c>
      <c r="G562" s="124">
        <v>174.7</v>
      </c>
      <c r="H562" s="124">
        <v>166.8</v>
      </c>
      <c r="I562" s="235">
        <f t="shared" si="11"/>
        <v>95.4779622209502</v>
      </c>
    </row>
    <row r="563" spans="1:9" ht="15">
      <c r="A563" s="140" t="s">
        <v>390</v>
      </c>
      <c r="B563" s="134"/>
      <c r="C563" s="120" t="s">
        <v>4</v>
      </c>
      <c r="D563" s="120" t="s">
        <v>97</v>
      </c>
      <c r="E563" s="119" t="s">
        <v>539</v>
      </c>
      <c r="F563" s="135" t="s">
        <v>391</v>
      </c>
      <c r="G563" s="124">
        <v>11125.5</v>
      </c>
      <c r="H563" s="124">
        <v>10627.4</v>
      </c>
      <c r="I563" s="235">
        <f t="shared" si="11"/>
        <v>95.52289784728775</v>
      </c>
    </row>
    <row r="564" spans="1:9" ht="15">
      <c r="A564" s="140" t="s">
        <v>130</v>
      </c>
      <c r="B564" s="134"/>
      <c r="C564" s="120" t="s">
        <v>4</v>
      </c>
      <c r="D564" s="120" t="s">
        <v>97</v>
      </c>
      <c r="E564" s="120" t="s">
        <v>546</v>
      </c>
      <c r="F564" s="254"/>
      <c r="G564" s="124">
        <f>G565+G566</f>
        <v>6800.7</v>
      </c>
      <c r="H564" s="124">
        <f>H565+H566</f>
        <v>6847.3</v>
      </c>
      <c r="I564" s="235">
        <f t="shared" si="11"/>
        <v>100.6852235799256</v>
      </c>
    </row>
    <row r="565" spans="1:9" ht="28.5">
      <c r="A565" s="92" t="s">
        <v>613</v>
      </c>
      <c r="B565" s="134"/>
      <c r="C565" s="120" t="s">
        <v>4</v>
      </c>
      <c r="D565" s="120" t="s">
        <v>97</v>
      </c>
      <c r="E565" s="120" t="s">
        <v>546</v>
      </c>
      <c r="F565" s="254" t="s">
        <v>95</v>
      </c>
      <c r="G565" s="124">
        <v>93.3</v>
      </c>
      <c r="H565" s="124">
        <v>101.6</v>
      </c>
      <c r="I565" s="235">
        <f t="shared" si="11"/>
        <v>108.89603429796355</v>
      </c>
    </row>
    <row r="566" spans="1:9" ht="15">
      <c r="A566" s="140" t="s">
        <v>390</v>
      </c>
      <c r="B566" s="134"/>
      <c r="C566" s="120" t="s">
        <v>4</v>
      </c>
      <c r="D566" s="120" t="s">
        <v>97</v>
      </c>
      <c r="E566" s="120" t="s">
        <v>546</v>
      </c>
      <c r="F566" s="254" t="s">
        <v>391</v>
      </c>
      <c r="G566" s="124">
        <v>6707.4</v>
      </c>
      <c r="H566" s="124">
        <v>6745.7</v>
      </c>
      <c r="I566" s="235">
        <f t="shared" si="11"/>
        <v>100.57101112204433</v>
      </c>
    </row>
    <row r="567" spans="1:9" ht="15">
      <c r="A567" s="140" t="s">
        <v>370</v>
      </c>
      <c r="B567" s="134"/>
      <c r="C567" s="120" t="s">
        <v>4</v>
      </c>
      <c r="D567" s="120" t="s">
        <v>97</v>
      </c>
      <c r="E567" s="120" t="s">
        <v>547</v>
      </c>
      <c r="F567" s="254"/>
      <c r="G567" s="124">
        <f>G568+G569</f>
        <v>6055.5</v>
      </c>
      <c r="H567" s="124">
        <f>H568+H569</f>
        <v>6022.7</v>
      </c>
      <c r="I567" s="235">
        <f t="shared" si="11"/>
        <v>99.45834365452893</v>
      </c>
    </row>
    <row r="568" spans="1:9" ht="28.5">
      <c r="A568" s="92" t="s">
        <v>613</v>
      </c>
      <c r="B568" s="134"/>
      <c r="C568" s="120" t="s">
        <v>4</v>
      </c>
      <c r="D568" s="120" t="s">
        <v>97</v>
      </c>
      <c r="E568" s="120" t="s">
        <v>547</v>
      </c>
      <c r="F568" s="254" t="s">
        <v>95</v>
      </c>
      <c r="G568" s="124">
        <v>60.9</v>
      </c>
      <c r="H568" s="124">
        <v>66.4</v>
      </c>
      <c r="I568" s="235">
        <f t="shared" si="11"/>
        <v>109.03119868637113</v>
      </c>
    </row>
    <row r="569" spans="1:9" ht="15">
      <c r="A569" s="140" t="s">
        <v>390</v>
      </c>
      <c r="B569" s="134"/>
      <c r="C569" s="120" t="s">
        <v>4</v>
      </c>
      <c r="D569" s="120" t="s">
        <v>97</v>
      </c>
      <c r="E569" s="120" t="s">
        <v>547</v>
      </c>
      <c r="F569" s="254" t="s">
        <v>391</v>
      </c>
      <c r="G569" s="293">
        <v>5994.6</v>
      </c>
      <c r="H569" s="293">
        <v>5956.3</v>
      </c>
      <c r="I569" s="235">
        <f t="shared" si="11"/>
        <v>99.36109164915091</v>
      </c>
    </row>
    <row r="570" spans="1:9" ht="15">
      <c r="A570" s="140" t="s">
        <v>371</v>
      </c>
      <c r="B570" s="134"/>
      <c r="C570" s="120" t="s">
        <v>4</v>
      </c>
      <c r="D570" s="120" t="s">
        <v>97</v>
      </c>
      <c r="E570" s="120" t="s">
        <v>548</v>
      </c>
      <c r="F570" s="254"/>
      <c r="G570" s="124">
        <f>SUM(G572)+G571</f>
        <v>23795.3</v>
      </c>
      <c r="H570" s="124">
        <f>SUM(H572)+H571</f>
        <v>23865.3</v>
      </c>
      <c r="I570" s="235">
        <f t="shared" si="11"/>
        <v>100.29417574058743</v>
      </c>
    </row>
    <row r="571" spans="1:9" ht="28.5">
      <c r="A571" s="92" t="s">
        <v>613</v>
      </c>
      <c r="B571" s="134"/>
      <c r="C571" s="120" t="s">
        <v>4</v>
      </c>
      <c r="D571" s="120" t="s">
        <v>97</v>
      </c>
      <c r="E571" s="120" t="s">
        <v>548</v>
      </c>
      <c r="F571" s="254" t="s">
        <v>95</v>
      </c>
      <c r="G571" s="124">
        <v>352</v>
      </c>
      <c r="H571" s="124">
        <v>381.8</v>
      </c>
      <c r="I571" s="235">
        <f t="shared" si="11"/>
        <v>108.4659090909091</v>
      </c>
    </row>
    <row r="572" spans="1:9" ht="15">
      <c r="A572" s="140" t="s">
        <v>390</v>
      </c>
      <c r="B572" s="134"/>
      <c r="C572" s="120" t="s">
        <v>4</v>
      </c>
      <c r="D572" s="120" t="s">
        <v>97</v>
      </c>
      <c r="E572" s="120" t="s">
        <v>548</v>
      </c>
      <c r="F572" s="254" t="s">
        <v>391</v>
      </c>
      <c r="G572" s="124">
        <v>23443.3</v>
      </c>
      <c r="H572" s="124">
        <v>23483.5</v>
      </c>
      <c r="I572" s="235">
        <f t="shared" si="11"/>
        <v>100.17147756501859</v>
      </c>
    </row>
    <row r="573" spans="1:9" ht="15">
      <c r="A573" s="58" t="s">
        <v>131</v>
      </c>
      <c r="B573" s="115"/>
      <c r="C573" s="116" t="s">
        <v>4</v>
      </c>
      <c r="D573" s="116" t="s">
        <v>289</v>
      </c>
      <c r="E573" s="116"/>
      <c r="F573" s="132"/>
      <c r="G573" s="84">
        <f>G574+G587+G602+G597</f>
        <v>30931.699999999997</v>
      </c>
      <c r="H573" s="84">
        <f>H574+H587+H602+H597</f>
        <v>30913.299999999996</v>
      </c>
      <c r="I573" s="235">
        <f t="shared" si="11"/>
        <v>99.94051410042124</v>
      </c>
    </row>
    <row r="574" spans="1:9" ht="28.5">
      <c r="A574" s="58" t="s">
        <v>76</v>
      </c>
      <c r="B574" s="115"/>
      <c r="C574" s="116" t="s">
        <v>4</v>
      </c>
      <c r="D574" s="116" t="s">
        <v>289</v>
      </c>
      <c r="E574" s="116" t="s">
        <v>77</v>
      </c>
      <c r="F574" s="132"/>
      <c r="G574" s="84">
        <f>G575+G578+G582+G584</f>
        <v>23214.199999999997</v>
      </c>
      <c r="H574" s="84">
        <f>H575+H578+H582+H584</f>
        <v>23214.199999999997</v>
      </c>
      <c r="I574" s="235">
        <f t="shared" si="11"/>
        <v>100</v>
      </c>
    </row>
    <row r="575" spans="1:9" ht="15">
      <c r="A575" s="58" t="s">
        <v>84</v>
      </c>
      <c r="B575" s="115"/>
      <c r="C575" s="116" t="s">
        <v>4</v>
      </c>
      <c r="D575" s="116" t="s">
        <v>289</v>
      </c>
      <c r="E575" s="116" t="s">
        <v>86</v>
      </c>
      <c r="F575" s="132"/>
      <c r="G575" s="84">
        <f>G576+G577</f>
        <v>3903.7000000000003</v>
      </c>
      <c r="H575" s="84">
        <f>H576+H577</f>
        <v>3903.7000000000003</v>
      </c>
      <c r="I575" s="235">
        <f t="shared" si="11"/>
        <v>100</v>
      </c>
    </row>
    <row r="576" spans="1:9" ht="28.5">
      <c r="A576" s="58" t="s">
        <v>467</v>
      </c>
      <c r="B576" s="115"/>
      <c r="C576" s="116" t="s">
        <v>4</v>
      </c>
      <c r="D576" s="116" t="s">
        <v>289</v>
      </c>
      <c r="E576" s="116" t="s">
        <v>86</v>
      </c>
      <c r="F576" s="132" t="s">
        <v>381</v>
      </c>
      <c r="G576" s="84">
        <v>3776.3</v>
      </c>
      <c r="H576" s="84">
        <v>3776.3</v>
      </c>
      <c r="I576" s="235">
        <f t="shared" si="11"/>
        <v>100</v>
      </c>
    </row>
    <row r="577" spans="1:9" ht="28.5">
      <c r="A577" s="92" t="s">
        <v>613</v>
      </c>
      <c r="B577" s="115"/>
      <c r="C577" s="116" t="s">
        <v>4</v>
      </c>
      <c r="D577" s="116" t="s">
        <v>289</v>
      </c>
      <c r="E577" s="116" t="s">
        <v>86</v>
      </c>
      <c r="F577" s="132" t="s">
        <v>95</v>
      </c>
      <c r="G577" s="84">
        <v>127.4</v>
      </c>
      <c r="H577" s="84">
        <v>127.4</v>
      </c>
      <c r="I577" s="235">
        <f t="shared" si="11"/>
        <v>100</v>
      </c>
    </row>
    <row r="578" spans="1:9" ht="42.75">
      <c r="A578" s="58" t="s">
        <v>468</v>
      </c>
      <c r="B578" s="115"/>
      <c r="C578" s="116" t="s">
        <v>4</v>
      </c>
      <c r="D578" s="116" t="s">
        <v>289</v>
      </c>
      <c r="E578" s="116" t="s">
        <v>134</v>
      </c>
      <c r="F578" s="132"/>
      <c r="G578" s="84">
        <f>SUM(G579:G581)</f>
        <v>4233.2</v>
      </c>
      <c r="H578" s="84">
        <f>SUM(H579:H581)</f>
        <v>4233.2</v>
      </c>
      <c r="I578" s="235">
        <f t="shared" si="11"/>
        <v>100</v>
      </c>
    </row>
    <row r="579" spans="1:9" ht="28.5">
      <c r="A579" s="58" t="s">
        <v>467</v>
      </c>
      <c r="B579" s="115"/>
      <c r="C579" s="116" t="s">
        <v>4</v>
      </c>
      <c r="D579" s="116" t="s">
        <v>289</v>
      </c>
      <c r="E579" s="116" t="s">
        <v>134</v>
      </c>
      <c r="F579" s="132" t="s">
        <v>381</v>
      </c>
      <c r="G579" s="84">
        <v>3824.4</v>
      </c>
      <c r="H579" s="84">
        <v>3824.4</v>
      </c>
      <c r="I579" s="235">
        <f t="shared" si="11"/>
        <v>100</v>
      </c>
    </row>
    <row r="580" spans="1:9" s="49" customFormat="1" ht="28.5">
      <c r="A580" s="92" t="s">
        <v>613</v>
      </c>
      <c r="B580" s="121"/>
      <c r="C580" s="116" t="s">
        <v>4</v>
      </c>
      <c r="D580" s="116" t="s">
        <v>289</v>
      </c>
      <c r="E580" s="116" t="s">
        <v>134</v>
      </c>
      <c r="F580" s="132" t="s">
        <v>95</v>
      </c>
      <c r="G580" s="84">
        <v>350.6</v>
      </c>
      <c r="H580" s="84">
        <v>350.6</v>
      </c>
      <c r="I580" s="235">
        <f t="shared" si="11"/>
        <v>100</v>
      </c>
    </row>
    <row r="581" spans="1:9" s="49" customFormat="1" ht="15">
      <c r="A581" s="92" t="s">
        <v>386</v>
      </c>
      <c r="B581" s="121"/>
      <c r="C581" s="116" t="s">
        <v>4</v>
      </c>
      <c r="D581" s="116" t="s">
        <v>289</v>
      </c>
      <c r="E581" s="116" t="s">
        <v>134</v>
      </c>
      <c r="F581" s="132" t="s">
        <v>139</v>
      </c>
      <c r="G581" s="84">
        <v>58.2</v>
      </c>
      <c r="H581" s="84">
        <v>58.2</v>
      </c>
      <c r="I581" s="235">
        <f t="shared" si="11"/>
        <v>100</v>
      </c>
    </row>
    <row r="582" spans="1:9" s="49" customFormat="1" ht="28.5">
      <c r="A582" s="58" t="s">
        <v>132</v>
      </c>
      <c r="B582" s="115"/>
      <c r="C582" s="116" t="s">
        <v>4</v>
      </c>
      <c r="D582" s="116" t="s">
        <v>289</v>
      </c>
      <c r="E582" s="116" t="s">
        <v>133</v>
      </c>
      <c r="F582" s="132"/>
      <c r="G582" s="84">
        <f>SUM(G583)</f>
        <v>15077.3</v>
      </c>
      <c r="H582" s="84">
        <f>SUM(H583)</f>
        <v>15077.3</v>
      </c>
      <c r="I582" s="235">
        <f t="shared" si="11"/>
        <v>100</v>
      </c>
    </row>
    <row r="583" spans="1:9" s="49" customFormat="1" ht="42" customHeight="1">
      <c r="A583" s="58" t="s">
        <v>467</v>
      </c>
      <c r="B583" s="115"/>
      <c r="C583" s="116" t="s">
        <v>4</v>
      </c>
      <c r="D583" s="116" t="s">
        <v>289</v>
      </c>
      <c r="E583" s="116" t="s">
        <v>133</v>
      </c>
      <c r="F583" s="132" t="s">
        <v>381</v>
      </c>
      <c r="G583" s="84">
        <v>15077.3</v>
      </c>
      <c r="H583" s="84">
        <v>15077.3</v>
      </c>
      <c r="I583" s="235">
        <f t="shared" si="11"/>
        <v>100</v>
      </c>
    </row>
    <row r="584" spans="1:9" ht="28.5" customHeight="1" hidden="1">
      <c r="A584" s="58" t="s">
        <v>135</v>
      </c>
      <c r="B584" s="121"/>
      <c r="C584" s="116" t="s">
        <v>4</v>
      </c>
      <c r="D584" s="116" t="s">
        <v>289</v>
      </c>
      <c r="E584" s="116" t="s">
        <v>136</v>
      </c>
      <c r="F584" s="132"/>
      <c r="G584" s="84">
        <f>G585+G586</f>
        <v>0</v>
      </c>
      <c r="H584" s="84">
        <f>H585+H586</f>
        <v>0</v>
      </c>
      <c r="I584" s="235" t="e">
        <f t="shared" si="11"/>
        <v>#DIV/0!</v>
      </c>
    </row>
    <row r="585" spans="1:9" ht="28.5" customHeight="1" hidden="1">
      <c r="A585" s="58" t="s">
        <v>467</v>
      </c>
      <c r="B585" s="115"/>
      <c r="C585" s="116" t="s">
        <v>4</v>
      </c>
      <c r="D585" s="116" t="s">
        <v>289</v>
      </c>
      <c r="E585" s="116" t="s">
        <v>136</v>
      </c>
      <c r="F585" s="132" t="s">
        <v>381</v>
      </c>
      <c r="G585" s="84"/>
      <c r="H585" s="84"/>
      <c r="I585" s="235" t="e">
        <f t="shared" si="11"/>
        <v>#DIV/0!</v>
      </c>
    </row>
    <row r="586" spans="1:9" ht="15" customHeight="1" hidden="1">
      <c r="A586" s="58" t="s">
        <v>385</v>
      </c>
      <c r="B586" s="115"/>
      <c r="C586" s="116" t="s">
        <v>4</v>
      </c>
      <c r="D586" s="116" t="s">
        <v>289</v>
      </c>
      <c r="E586" s="116" t="s">
        <v>136</v>
      </c>
      <c r="F586" s="132" t="s">
        <v>95</v>
      </c>
      <c r="G586" s="84"/>
      <c r="H586" s="84"/>
      <c r="I586" s="235" t="e">
        <f t="shared" si="11"/>
        <v>#DIV/0!</v>
      </c>
    </row>
    <row r="587" spans="1:9" s="49" customFormat="1" ht="28.5">
      <c r="A587" s="58" t="s">
        <v>382</v>
      </c>
      <c r="B587" s="115"/>
      <c r="C587" s="116" t="s">
        <v>4</v>
      </c>
      <c r="D587" s="116" t="s">
        <v>289</v>
      </c>
      <c r="E587" s="116" t="s">
        <v>383</v>
      </c>
      <c r="F587" s="132"/>
      <c r="G587" s="84">
        <f>G588+G591+G594</f>
        <v>2120.7</v>
      </c>
      <c r="H587" s="84">
        <f>H588+H591+H594</f>
        <v>2102.3</v>
      </c>
      <c r="I587" s="235">
        <f t="shared" si="11"/>
        <v>99.13236195595796</v>
      </c>
    </row>
    <row r="588" spans="1:9" ht="15">
      <c r="A588" s="58" t="s">
        <v>373</v>
      </c>
      <c r="B588" s="121"/>
      <c r="C588" s="116" t="s">
        <v>4</v>
      </c>
      <c r="D588" s="116" t="s">
        <v>289</v>
      </c>
      <c r="E588" s="116" t="s">
        <v>384</v>
      </c>
      <c r="F588" s="132"/>
      <c r="G588" s="84">
        <f>SUM(G589)+G590</f>
        <v>178.8</v>
      </c>
      <c r="H588" s="84">
        <f>SUM(H589)+H590</f>
        <v>160.4</v>
      </c>
      <c r="I588" s="235">
        <f t="shared" si="11"/>
        <v>89.70917225950782</v>
      </c>
    </row>
    <row r="589" spans="1:9" s="39" customFormat="1" ht="28.5">
      <c r="A589" s="92" t="s">
        <v>613</v>
      </c>
      <c r="B589" s="115"/>
      <c r="C589" s="116" t="s">
        <v>4</v>
      </c>
      <c r="D589" s="116" t="s">
        <v>289</v>
      </c>
      <c r="E589" s="116" t="s">
        <v>384</v>
      </c>
      <c r="F589" s="132" t="s">
        <v>95</v>
      </c>
      <c r="G589" s="84">
        <v>178</v>
      </c>
      <c r="H589" s="84">
        <v>159.6</v>
      </c>
      <c r="I589" s="235">
        <f t="shared" si="11"/>
        <v>89.66292134831461</v>
      </c>
    </row>
    <row r="590" spans="1:9" s="39" customFormat="1" ht="15">
      <c r="A590" s="92" t="s">
        <v>386</v>
      </c>
      <c r="B590" s="115"/>
      <c r="C590" s="116" t="s">
        <v>4</v>
      </c>
      <c r="D590" s="116" t="s">
        <v>289</v>
      </c>
      <c r="E590" s="116" t="s">
        <v>384</v>
      </c>
      <c r="F590" s="132" t="s">
        <v>139</v>
      </c>
      <c r="G590" s="84">
        <v>0.8</v>
      </c>
      <c r="H590" s="84">
        <v>0.8</v>
      </c>
      <c r="I590" s="235">
        <f t="shared" si="11"/>
        <v>100</v>
      </c>
    </row>
    <row r="591" spans="1:9" s="39" customFormat="1" ht="28.5">
      <c r="A591" s="58" t="s">
        <v>374</v>
      </c>
      <c r="B591" s="121"/>
      <c r="C591" s="116" t="s">
        <v>4</v>
      </c>
      <c r="D591" s="116" t="s">
        <v>289</v>
      </c>
      <c r="E591" s="116" t="s">
        <v>387</v>
      </c>
      <c r="F591" s="132"/>
      <c r="G591" s="84">
        <f>SUM(G592)+G593</f>
        <v>1092</v>
      </c>
      <c r="H591" s="84">
        <f>SUM(H592)+H593</f>
        <v>1092</v>
      </c>
      <c r="I591" s="235">
        <f t="shared" si="11"/>
        <v>100</v>
      </c>
    </row>
    <row r="592" spans="1:9" s="39" customFormat="1" ht="28.5">
      <c r="A592" s="92" t="s">
        <v>613</v>
      </c>
      <c r="B592" s="115"/>
      <c r="C592" s="116" t="s">
        <v>4</v>
      </c>
      <c r="D592" s="116" t="s">
        <v>289</v>
      </c>
      <c r="E592" s="116" t="s">
        <v>387</v>
      </c>
      <c r="F592" s="132" t="s">
        <v>95</v>
      </c>
      <c r="G592" s="84">
        <v>1070.4</v>
      </c>
      <c r="H592" s="84">
        <v>1070.4</v>
      </c>
      <c r="I592" s="235">
        <f t="shared" si="11"/>
        <v>100</v>
      </c>
    </row>
    <row r="593" spans="1:9" s="39" customFormat="1" ht="15">
      <c r="A593" s="92" t="s">
        <v>386</v>
      </c>
      <c r="B593" s="115"/>
      <c r="C593" s="116" t="s">
        <v>4</v>
      </c>
      <c r="D593" s="116" t="s">
        <v>289</v>
      </c>
      <c r="E593" s="116" t="s">
        <v>387</v>
      </c>
      <c r="F593" s="132" t="s">
        <v>139</v>
      </c>
      <c r="G593" s="84">
        <v>21.6</v>
      </c>
      <c r="H593" s="84">
        <v>21.6</v>
      </c>
      <c r="I593" s="235">
        <f aca="true" t="shared" si="12" ref="I593:I656">SUM(H593/G593*100)</f>
        <v>100</v>
      </c>
    </row>
    <row r="594" spans="1:9" s="39" customFormat="1" ht="27" customHeight="1">
      <c r="A594" s="58" t="s">
        <v>388</v>
      </c>
      <c r="B594" s="121"/>
      <c r="C594" s="116" t="s">
        <v>4</v>
      </c>
      <c r="D594" s="116" t="s">
        <v>289</v>
      </c>
      <c r="E594" s="116" t="s">
        <v>389</v>
      </c>
      <c r="F594" s="132"/>
      <c r="G594" s="84">
        <f>G595+G596</f>
        <v>849.9</v>
      </c>
      <c r="H594" s="84">
        <f>H595+H596</f>
        <v>849.9</v>
      </c>
      <c r="I594" s="235">
        <f t="shared" si="12"/>
        <v>100</v>
      </c>
    </row>
    <row r="595" spans="1:9" s="39" customFormat="1" ht="28.5" customHeight="1" hidden="1">
      <c r="A595" s="58" t="s">
        <v>467</v>
      </c>
      <c r="B595" s="115"/>
      <c r="C595" s="116" t="s">
        <v>4</v>
      </c>
      <c r="D595" s="116" t="s">
        <v>289</v>
      </c>
      <c r="E595" s="116" t="s">
        <v>389</v>
      </c>
      <c r="F595" s="132" t="s">
        <v>381</v>
      </c>
      <c r="G595" s="84"/>
      <c r="H595" s="84"/>
      <c r="I595" s="235" t="e">
        <f t="shared" si="12"/>
        <v>#DIV/0!</v>
      </c>
    </row>
    <row r="596" spans="1:9" s="39" customFormat="1" ht="28.5">
      <c r="A596" s="92" t="s">
        <v>613</v>
      </c>
      <c r="B596" s="115"/>
      <c r="C596" s="116" t="s">
        <v>4</v>
      </c>
      <c r="D596" s="116" t="s">
        <v>289</v>
      </c>
      <c r="E596" s="116" t="s">
        <v>389</v>
      </c>
      <c r="F596" s="132" t="s">
        <v>95</v>
      </c>
      <c r="G596" s="84">
        <v>849.9</v>
      </c>
      <c r="H596" s="84">
        <v>849.9</v>
      </c>
      <c r="I596" s="235">
        <f t="shared" si="12"/>
        <v>100</v>
      </c>
    </row>
    <row r="597" spans="1:9" s="39" customFormat="1" ht="28.5">
      <c r="A597" s="140" t="s">
        <v>516</v>
      </c>
      <c r="B597" s="134"/>
      <c r="C597" s="119" t="s">
        <v>4</v>
      </c>
      <c r="D597" s="119" t="s">
        <v>289</v>
      </c>
      <c r="E597" s="119" t="s">
        <v>517</v>
      </c>
      <c r="F597" s="132"/>
      <c r="G597" s="124">
        <f>G598</f>
        <v>5521.8</v>
      </c>
      <c r="H597" s="124">
        <f>H598</f>
        <v>5521.8</v>
      </c>
      <c r="I597" s="235">
        <f t="shared" si="12"/>
        <v>100</v>
      </c>
    </row>
    <row r="598" spans="1:9" s="39" customFormat="1" ht="85.5">
      <c r="A598" s="140" t="s">
        <v>537</v>
      </c>
      <c r="B598" s="134"/>
      <c r="C598" s="119" t="s">
        <v>4</v>
      </c>
      <c r="D598" s="119" t="s">
        <v>289</v>
      </c>
      <c r="E598" s="119" t="s">
        <v>538</v>
      </c>
      <c r="F598" s="132"/>
      <c r="G598" s="124">
        <f>G599</f>
        <v>5521.8</v>
      </c>
      <c r="H598" s="124">
        <f>H599</f>
        <v>5521.8</v>
      </c>
      <c r="I598" s="235">
        <f t="shared" si="12"/>
        <v>100</v>
      </c>
    </row>
    <row r="599" spans="1:9" s="39" customFormat="1" ht="28.5">
      <c r="A599" s="142" t="s">
        <v>135</v>
      </c>
      <c r="B599" s="134"/>
      <c r="C599" s="119" t="s">
        <v>4</v>
      </c>
      <c r="D599" s="119" t="s">
        <v>289</v>
      </c>
      <c r="E599" s="119" t="s">
        <v>549</v>
      </c>
      <c r="F599" s="132"/>
      <c r="G599" s="124">
        <f>G600+G601</f>
        <v>5521.8</v>
      </c>
      <c r="H599" s="124">
        <f>H600+H601</f>
        <v>5521.8</v>
      </c>
      <c r="I599" s="235">
        <f t="shared" si="12"/>
        <v>100</v>
      </c>
    </row>
    <row r="600" spans="1:9" s="39" customFormat="1" ht="28.5">
      <c r="A600" s="140" t="s">
        <v>467</v>
      </c>
      <c r="B600" s="134"/>
      <c r="C600" s="119" t="s">
        <v>4</v>
      </c>
      <c r="D600" s="119" t="s">
        <v>289</v>
      </c>
      <c r="E600" s="119" t="s">
        <v>549</v>
      </c>
      <c r="F600" s="132" t="s">
        <v>381</v>
      </c>
      <c r="G600" s="124">
        <v>5109.1</v>
      </c>
      <c r="H600" s="124">
        <v>5109.1</v>
      </c>
      <c r="I600" s="235">
        <f t="shared" si="12"/>
        <v>100</v>
      </c>
    </row>
    <row r="601" spans="1:9" s="39" customFormat="1" ht="28.5">
      <c r="A601" s="92" t="s">
        <v>613</v>
      </c>
      <c r="B601" s="134"/>
      <c r="C601" s="119" t="s">
        <v>4</v>
      </c>
      <c r="D601" s="119" t="s">
        <v>289</v>
      </c>
      <c r="E601" s="119" t="s">
        <v>549</v>
      </c>
      <c r="F601" s="132" t="s">
        <v>95</v>
      </c>
      <c r="G601" s="124">
        <v>412.7</v>
      </c>
      <c r="H601" s="124">
        <v>412.7</v>
      </c>
      <c r="I601" s="235">
        <f t="shared" si="12"/>
        <v>100</v>
      </c>
    </row>
    <row r="602" spans="1:9" s="39" customFormat="1" ht="15">
      <c r="A602" s="58" t="s">
        <v>464</v>
      </c>
      <c r="B602" s="115"/>
      <c r="C602" s="116" t="s">
        <v>4</v>
      </c>
      <c r="D602" s="116" t="s">
        <v>289</v>
      </c>
      <c r="E602" s="116" t="s">
        <v>104</v>
      </c>
      <c r="F602" s="132"/>
      <c r="G602" s="84">
        <f>G603</f>
        <v>75</v>
      </c>
      <c r="H602" s="84">
        <f>H603</f>
        <v>75</v>
      </c>
      <c r="I602" s="235">
        <f t="shared" si="12"/>
        <v>100</v>
      </c>
    </row>
    <row r="603" spans="1:9" s="39" customFormat="1" ht="42.75">
      <c r="A603" s="58" t="s">
        <v>469</v>
      </c>
      <c r="B603" s="115"/>
      <c r="C603" s="116" t="s">
        <v>4</v>
      </c>
      <c r="D603" s="116" t="s">
        <v>289</v>
      </c>
      <c r="E603" s="116" t="s">
        <v>268</v>
      </c>
      <c r="F603" s="132"/>
      <c r="G603" s="84">
        <f>G604</f>
        <v>75</v>
      </c>
      <c r="H603" s="84">
        <f>H604</f>
        <v>75</v>
      </c>
      <c r="I603" s="235">
        <f t="shared" si="12"/>
        <v>100</v>
      </c>
    </row>
    <row r="604" spans="1:9" ht="28.5">
      <c r="A604" s="58" t="s">
        <v>462</v>
      </c>
      <c r="B604" s="115"/>
      <c r="C604" s="116" t="s">
        <v>4</v>
      </c>
      <c r="D604" s="116" t="s">
        <v>289</v>
      </c>
      <c r="E604" s="116" t="s">
        <v>268</v>
      </c>
      <c r="F604" s="132" t="s">
        <v>397</v>
      </c>
      <c r="G604" s="84">
        <v>75</v>
      </c>
      <c r="H604" s="84">
        <v>75</v>
      </c>
      <c r="I604" s="235">
        <f t="shared" si="12"/>
        <v>100</v>
      </c>
    </row>
    <row r="605" spans="1:9" ht="28.5">
      <c r="A605" s="92" t="s">
        <v>375</v>
      </c>
      <c r="B605" s="93" t="s">
        <v>159</v>
      </c>
      <c r="C605" s="96"/>
      <c r="D605" s="96"/>
      <c r="E605" s="96"/>
      <c r="F605" s="245"/>
      <c r="G605" s="352">
        <f>SUM(G606+G619)</f>
        <v>75804.9</v>
      </c>
      <c r="H605" s="352">
        <f>SUM(H606+H619)</f>
        <v>70468.6</v>
      </c>
      <c r="I605" s="235">
        <f t="shared" si="12"/>
        <v>92.96048144645005</v>
      </c>
    </row>
    <row r="606" spans="1:9" ht="15">
      <c r="A606" s="92" t="s">
        <v>91</v>
      </c>
      <c r="B606" s="93"/>
      <c r="C606" s="95" t="s">
        <v>92</v>
      </c>
      <c r="D606" s="95"/>
      <c r="E606" s="95"/>
      <c r="F606" s="128"/>
      <c r="G606" s="76">
        <f>SUM(G607)+G615</f>
        <v>63389.7</v>
      </c>
      <c r="H606" s="76">
        <f>SUM(H607)+H615</f>
        <v>59054.1</v>
      </c>
      <c r="I606" s="235">
        <f t="shared" si="12"/>
        <v>93.1604030307763</v>
      </c>
    </row>
    <row r="607" spans="1:9" ht="15">
      <c r="A607" s="92" t="s">
        <v>263</v>
      </c>
      <c r="B607" s="93"/>
      <c r="C607" s="95" t="s">
        <v>92</v>
      </c>
      <c r="D607" s="95" t="s">
        <v>353</v>
      </c>
      <c r="E607" s="95"/>
      <c r="F607" s="128"/>
      <c r="G607" s="76">
        <f>SUM(G608)</f>
        <v>63286.5</v>
      </c>
      <c r="H607" s="76">
        <f>SUM(H608)</f>
        <v>58950.9</v>
      </c>
      <c r="I607" s="235">
        <f t="shared" si="12"/>
        <v>93.14924984001327</v>
      </c>
    </row>
    <row r="608" spans="1:9" ht="15">
      <c r="A608" s="92" t="s">
        <v>487</v>
      </c>
      <c r="B608" s="93"/>
      <c r="C608" s="95" t="s">
        <v>92</v>
      </c>
      <c r="D608" s="95" t="s">
        <v>353</v>
      </c>
      <c r="E608" s="95" t="s">
        <v>250</v>
      </c>
      <c r="F608" s="128"/>
      <c r="G608" s="76">
        <f>SUM(G609)</f>
        <v>63286.5</v>
      </c>
      <c r="H608" s="76">
        <f>SUM(H609)</f>
        <v>58950.9</v>
      </c>
      <c r="I608" s="235">
        <f t="shared" si="12"/>
        <v>93.14924984001327</v>
      </c>
    </row>
    <row r="609" spans="1:9" ht="15">
      <c r="A609" s="92" t="s">
        <v>477</v>
      </c>
      <c r="B609" s="93"/>
      <c r="C609" s="95" t="s">
        <v>92</v>
      </c>
      <c r="D609" s="95" t="s">
        <v>353</v>
      </c>
      <c r="E609" s="95" t="s">
        <v>60</v>
      </c>
      <c r="F609" s="128"/>
      <c r="G609" s="76">
        <f>SUM(G610)+G612</f>
        <v>63286.5</v>
      </c>
      <c r="H609" s="76">
        <f>SUM(H610)+H612</f>
        <v>58950.9</v>
      </c>
      <c r="I609" s="235">
        <f t="shared" si="12"/>
        <v>93.14924984001327</v>
      </c>
    </row>
    <row r="610" spans="1:9" ht="28.5">
      <c r="A610" s="92" t="s">
        <v>72</v>
      </c>
      <c r="B610" s="93"/>
      <c r="C610" s="95" t="s">
        <v>92</v>
      </c>
      <c r="D610" s="95" t="s">
        <v>353</v>
      </c>
      <c r="E610" s="95" t="s">
        <v>61</v>
      </c>
      <c r="F610" s="128"/>
      <c r="G610" s="76">
        <f>SUM(G611)</f>
        <v>63186.5</v>
      </c>
      <c r="H610" s="76">
        <f>SUM(H611)</f>
        <v>58950.9</v>
      </c>
      <c r="I610" s="235">
        <f t="shared" si="12"/>
        <v>93.29666938349173</v>
      </c>
    </row>
    <row r="611" spans="1:9" ht="28.5">
      <c r="A611" s="58" t="s">
        <v>406</v>
      </c>
      <c r="B611" s="110"/>
      <c r="C611" s="95" t="s">
        <v>92</v>
      </c>
      <c r="D611" s="95" t="s">
        <v>353</v>
      </c>
      <c r="E611" s="95" t="s">
        <v>61</v>
      </c>
      <c r="F611" s="129" t="s">
        <v>397</v>
      </c>
      <c r="G611" s="76">
        <v>63186.5</v>
      </c>
      <c r="H611" s="76">
        <v>58950.9</v>
      </c>
      <c r="I611" s="235">
        <f t="shared" si="12"/>
        <v>93.29666938349173</v>
      </c>
    </row>
    <row r="612" spans="1:9" ht="15">
      <c r="A612" s="138" t="s">
        <v>128</v>
      </c>
      <c r="B612" s="110"/>
      <c r="C612" s="95" t="s">
        <v>92</v>
      </c>
      <c r="D612" s="95" t="s">
        <v>353</v>
      </c>
      <c r="E612" s="95" t="s">
        <v>122</v>
      </c>
      <c r="F612" s="129"/>
      <c r="G612" s="76">
        <f>SUM(G613)</f>
        <v>100</v>
      </c>
      <c r="H612" s="76">
        <f>SUM(H613)</f>
        <v>0</v>
      </c>
      <c r="I612" s="235">
        <f t="shared" si="12"/>
        <v>0</v>
      </c>
    </row>
    <row r="613" spans="1:9" ht="28.5">
      <c r="A613" s="58" t="s">
        <v>116</v>
      </c>
      <c r="B613" s="110"/>
      <c r="C613" s="95" t="s">
        <v>92</v>
      </c>
      <c r="D613" s="95" t="s">
        <v>353</v>
      </c>
      <c r="E613" s="95" t="s">
        <v>355</v>
      </c>
      <c r="F613" s="129"/>
      <c r="G613" s="76">
        <f>SUM(G614)</f>
        <v>100</v>
      </c>
      <c r="H613" s="76">
        <f>SUM(H614)</f>
        <v>0</v>
      </c>
      <c r="I613" s="235">
        <f t="shared" si="12"/>
        <v>0</v>
      </c>
    </row>
    <row r="614" spans="1:9" ht="28.5">
      <c r="A614" s="58" t="s">
        <v>406</v>
      </c>
      <c r="B614" s="110"/>
      <c r="C614" s="95" t="s">
        <v>92</v>
      </c>
      <c r="D614" s="95" t="s">
        <v>353</v>
      </c>
      <c r="E614" s="95" t="s">
        <v>355</v>
      </c>
      <c r="F614" s="129" t="s">
        <v>397</v>
      </c>
      <c r="G614" s="76">
        <v>100</v>
      </c>
      <c r="H614" s="76"/>
      <c r="I614" s="235">
        <f t="shared" si="12"/>
        <v>0</v>
      </c>
    </row>
    <row r="615" spans="1:9" ht="15">
      <c r="A615" s="58" t="s">
        <v>93</v>
      </c>
      <c r="B615" s="110"/>
      <c r="C615" s="100" t="s">
        <v>92</v>
      </c>
      <c r="D615" s="100" t="s">
        <v>92</v>
      </c>
      <c r="E615" s="100"/>
      <c r="F615" s="136"/>
      <c r="G615" s="76">
        <f aca="true" t="shared" si="13" ref="G615:H617">SUM(G616)</f>
        <v>103.2</v>
      </c>
      <c r="H615" s="76">
        <f t="shared" si="13"/>
        <v>103.2</v>
      </c>
      <c r="I615" s="235">
        <f t="shared" si="12"/>
        <v>100</v>
      </c>
    </row>
    <row r="616" spans="1:9" ht="15">
      <c r="A616" s="58" t="s">
        <v>464</v>
      </c>
      <c r="B616" s="110"/>
      <c r="C616" s="100" t="s">
        <v>92</v>
      </c>
      <c r="D616" s="100" t="s">
        <v>92</v>
      </c>
      <c r="E616" s="95" t="s">
        <v>104</v>
      </c>
      <c r="F616" s="129"/>
      <c r="G616" s="76">
        <f t="shared" si="13"/>
        <v>103.2</v>
      </c>
      <c r="H616" s="76">
        <f t="shared" si="13"/>
        <v>103.2</v>
      </c>
      <c r="I616" s="235">
        <f t="shared" si="12"/>
        <v>100</v>
      </c>
    </row>
    <row r="617" spans="1:9" ht="28.5">
      <c r="A617" s="58" t="s">
        <v>652</v>
      </c>
      <c r="B617" s="110"/>
      <c r="C617" s="100" t="s">
        <v>92</v>
      </c>
      <c r="D617" s="100" t="s">
        <v>92</v>
      </c>
      <c r="E617" s="95" t="s">
        <v>74</v>
      </c>
      <c r="F617" s="129"/>
      <c r="G617" s="76">
        <f t="shared" si="13"/>
        <v>103.2</v>
      </c>
      <c r="H617" s="76">
        <f t="shared" si="13"/>
        <v>103.2</v>
      </c>
      <c r="I617" s="235">
        <f t="shared" si="12"/>
        <v>100</v>
      </c>
    </row>
    <row r="618" spans="1:9" ht="28.5">
      <c r="A618" s="58" t="s">
        <v>406</v>
      </c>
      <c r="B618" s="110"/>
      <c r="C618" s="100" t="s">
        <v>92</v>
      </c>
      <c r="D618" s="100" t="s">
        <v>92</v>
      </c>
      <c r="E618" s="95" t="s">
        <v>74</v>
      </c>
      <c r="F618" s="129" t="s">
        <v>397</v>
      </c>
      <c r="G618" s="76">
        <v>103.2</v>
      </c>
      <c r="H618" s="76">
        <v>103.2</v>
      </c>
      <c r="I618" s="235">
        <f t="shared" si="12"/>
        <v>100</v>
      </c>
    </row>
    <row r="619" spans="1:9" ht="15">
      <c r="A619" s="92" t="s">
        <v>194</v>
      </c>
      <c r="B619" s="93"/>
      <c r="C619" s="95" t="s">
        <v>315</v>
      </c>
      <c r="D619" s="95"/>
      <c r="E619" s="95"/>
      <c r="F619" s="128"/>
      <c r="G619" s="76">
        <f>SUM(G620+G650+G636)</f>
        <v>12415.2</v>
      </c>
      <c r="H619" s="76">
        <f>SUM(H620+H650+H636)</f>
        <v>11414.5</v>
      </c>
      <c r="I619" s="235">
        <f t="shared" si="12"/>
        <v>91.93971905406275</v>
      </c>
    </row>
    <row r="620" spans="1:9" ht="15">
      <c r="A620" s="92" t="s">
        <v>189</v>
      </c>
      <c r="B620" s="93"/>
      <c r="C620" s="94" t="s">
        <v>315</v>
      </c>
      <c r="D620" s="94" t="s">
        <v>351</v>
      </c>
      <c r="E620" s="94"/>
      <c r="F620" s="127"/>
      <c r="G620" s="76">
        <f>SUM(G621,G623,G629)</f>
        <v>7283.8</v>
      </c>
      <c r="H620" s="76">
        <f>SUM(H621,H623,H629)</f>
        <v>6283.1</v>
      </c>
      <c r="I620" s="235">
        <f t="shared" si="12"/>
        <v>86.26129218265191</v>
      </c>
    </row>
    <row r="621" spans="1:9" ht="15" customHeight="1" hidden="1">
      <c r="A621" s="58" t="s">
        <v>285</v>
      </c>
      <c r="B621" s="93"/>
      <c r="C621" s="94" t="s">
        <v>240</v>
      </c>
      <c r="D621" s="94" t="s">
        <v>99</v>
      </c>
      <c r="E621" s="95" t="s">
        <v>286</v>
      </c>
      <c r="F621" s="128"/>
      <c r="G621" s="76">
        <f>SUM(G622)</f>
        <v>0</v>
      </c>
      <c r="H621" s="76">
        <f>SUM(H622)</f>
        <v>0</v>
      </c>
      <c r="I621" s="235" t="e">
        <f t="shared" si="12"/>
        <v>#DIV/0!</v>
      </c>
    </row>
    <row r="622" spans="1:9" ht="15" customHeight="1" hidden="1">
      <c r="A622" s="92" t="s">
        <v>80</v>
      </c>
      <c r="B622" s="93"/>
      <c r="C622" s="94" t="s">
        <v>240</v>
      </c>
      <c r="D622" s="94" t="s">
        <v>99</v>
      </c>
      <c r="E622" s="95" t="s">
        <v>286</v>
      </c>
      <c r="F622" s="128" t="s">
        <v>81</v>
      </c>
      <c r="G622" s="76">
        <f>50.3-50.3</f>
        <v>0</v>
      </c>
      <c r="H622" s="76">
        <f>50.3-50.3</f>
        <v>0</v>
      </c>
      <c r="I622" s="235" t="e">
        <f t="shared" si="12"/>
        <v>#DIV/0!</v>
      </c>
    </row>
    <row r="623" spans="1:9" ht="28.5">
      <c r="A623" s="92" t="s">
        <v>376</v>
      </c>
      <c r="B623" s="93"/>
      <c r="C623" s="94" t="s">
        <v>315</v>
      </c>
      <c r="D623" s="94" t="s">
        <v>351</v>
      </c>
      <c r="E623" s="94" t="s">
        <v>377</v>
      </c>
      <c r="F623" s="128"/>
      <c r="G623" s="76">
        <f>SUM(G624)</f>
        <v>3935</v>
      </c>
      <c r="H623" s="76">
        <f>SUM(H624)</f>
        <v>3758.3</v>
      </c>
      <c r="I623" s="235">
        <f t="shared" si="12"/>
        <v>95.50952986022872</v>
      </c>
    </row>
    <row r="624" spans="1:9" ht="28.5">
      <c r="A624" s="92" t="s">
        <v>39</v>
      </c>
      <c r="B624" s="93"/>
      <c r="C624" s="94" t="s">
        <v>315</v>
      </c>
      <c r="D624" s="94" t="s">
        <v>351</v>
      </c>
      <c r="E624" s="94" t="s">
        <v>378</v>
      </c>
      <c r="F624" s="128"/>
      <c r="G624" s="76">
        <f>SUM(G625)</f>
        <v>3935</v>
      </c>
      <c r="H624" s="76">
        <f>SUM(H625)</f>
        <v>3758.3</v>
      </c>
      <c r="I624" s="235">
        <f t="shared" si="12"/>
        <v>95.50952986022872</v>
      </c>
    </row>
    <row r="625" spans="1:9" ht="28.5">
      <c r="A625" s="92" t="s">
        <v>612</v>
      </c>
      <c r="B625" s="93"/>
      <c r="C625" s="94" t="s">
        <v>315</v>
      </c>
      <c r="D625" s="94" t="s">
        <v>351</v>
      </c>
      <c r="E625" s="94" t="s">
        <v>450</v>
      </c>
      <c r="F625" s="128"/>
      <c r="G625" s="76">
        <f>SUM(G626:G628)</f>
        <v>3935</v>
      </c>
      <c r="H625" s="76">
        <f>SUM(H626:H628)</f>
        <v>3758.3</v>
      </c>
      <c r="I625" s="235">
        <f t="shared" si="12"/>
        <v>95.50952986022872</v>
      </c>
    </row>
    <row r="626" spans="1:9" ht="28.5">
      <c r="A626" s="92" t="s">
        <v>380</v>
      </c>
      <c r="B626" s="93"/>
      <c r="C626" s="94" t="s">
        <v>315</v>
      </c>
      <c r="D626" s="94" t="s">
        <v>351</v>
      </c>
      <c r="E626" s="94" t="s">
        <v>450</v>
      </c>
      <c r="F626" s="127" t="s">
        <v>381</v>
      </c>
      <c r="G626" s="76">
        <v>3309.6</v>
      </c>
      <c r="H626" s="76">
        <v>3230.6</v>
      </c>
      <c r="I626" s="235">
        <f t="shared" si="12"/>
        <v>97.61300459270002</v>
      </c>
    </row>
    <row r="627" spans="1:9" ht="28.5">
      <c r="A627" s="92" t="s">
        <v>613</v>
      </c>
      <c r="B627" s="93"/>
      <c r="C627" s="94" t="s">
        <v>315</v>
      </c>
      <c r="D627" s="94" t="s">
        <v>351</v>
      </c>
      <c r="E627" s="94" t="s">
        <v>450</v>
      </c>
      <c r="F627" s="127" t="s">
        <v>95</v>
      </c>
      <c r="G627" s="237">
        <v>619.4</v>
      </c>
      <c r="H627" s="237">
        <v>527.7</v>
      </c>
      <c r="I627" s="235">
        <f t="shared" si="12"/>
        <v>85.19535033903779</v>
      </c>
    </row>
    <row r="628" spans="1:9" ht="15">
      <c r="A628" s="92" t="s">
        <v>386</v>
      </c>
      <c r="B628" s="93"/>
      <c r="C628" s="94" t="s">
        <v>315</v>
      </c>
      <c r="D628" s="94" t="s">
        <v>351</v>
      </c>
      <c r="E628" s="94" t="s">
        <v>450</v>
      </c>
      <c r="F628" s="128" t="s">
        <v>139</v>
      </c>
      <c r="G628" s="76">
        <v>6</v>
      </c>
      <c r="H628" s="76"/>
      <c r="I628" s="235">
        <f t="shared" si="12"/>
        <v>0</v>
      </c>
    </row>
    <row r="629" spans="1:9" ht="15">
      <c r="A629" s="58" t="s">
        <v>464</v>
      </c>
      <c r="B629" s="93"/>
      <c r="C629" s="94" t="s">
        <v>315</v>
      </c>
      <c r="D629" s="94" t="s">
        <v>351</v>
      </c>
      <c r="E629" s="96" t="s">
        <v>104</v>
      </c>
      <c r="F629" s="127"/>
      <c r="G629" s="76">
        <f>SUM(G630)</f>
        <v>3348.8</v>
      </c>
      <c r="H629" s="76">
        <f>SUM(H630)</f>
        <v>2524.8</v>
      </c>
      <c r="I629" s="235">
        <f t="shared" si="12"/>
        <v>75.39417104634497</v>
      </c>
    </row>
    <row r="630" spans="1:9" ht="28.5">
      <c r="A630" s="92" t="s">
        <v>640</v>
      </c>
      <c r="B630" s="93"/>
      <c r="C630" s="94" t="s">
        <v>315</v>
      </c>
      <c r="D630" s="94" t="s">
        <v>351</v>
      </c>
      <c r="E630" s="96" t="s">
        <v>75</v>
      </c>
      <c r="F630" s="127"/>
      <c r="G630" s="76">
        <f>SUM(G631:G633)</f>
        <v>3348.8</v>
      </c>
      <c r="H630" s="76">
        <f>SUM(H631:H633)</f>
        <v>2524.8</v>
      </c>
      <c r="I630" s="235">
        <f t="shared" si="12"/>
        <v>75.39417104634497</v>
      </c>
    </row>
    <row r="631" spans="1:9" ht="28.5">
      <c r="A631" s="92" t="s">
        <v>380</v>
      </c>
      <c r="B631" s="93"/>
      <c r="C631" s="94" t="s">
        <v>315</v>
      </c>
      <c r="D631" s="94" t="s">
        <v>351</v>
      </c>
      <c r="E631" s="96" t="s">
        <v>75</v>
      </c>
      <c r="F631" s="127" t="s">
        <v>381</v>
      </c>
      <c r="G631" s="76">
        <v>489</v>
      </c>
      <c r="H631" s="76">
        <v>489</v>
      </c>
      <c r="I631" s="235">
        <f t="shared" si="12"/>
        <v>100</v>
      </c>
    </row>
    <row r="632" spans="1:9" ht="28.5">
      <c r="A632" s="92" t="s">
        <v>613</v>
      </c>
      <c r="B632" s="93"/>
      <c r="C632" s="94" t="s">
        <v>315</v>
      </c>
      <c r="D632" s="94" t="s">
        <v>351</v>
      </c>
      <c r="E632" s="96" t="s">
        <v>75</v>
      </c>
      <c r="F632" s="127" t="s">
        <v>95</v>
      </c>
      <c r="G632" s="76">
        <v>1417.4</v>
      </c>
      <c r="H632" s="76">
        <v>1330.7</v>
      </c>
      <c r="I632" s="235">
        <f t="shared" si="12"/>
        <v>93.88316636094257</v>
      </c>
    </row>
    <row r="633" spans="1:9" ht="27.75" customHeight="1">
      <c r="A633" s="58" t="s">
        <v>406</v>
      </c>
      <c r="B633" s="93"/>
      <c r="C633" s="94" t="s">
        <v>315</v>
      </c>
      <c r="D633" s="94" t="s">
        <v>351</v>
      </c>
      <c r="E633" s="96" t="s">
        <v>75</v>
      </c>
      <c r="F633" s="127" t="s">
        <v>397</v>
      </c>
      <c r="G633" s="76">
        <v>1442.4</v>
      </c>
      <c r="H633" s="76">
        <v>705.1</v>
      </c>
      <c r="I633" s="235">
        <f t="shared" si="12"/>
        <v>48.88380476982807</v>
      </c>
    </row>
    <row r="634" spans="1:9" ht="28.5" customHeight="1" hidden="1">
      <c r="A634" s="92" t="s">
        <v>123</v>
      </c>
      <c r="B634" s="93"/>
      <c r="C634" s="94" t="s">
        <v>315</v>
      </c>
      <c r="D634" s="94" t="s">
        <v>351</v>
      </c>
      <c r="E634" s="96" t="s">
        <v>308</v>
      </c>
      <c r="F634" s="127"/>
      <c r="G634" s="76">
        <f>SUM(G635)</f>
        <v>0</v>
      </c>
      <c r="H634" s="76">
        <f>SUM(H635)</f>
        <v>0</v>
      </c>
      <c r="I634" s="235" t="e">
        <f t="shared" si="12"/>
        <v>#DIV/0!</v>
      </c>
    </row>
    <row r="635" spans="1:9" ht="15" customHeight="1" hidden="1">
      <c r="A635" s="58" t="s">
        <v>115</v>
      </c>
      <c r="B635" s="93"/>
      <c r="C635" s="94" t="s">
        <v>315</v>
      </c>
      <c r="D635" s="94" t="s">
        <v>351</v>
      </c>
      <c r="E635" s="96" t="s">
        <v>308</v>
      </c>
      <c r="F635" s="127" t="s">
        <v>65</v>
      </c>
      <c r="G635" s="76"/>
      <c r="H635" s="76"/>
      <c r="I635" s="235" t="e">
        <f t="shared" si="12"/>
        <v>#DIV/0!</v>
      </c>
    </row>
    <row r="636" spans="1:9" ht="15">
      <c r="A636" s="92" t="s">
        <v>126</v>
      </c>
      <c r="B636" s="93"/>
      <c r="C636" s="94" t="s">
        <v>315</v>
      </c>
      <c r="D636" s="94" t="s">
        <v>353</v>
      </c>
      <c r="E636" s="95"/>
      <c r="F636" s="128"/>
      <c r="G636" s="76">
        <f>SUM(G637)+G640</f>
        <v>4658.9</v>
      </c>
      <c r="H636" s="76">
        <f>SUM(H637)+H640</f>
        <v>4658.9</v>
      </c>
      <c r="I636" s="235">
        <f t="shared" si="12"/>
        <v>100</v>
      </c>
    </row>
    <row r="637" spans="1:9" ht="15">
      <c r="A637" s="92" t="s">
        <v>653</v>
      </c>
      <c r="B637" s="93"/>
      <c r="C637" s="94" t="s">
        <v>315</v>
      </c>
      <c r="D637" s="94" t="s">
        <v>353</v>
      </c>
      <c r="E637" s="94" t="s">
        <v>654</v>
      </c>
      <c r="F637" s="128"/>
      <c r="G637" s="76">
        <f>SUM(G638)</f>
        <v>664.9</v>
      </c>
      <c r="H637" s="76">
        <f>SUM(H638)</f>
        <v>664.9</v>
      </c>
      <c r="I637" s="235">
        <f t="shared" si="12"/>
        <v>100</v>
      </c>
    </row>
    <row r="638" spans="1:9" ht="28.5">
      <c r="A638" s="92" t="s">
        <v>655</v>
      </c>
      <c r="B638" s="93"/>
      <c r="C638" s="94" t="s">
        <v>315</v>
      </c>
      <c r="D638" s="94" t="s">
        <v>353</v>
      </c>
      <c r="E638" s="94" t="s">
        <v>656</v>
      </c>
      <c r="F638" s="128"/>
      <c r="G638" s="76">
        <f>SUM(G639)</f>
        <v>664.9</v>
      </c>
      <c r="H638" s="76">
        <f>SUM(H639)</f>
        <v>664.9</v>
      </c>
      <c r="I638" s="235">
        <f t="shared" si="12"/>
        <v>100</v>
      </c>
    </row>
    <row r="639" spans="1:9" ht="28.5">
      <c r="A639" s="58" t="s">
        <v>406</v>
      </c>
      <c r="B639" s="93"/>
      <c r="C639" s="94" t="s">
        <v>315</v>
      </c>
      <c r="D639" s="94" t="s">
        <v>353</v>
      </c>
      <c r="E639" s="94" t="s">
        <v>656</v>
      </c>
      <c r="F639" s="127" t="s">
        <v>397</v>
      </c>
      <c r="G639" s="76">
        <v>664.9</v>
      </c>
      <c r="H639" s="76">
        <v>664.9</v>
      </c>
      <c r="I639" s="235">
        <f t="shared" si="12"/>
        <v>100</v>
      </c>
    </row>
    <row r="640" spans="1:9" ht="28.5">
      <c r="A640" s="58" t="s">
        <v>657</v>
      </c>
      <c r="B640" s="93"/>
      <c r="C640" s="94" t="s">
        <v>315</v>
      </c>
      <c r="D640" s="94" t="s">
        <v>353</v>
      </c>
      <c r="E640" s="94" t="s">
        <v>660</v>
      </c>
      <c r="F640" s="127"/>
      <c r="G640" s="76">
        <f>SUM(G641)+G644+G647</f>
        <v>3994</v>
      </c>
      <c r="H640" s="76">
        <f>SUM(H641)+H644+H647</f>
        <v>3994</v>
      </c>
      <c r="I640" s="235">
        <f t="shared" si="12"/>
        <v>100</v>
      </c>
    </row>
    <row r="641" spans="1:9" ht="28.5">
      <c r="A641" s="58" t="s">
        <v>658</v>
      </c>
      <c r="B641" s="93"/>
      <c r="C641" s="94" t="s">
        <v>315</v>
      </c>
      <c r="D641" s="94" t="s">
        <v>353</v>
      </c>
      <c r="E641" s="94" t="s">
        <v>661</v>
      </c>
      <c r="F641" s="127"/>
      <c r="G641" s="76">
        <f>SUM(G642)</f>
        <v>913.5</v>
      </c>
      <c r="H641" s="76">
        <f>SUM(H642)</f>
        <v>913.5</v>
      </c>
      <c r="I641" s="235">
        <f t="shared" si="12"/>
        <v>100</v>
      </c>
    </row>
    <row r="642" spans="1:9" ht="71.25">
      <c r="A642" s="58" t="s">
        <v>659</v>
      </c>
      <c r="B642" s="93"/>
      <c r="C642" s="94" t="s">
        <v>315</v>
      </c>
      <c r="D642" s="94" t="s">
        <v>353</v>
      </c>
      <c r="E642" s="94" t="s">
        <v>662</v>
      </c>
      <c r="F642" s="127"/>
      <c r="G642" s="76">
        <f>SUM(G643)</f>
        <v>913.5</v>
      </c>
      <c r="H642" s="76">
        <f>SUM(H643)</f>
        <v>913.5</v>
      </c>
      <c r="I642" s="235">
        <f t="shared" si="12"/>
        <v>100</v>
      </c>
    </row>
    <row r="643" spans="1:9" ht="28.5">
      <c r="A643" s="58" t="s">
        <v>406</v>
      </c>
      <c r="B643" s="93"/>
      <c r="C643" s="94" t="s">
        <v>315</v>
      </c>
      <c r="D643" s="94" t="s">
        <v>353</v>
      </c>
      <c r="E643" s="94" t="s">
        <v>662</v>
      </c>
      <c r="F643" s="127" t="s">
        <v>397</v>
      </c>
      <c r="G643" s="76">
        <v>913.5</v>
      </c>
      <c r="H643" s="76">
        <v>913.5</v>
      </c>
      <c r="I643" s="235">
        <f t="shared" si="12"/>
        <v>100</v>
      </c>
    </row>
    <row r="644" spans="1:9" ht="28.5">
      <c r="A644" s="58" t="s">
        <v>663</v>
      </c>
      <c r="B644" s="93"/>
      <c r="C644" s="94" t="s">
        <v>315</v>
      </c>
      <c r="D644" s="94" t="s">
        <v>353</v>
      </c>
      <c r="E644" s="94" t="s">
        <v>665</v>
      </c>
      <c r="F644" s="127"/>
      <c r="G644" s="76">
        <f>SUM(G645)</f>
        <v>230.5</v>
      </c>
      <c r="H644" s="76">
        <f>SUM(H645)</f>
        <v>230.5</v>
      </c>
      <c r="I644" s="235">
        <f t="shared" si="12"/>
        <v>100</v>
      </c>
    </row>
    <row r="645" spans="1:9" ht="57">
      <c r="A645" s="58" t="s">
        <v>664</v>
      </c>
      <c r="B645" s="93"/>
      <c r="C645" s="94" t="s">
        <v>315</v>
      </c>
      <c r="D645" s="94" t="s">
        <v>353</v>
      </c>
      <c r="E645" s="94" t="s">
        <v>666</v>
      </c>
      <c r="F645" s="127"/>
      <c r="G645" s="76">
        <f>SUM(G646)</f>
        <v>230.5</v>
      </c>
      <c r="H645" s="76">
        <f>SUM(H646)</f>
        <v>230.5</v>
      </c>
      <c r="I645" s="235">
        <f t="shared" si="12"/>
        <v>100</v>
      </c>
    </row>
    <row r="646" spans="1:9" ht="28.5">
      <c r="A646" s="58" t="s">
        <v>406</v>
      </c>
      <c r="B646" s="93"/>
      <c r="C646" s="94" t="s">
        <v>315</v>
      </c>
      <c r="D646" s="94" t="s">
        <v>353</v>
      </c>
      <c r="E646" s="94" t="s">
        <v>666</v>
      </c>
      <c r="F646" s="127" t="s">
        <v>397</v>
      </c>
      <c r="G646" s="76">
        <v>230.5</v>
      </c>
      <c r="H646" s="76">
        <v>230.5</v>
      </c>
      <c r="I646" s="235">
        <f t="shared" si="12"/>
        <v>100</v>
      </c>
    </row>
    <row r="647" spans="1:9" ht="28.5">
      <c r="A647" s="58" t="s">
        <v>667</v>
      </c>
      <c r="B647" s="93"/>
      <c r="C647" s="94" t="s">
        <v>315</v>
      </c>
      <c r="D647" s="94" t="s">
        <v>353</v>
      </c>
      <c r="E647" s="94" t="s">
        <v>669</v>
      </c>
      <c r="F647" s="127"/>
      <c r="G647" s="76">
        <f>SUM(G648)</f>
        <v>2850</v>
      </c>
      <c r="H647" s="76">
        <f>SUM(H648)</f>
        <v>2850</v>
      </c>
      <c r="I647" s="235">
        <f t="shared" si="12"/>
        <v>100</v>
      </c>
    </row>
    <row r="648" spans="1:9" ht="57">
      <c r="A648" s="58" t="s">
        <v>668</v>
      </c>
      <c r="B648" s="93"/>
      <c r="C648" s="94" t="s">
        <v>315</v>
      </c>
      <c r="D648" s="94" t="s">
        <v>353</v>
      </c>
      <c r="E648" s="94" t="s">
        <v>670</v>
      </c>
      <c r="F648" s="127"/>
      <c r="G648" s="76">
        <f>SUM(G649)</f>
        <v>2850</v>
      </c>
      <c r="H648" s="76">
        <f>SUM(H649)</f>
        <v>2850</v>
      </c>
      <c r="I648" s="235">
        <f t="shared" si="12"/>
        <v>100</v>
      </c>
    </row>
    <row r="649" spans="1:9" ht="28.5">
      <c r="A649" s="58" t="s">
        <v>406</v>
      </c>
      <c r="B649" s="93"/>
      <c r="C649" s="94" t="s">
        <v>315</v>
      </c>
      <c r="D649" s="94" t="s">
        <v>353</v>
      </c>
      <c r="E649" s="94" t="s">
        <v>670</v>
      </c>
      <c r="F649" s="127" t="s">
        <v>397</v>
      </c>
      <c r="G649" s="76">
        <v>2850</v>
      </c>
      <c r="H649" s="76">
        <v>2850</v>
      </c>
      <c r="I649" s="235">
        <f t="shared" si="12"/>
        <v>100</v>
      </c>
    </row>
    <row r="650" spans="1:9" ht="21.75" customHeight="1">
      <c r="A650" s="92" t="s">
        <v>671</v>
      </c>
      <c r="B650" s="93"/>
      <c r="C650" s="94" t="s">
        <v>315</v>
      </c>
      <c r="D650" s="94" t="s">
        <v>83</v>
      </c>
      <c r="E650" s="95"/>
      <c r="F650" s="128"/>
      <c r="G650" s="76">
        <f aca="true" t="shared" si="14" ref="G650:H653">SUM(G651)</f>
        <v>472.5</v>
      </c>
      <c r="H650" s="76">
        <f t="shared" si="14"/>
        <v>472.5</v>
      </c>
      <c r="I650" s="235">
        <f t="shared" si="12"/>
        <v>100</v>
      </c>
    </row>
    <row r="651" spans="1:9" ht="28.5">
      <c r="A651" s="58" t="s">
        <v>657</v>
      </c>
      <c r="B651" s="93"/>
      <c r="C651" s="94" t="s">
        <v>315</v>
      </c>
      <c r="D651" s="94" t="s">
        <v>83</v>
      </c>
      <c r="E651" s="94" t="s">
        <v>660</v>
      </c>
      <c r="F651" s="128"/>
      <c r="G651" s="76">
        <f t="shared" si="14"/>
        <v>472.5</v>
      </c>
      <c r="H651" s="76">
        <f t="shared" si="14"/>
        <v>472.5</v>
      </c>
      <c r="I651" s="235">
        <f t="shared" si="12"/>
        <v>100</v>
      </c>
    </row>
    <row r="652" spans="1:9" ht="28.5">
      <c r="A652" s="58" t="s">
        <v>667</v>
      </c>
      <c r="B652" s="93"/>
      <c r="C652" s="94" t="s">
        <v>315</v>
      </c>
      <c r="D652" s="94" t="s">
        <v>83</v>
      </c>
      <c r="E652" s="94" t="s">
        <v>669</v>
      </c>
      <c r="F652" s="128"/>
      <c r="G652" s="76">
        <f t="shared" si="14"/>
        <v>472.5</v>
      </c>
      <c r="H652" s="76">
        <f t="shared" si="14"/>
        <v>472.5</v>
      </c>
      <c r="I652" s="235">
        <f t="shared" si="12"/>
        <v>100</v>
      </c>
    </row>
    <row r="653" spans="1:9" ht="57">
      <c r="A653" s="58" t="s">
        <v>668</v>
      </c>
      <c r="B653" s="93"/>
      <c r="C653" s="94" t="s">
        <v>315</v>
      </c>
      <c r="D653" s="94" t="s">
        <v>83</v>
      </c>
      <c r="E653" s="94" t="s">
        <v>670</v>
      </c>
      <c r="F653" s="127"/>
      <c r="G653" s="76">
        <f t="shared" si="14"/>
        <v>472.5</v>
      </c>
      <c r="H653" s="76">
        <f t="shared" si="14"/>
        <v>472.5</v>
      </c>
      <c r="I653" s="235">
        <f t="shared" si="12"/>
        <v>100</v>
      </c>
    </row>
    <row r="654" spans="1:9" ht="27" customHeight="1">
      <c r="A654" s="58" t="s">
        <v>406</v>
      </c>
      <c r="B654" s="93"/>
      <c r="C654" s="94" t="s">
        <v>315</v>
      </c>
      <c r="D654" s="94" t="s">
        <v>83</v>
      </c>
      <c r="E654" s="94" t="s">
        <v>670</v>
      </c>
      <c r="F654" s="127" t="s">
        <v>397</v>
      </c>
      <c r="G654" s="76">
        <v>472.5</v>
      </c>
      <c r="H654" s="76">
        <v>472.5</v>
      </c>
      <c r="I654" s="235">
        <f t="shared" si="12"/>
        <v>100</v>
      </c>
    </row>
    <row r="655" spans="1:9" ht="42.75" customHeight="1" hidden="1">
      <c r="A655" s="101" t="s">
        <v>163</v>
      </c>
      <c r="B655" s="93"/>
      <c r="C655" s="94" t="s">
        <v>315</v>
      </c>
      <c r="D655" s="94" t="s">
        <v>83</v>
      </c>
      <c r="E655" s="95" t="s">
        <v>239</v>
      </c>
      <c r="F655" s="127"/>
      <c r="G655" s="76">
        <f>SUM(G656)</f>
        <v>0</v>
      </c>
      <c r="H655" s="76">
        <f>SUM(H656)</f>
        <v>0</v>
      </c>
      <c r="I655" s="235" t="e">
        <f t="shared" si="12"/>
        <v>#DIV/0!</v>
      </c>
    </row>
    <row r="656" spans="1:9" ht="15" customHeight="1" hidden="1">
      <c r="A656" s="92" t="s">
        <v>80</v>
      </c>
      <c r="B656" s="93"/>
      <c r="C656" s="94" t="s">
        <v>315</v>
      </c>
      <c r="D656" s="94" t="s">
        <v>83</v>
      </c>
      <c r="E656" s="95" t="s">
        <v>239</v>
      </c>
      <c r="F656" s="127" t="s">
        <v>81</v>
      </c>
      <c r="G656" s="76"/>
      <c r="H656" s="76"/>
      <c r="I656" s="235" t="e">
        <f t="shared" si="12"/>
        <v>#DIV/0!</v>
      </c>
    </row>
    <row r="657" spans="1:9" ht="15" customHeight="1" hidden="1">
      <c r="A657" s="58" t="s">
        <v>285</v>
      </c>
      <c r="B657" s="93"/>
      <c r="C657" s="94" t="s">
        <v>315</v>
      </c>
      <c r="D657" s="94" t="s">
        <v>83</v>
      </c>
      <c r="E657" s="95" t="s">
        <v>286</v>
      </c>
      <c r="F657" s="128"/>
      <c r="G657" s="76">
        <f>SUM(G658)</f>
        <v>0</v>
      </c>
      <c r="H657" s="76">
        <f>SUM(H658)</f>
        <v>0</v>
      </c>
      <c r="I657" s="235" t="e">
        <f aca="true" t="shared" si="15" ref="I657:I720">SUM(H657/G657*100)</f>
        <v>#DIV/0!</v>
      </c>
    </row>
    <row r="658" spans="1:9" ht="15" customHeight="1" hidden="1">
      <c r="A658" s="92" t="s">
        <v>80</v>
      </c>
      <c r="B658" s="93"/>
      <c r="C658" s="94" t="s">
        <v>315</v>
      </c>
      <c r="D658" s="94" t="s">
        <v>83</v>
      </c>
      <c r="E658" s="95" t="s">
        <v>286</v>
      </c>
      <c r="F658" s="128" t="s">
        <v>81</v>
      </c>
      <c r="G658" s="76"/>
      <c r="H658" s="76"/>
      <c r="I658" s="235" t="e">
        <f t="shared" si="15"/>
        <v>#DIV/0!</v>
      </c>
    </row>
    <row r="659" spans="1:9" ht="28.5" customHeight="1" hidden="1">
      <c r="A659" s="69" t="s">
        <v>88</v>
      </c>
      <c r="B659" s="93"/>
      <c r="C659" s="94" t="s">
        <v>315</v>
      </c>
      <c r="D659" s="94" t="s">
        <v>83</v>
      </c>
      <c r="E659" s="94" t="s">
        <v>89</v>
      </c>
      <c r="F659" s="129"/>
      <c r="G659" s="76">
        <f>SUM(G661)</f>
        <v>0</v>
      </c>
      <c r="H659" s="76">
        <f>SUM(H661)</f>
        <v>0</v>
      </c>
      <c r="I659" s="235" t="e">
        <f t="shared" si="15"/>
        <v>#DIV/0!</v>
      </c>
    </row>
    <row r="660" spans="1:9" ht="15" customHeight="1" hidden="1">
      <c r="A660" s="69" t="s">
        <v>90</v>
      </c>
      <c r="B660" s="93"/>
      <c r="C660" s="94" t="s">
        <v>315</v>
      </c>
      <c r="D660" s="94" t="s">
        <v>83</v>
      </c>
      <c r="E660" s="94" t="s">
        <v>197</v>
      </c>
      <c r="F660" s="129"/>
      <c r="G660" s="76">
        <f>SUM(G661)</f>
        <v>0</v>
      </c>
      <c r="H660" s="76">
        <f>SUM(H661)</f>
        <v>0</v>
      </c>
      <c r="I660" s="235" t="e">
        <f t="shared" si="15"/>
        <v>#DIV/0!</v>
      </c>
    </row>
    <row r="661" spans="1:9" ht="15" customHeight="1" hidden="1">
      <c r="A661" s="92" t="s">
        <v>80</v>
      </c>
      <c r="B661" s="93"/>
      <c r="C661" s="94" t="s">
        <v>315</v>
      </c>
      <c r="D661" s="94" t="s">
        <v>83</v>
      </c>
      <c r="E661" s="94" t="s">
        <v>197</v>
      </c>
      <c r="F661" s="129" t="s">
        <v>81</v>
      </c>
      <c r="G661" s="76"/>
      <c r="H661" s="76"/>
      <c r="I661" s="235" t="e">
        <f t="shared" si="15"/>
        <v>#DIV/0!</v>
      </c>
    </row>
    <row r="662" spans="1:9" ht="15">
      <c r="A662" s="92" t="s">
        <v>242</v>
      </c>
      <c r="B662" s="93" t="s">
        <v>211</v>
      </c>
      <c r="C662" s="95"/>
      <c r="D662" s="95"/>
      <c r="E662" s="95"/>
      <c r="F662" s="128"/>
      <c r="G662" s="76">
        <f>SUM(G663+G813)</f>
        <v>1735436.3</v>
      </c>
      <c r="H662" s="76">
        <f>SUM(H663+H813)</f>
        <v>1689504.2999999998</v>
      </c>
      <c r="I662" s="235">
        <f t="shared" si="15"/>
        <v>97.35328804635466</v>
      </c>
    </row>
    <row r="663" spans="1:9" ht="15">
      <c r="A663" s="58" t="s">
        <v>91</v>
      </c>
      <c r="B663" s="110"/>
      <c r="C663" s="100" t="s">
        <v>92</v>
      </c>
      <c r="D663" s="100"/>
      <c r="E663" s="100"/>
      <c r="F663" s="136"/>
      <c r="G663" s="83">
        <f>SUM(G664+G703+G778+G807)</f>
        <v>1692939.9000000001</v>
      </c>
      <c r="H663" s="83">
        <f>SUM(H664+H703+H778+H807)</f>
        <v>1646657.9</v>
      </c>
      <c r="I663" s="235">
        <f t="shared" si="15"/>
        <v>97.26617584002834</v>
      </c>
    </row>
    <row r="664" spans="1:9" ht="15">
      <c r="A664" s="58" t="s">
        <v>259</v>
      </c>
      <c r="B664" s="110"/>
      <c r="C664" s="100" t="s">
        <v>92</v>
      </c>
      <c r="D664" s="100" t="s">
        <v>351</v>
      </c>
      <c r="E664" s="100"/>
      <c r="F664" s="136"/>
      <c r="G664" s="83">
        <f>SUM(G665+G695)+G680</f>
        <v>693359.3</v>
      </c>
      <c r="H664" s="83">
        <f>SUM(H665+H695)+H680</f>
        <v>667233.6</v>
      </c>
      <c r="I664" s="235">
        <f t="shared" si="15"/>
        <v>96.23201131073023</v>
      </c>
    </row>
    <row r="665" spans="1:9" s="39" customFormat="1" ht="15">
      <c r="A665" s="58" t="s">
        <v>260</v>
      </c>
      <c r="B665" s="110"/>
      <c r="C665" s="100" t="s">
        <v>92</v>
      </c>
      <c r="D665" s="100" t="s">
        <v>351</v>
      </c>
      <c r="E665" s="100" t="s">
        <v>261</v>
      </c>
      <c r="F665" s="136"/>
      <c r="G665" s="83">
        <f>SUM(G666+G676)</f>
        <v>208103.2</v>
      </c>
      <c r="H665" s="83">
        <f>SUM(H666+H676)</f>
        <v>186071</v>
      </c>
      <c r="I665" s="235">
        <f t="shared" si="15"/>
        <v>89.41284900952988</v>
      </c>
    </row>
    <row r="666" spans="1:9" s="39" customFormat="1" ht="15">
      <c r="A666" s="58" t="s">
        <v>477</v>
      </c>
      <c r="B666" s="110"/>
      <c r="C666" s="100" t="s">
        <v>92</v>
      </c>
      <c r="D666" s="100" t="s">
        <v>351</v>
      </c>
      <c r="E666" s="100" t="s">
        <v>66</v>
      </c>
      <c r="F666" s="136"/>
      <c r="G666" s="83">
        <f>SUM(G667+G669)</f>
        <v>170688.5</v>
      </c>
      <c r="H666" s="83">
        <f>SUM(H667+H669)</f>
        <v>153744.6</v>
      </c>
      <c r="I666" s="235">
        <f t="shared" si="15"/>
        <v>90.07320352572083</v>
      </c>
    </row>
    <row r="667" spans="1:9" s="39" customFormat="1" ht="28.5">
      <c r="A667" s="58" t="s">
        <v>161</v>
      </c>
      <c r="B667" s="110"/>
      <c r="C667" s="100" t="s">
        <v>92</v>
      </c>
      <c r="D667" s="100" t="s">
        <v>351</v>
      </c>
      <c r="E667" s="100" t="s">
        <v>67</v>
      </c>
      <c r="F667" s="136"/>
      <c r="G667" s="83">
        <f>SUM(G668)</f>
        <v>169321.5</v>
      </c>
      <c r="H667" s="83">
        <f>SUM(H668)</f>
        <v>152441.2</v>
      </c>
      <c r="I667" s="235">
        <f t="shared" si="15"/>
        <v>90.03062221867867</v>
      </c>
    </row>
    <row r="668" spans="1:9" ht="28.5">
      <c r="A668" s="58" t="s">
        <v>406</v>
      </c>
      <c r="B668" s="110"/>
      <c r="C668" s="100" t="s">
        <v>92</v>
      </c>
      <c r="D668" s="100" t="s">
        <v>351</v>
      </c>
      <c r="E668" s="100" t="s">
        <v>67</v>
      </c>
      <c r="F668" s="136" t="s">
        <v>397</v>
      </c>
      <c r="G668" s="83">
        <v>169321.5</v>
      </c>
      <c r="H668" s="83">
        <v>152441.2</v>
      </c>
      <c r="I668" s="235">
        <f t="shared" si="15"/>
        <v>90.03062221867867</v>
      </c>
    </row>
    <row r="669" spans="1:9" ht="15">
      <c r="A669" s="138" t="s">
        <v>128</v>
      </c>
      <c r="B669" s="106"/>
      <c r="C669" s="105" t="s">
        <v>92</v>
      </c>
      <c r="D669" s="105" t="s">
        <v>351</v>
      </c>
      <c r="E669" s="105" t="s">
        <v>550</v>
      </c>
      <c r="F669" s="250"/>
      <c r="G669" s="305">
        <f>SUM(G675)+G672+G670</f>
        <v>1367</v>
      </c>
      <c r="H669" s="305">
        <f>SUM(H675)+H672+H670</f>
        <v>1303.4</v>
      </c>
      <c r="I669" s="235">
        <f t="shared" si="15"/>
        <v>95.3474762253109</v>
      </c>
    </row>
    <row r="670" spans="1:9" ht="28.5">
      <c r="A670" s="58" t="s">
        <v>116</v>
      </c>
      <c r="B670" s="106"/>
      <c r="C670" s="233" t="s">
        <v>92</v>
      </c>
      <c r="D670" s="70" t="s">
        <v>351</v>
      </c>
      <c r="E670" s="105" t="s">
        <v>699</v>
      </c>
      <c r="F670" s="72"/>
      <c r="G670" s="305">
        <f>SUM(G671)</f>
        <v>24.2</v>
      </c>
      <c r="H670" s="305">
        <f>SUM(H671)</f>
        <v>24.2</v>
      </c>
      <c r="I670" s="235">
        <f t="shared" si="15"/>
        <v>100</v>
      </c>
    </row>
    <row r="671" spans="1:9" ht="28.5">
      <c r="A671" s="58" t="s">
        <v>399</v>
      </c>
      <c r="B671" s="106"/>
      <c r="C671" s="233" t="s">
        <v>92</v>
      </c>
      <c r="D671" s="70" t="s">
        <v>351</v>
      </c>
      <c r="E671" s="105" t="s">
        <v>699</v>
      </c>
      <c r="F671" s="72" t="s">
        <v>397</v>
      </c>
      <c r="G671" s="305">
        <v>24.2</v>
      </c>
      <c r="H671" s="305">
        <v>24.2</v>
      </c>
      <c r="I671" s="235">
        <f t="shared" si="15"/>
        <v>100</v>
      </c>
    </row>
    <row r="672" spans="1:9" ht="28.5">
      <c r="A672" s="68" t="s">
        <v>310</v>
      </c>
      <c r="B672" s="97"/>
      <c r="C672" s="95" t="s">
        <v>92</v>
      </c>
      <c r="D672" s="95" t="s">
        <v>351</v>
      </c>
      <c r="E672" s="105" t="s">
        <v>641</v>
      </c>
      <c r="F672" s="128"/>
      <c r="G672" s="76">
        <f>SUM(G673)</f>
        <v>330</v>
      </c>
      <c r="H672" s="76">
        <f>SUM(H673)</f>
        <v>280</v>
      </c>
      <c r="I672" s="235">
        <f t="shared" si="15"/>
        <v>84.84848484848484</v>
      </c>
    </row>
    <row r="673" spans="1:9" ht="28.5">
      <c r="A673" s="68" t="s">
        <v>406</v>
      </c>
      <c r="B673" s="97"/>
      <c r="C673" s="95" t="s">
        <v>92</v>
      </c>
      <c r="D673" s="95" t="s">
        <v>351</v>
      </c>
      <c r="E673" s="105" t="s">
        <v>641</v>
      </c>
      <c r="F673" s="128" t="s">
        <v>397</v>
      </c>
      <c r="G673" s="76">
        <v>330</v>
      </c>
      <c r="H673" s="76">
        <v>280</v>
      </c>
      <c r="I673" s="235">
        <f t="shared" si="15"/>
        <v>84.84848484848484</v>
      </c>
    </row>
    <row r="674" spans="1:9" ht="15">
      <c r="A674" s="138" t="s">
        <v>125</v>
      </c>
      <c r="B674" s="106"/>
      <c r="C674" s="105" t="s">
        <v>92</v>
      </c>
      <c r="D674" s="105" t="s">
        <v>351</v>
      </c>
      <c r="E674" s="105" t="s">
        <v>551</v>
      </c>
      <c r="F674" s="250"/>
      <c r="G674" s="305">
        <f>SUM(G675)</f>
        <v>1012.8</v>
      </c>
      <c r="H674" s="305">
        <f>SUM(H675)</f>
        <v>999.2</v>
      </c>
      <c r="I674" s="235">
        <f t="shared" si="15"/>
        <v>98.65718799368089</v>
      </c>
    </row>
    <row r="675" spans="1:9" ht="28.5">
      <c r="A675" s="68" t="s">
        <v>406</v>
      </c>
      <c r="B675" s="106"/>
      <c r="C675" s="105" t="s">
        <v>92</v>
      </c>
      <c r="D675" s="105" t="s">
        <v>351</v>
      </c>
      <c r="E675" s="105" t="s">
        <v>551</v>
      </c>
      <c r="F675" s="128" t="s">
        <v>397</v>
      </c>
      <c r="G675" s="305">
        <v>1012.8</v>
      </c>
      <c r="H675" s="305">
        <v>999.2</v>
      </c>
      <c r="I675" s="235">
        <f t="shared" si="15"/>
        <v>98.65718799368089</v>
      </c>
    </row>
    <row r="676" spans="1:9" ht="28.5">
      <c r="A676" s="58" t="s">
        <v>39</v>
      </c>
      <c r="B676" s="110"/>
      <c r="C676" s="100" t="s">
        <v>92</v>
      </c>
      <c r="D676" s="100" t="s">
        <v>351</v>
      </c>
      <c r="E676" s="100" t="s">
        <v>262</v>
      </c>
      <c r="F676" s="136"/>
      <c r="G676" s="83">
        <f>SUM(G677+G678+G679)</f>
        <v>37414.700000000004</v>
      </c>
      <c r="H676" s="83">
        <f>SUM(H677+H678+H679)</f>
        <v>32326.4</v>
      </c>
      <c r="I676" s="235">
        <f t="shared" si="15"/>
        <v>86.40026513643033</v>
      </c>
    </row>
    <row r="677" spans="1:9" ht="28.5">
      <c r="A677" s="58" t="s">
        <v>380</v>
      </c>
      <c r="B677" s="110"/>
      <c r="C677" s="100" t="s">
        <v>92</v>
      </c>
      <c r="D677" s="100" t="s">
        <v>351</v>
      </c>
      <c r="E677" s="100" t="s">
        <v>262</v>
      </c>
      <c r="F677" s="136" t="s">
        <v>381</v>
      </c>
      <c r="G677" s="83">
        <v>11242</v>
      </c>
      <c r="H677" s="83">
        <v>11070.6</v>
      </c>
      <c r="I677" s="235">
        <f t="shared" si="15"/>
        <v>98.47536025618217</v>
      </c>
    </row>
    <row r="678" spans="1:9" ht="28.5">
      <c r="A678" s="92" t="s">
        <v>613</v>
      </c>
      <c r="B678" s="110"/>
      <c r="C678" s="100" t="s">
        <v>92</v>
      </c>
      <c r="D678" s="100" t="s">
        <v>351</v>
      </c>
      <c r="E678" s="100" t="s">
        <v>262</v>
      </c>
      <c r="F678" s="136" t="s">
        <v>95</v>
      </c>
      <c r="G678" s="83">
        <v>24121.8</v>
      </c>
      <c r="H678" s="83">
        <v>19207.2</v>
      </c>
      <c r="I678" s="235">
        <f t="shared" si="15"/>
        <v>79.62589856478372</v>
      </c>
    </row>
    <row r="679" spans="1:9" ht="15">
      <c r="A679" s="58" t="s">
        <v>386</v>
      </c>
      <c r="B679" s="110"/>
      <c r="C679" s="100" t="s">
        <v>92</v>
      </c>
      <c r="D679" s="100" t="s">
        <v>351</v>
      </c>
      <c r="E679" s="100" t="s">
        <v>262</v>
      </c>
      <c r="F679" s="136" t="s">
        <v>139</v>
      </c>
      <c r="G679" s="83">
        <v>2050.9</v>
      </c>
      <c r="H679" s="83">
        <v>2048.6</v>
      </c>
      <c r="I679" s="235">
        <f t="shared" si="15"/>
        <v>99.8878541128285</v>
      </c>
    </row>
    <row r="680" spans="1:9" ht="28.5">
      <c r="A680" s="143" t="s">
        <v>552</v>
      </c>
      <c r="B680" s="97"/>
      <c r="C680" s="95" t="s">
        <v>92</v>
      </c>
      <c r="D680" s="95" t="s">
        <v>351</v>
      </c>
      <c r="E680" s="111" t="s">
        <v>553</v>
      </c>
      <c r="F680" s="137"/>
      <c r="G680" s="76">
        <f>SUM(G685+G691)+G681</f>
        <v>469638.2</v>
      </c>
      <c r="H680" s="76">
        <f>SUM(H685+H691)+H681</f>
        <v>469638.2</v>
      </c>
      <c r="I680" s="235">
        <f t="shared" si="15"/>
        <v>100</v>
      </c>
    </row>
    <row r="681" spans="1:9" ht="71.25">
      <c r="A681" s="143" t="s">
        <v>724</v>
      </c>
      <c r="B681" s="97"/>
      <c r="C681" s="95" t="s">
        <v>92</v>
      </c>
      <c r="D681" s="95" t="s">
        <v>351</v>
      </c>
      <c r="E681" s="111" t="s">
        <v>725</v>
      </c>
      <c r="F681" s="137"/>
      <c r="G681" s="76">
        <f>SUM(G682)</f>
        <v>29398.1</v>
      </c>
      <c r="H681" s="76">
        <f>SUM(H682)</f>
        <v>29398.1</v>
      </c>
      <c r="I681" s="235">
        <f t="shared" si="15"/>
        <v>100</v>
      </c>
    </row>
    <row r="682" spans="1:9" ht="57">
      <c r="A682" s="266" t="s">
        <v>726</v>
      </c>
      <c r="B682" s="31"/>
      <c r="C682" s="62" t="s">
        <v>92</v>
      </c>
      <c r="D682" s="62" t="s">
        <v>351</v>
      </c>
      <c r="E682" s="75" t="s">
        <v>727</v>
      </c>
      <c r="F682" s="308"/>
      <c r="G682" s="76">
        <f>G683+G684</f>
        <v>29398.1</v>
      </c>
      <c r="H682" s="76">
        <f>H683+H684</f>
        <v>29398.1</v>
      </c>
      <c r="I682" s="235">
        <f t="shared" si="15"/>
        <v>100</v>
      </c>
    </row>
    <row r="683" spans="1:9" ht="28.5">
      <c r="A683" s="68" t="s">
        <v>613</v>
      </c>
      <c r="B683" s="31"/>
      <c r="C683" s="62" t="s">
        <v>92</v>
      </c>
      <c r="D683" s="62" t="s">
        <v>351</v>
      </c>
      <c r="E683" s="75" t="s">
        <v>727</v>
      </c>
      <c r="F683" s="65" t="s">
        <v>95</v>
      </c>
      <c r="G683" s="76">
        <v>15161.5</v>
      </c>
      <c r="H683" s="76">
        <v>15161.5</v>
      </c>
      <c r="I683" s="235">
        <f t="shared" si="15"/>
        <v>100</v>
      </c>
    </row>
    <row r="684" spans="1:9" ht="28.5">
      <c r="A684" s="215" t="s">
        <v>406</v>
      </c>
      <c r="B684" s="31"/>
      <c r="C684" s="62" t="s">
        <v>92</v>
      </c>
      <c r="D684" s="62" t="s">
        <v>351</v>
      </c>
      <c r="E684" s="75" t="s">
        <v>727</v>
      </c>
      <c r="F684" s="65" t="s">
        <v>397</v>
      </c>
      <c r="G684" s="76">
        <v>14236.6</v>
      </c>
      <c r="H684" s="76">
        <v>14236.6</v>
      </c>
      <c r="I684" s="235">
        <f t="shared" si="15"/>
        <v>100</v>
      </c>
    </row>
    <row r="685" spans="1:9" ht="15">
      <c r="A685" s="57" t="s">
        <v>477</v>
      </c>
      <c r="B685" s="97"/>
      <c r="C685" s="95" t="s">
        <v>92</v>
      </c>
      <c r="D685" s="95" t="s">
        <v>351</v>
      </c>
      <c r="E685" s="111" t="s">
        <v>586</v>
      </c>
      <c r="F685" s="137"/>
      <c r="G685" s="76">
        <f>SUM(G686+G688)</f>
        <v>382839.2</v>
      </c>
      <c r="H685" s="76">
        <f>SUM(H686+H688)</f>
        <v>382839.2</v>
      </c>
      <c r="I685" s="235">
        <f t="shared" si="15"/>
        <v>100</v>
      </c>
    </row>
    <row r="686" spans="1:9" ht="28.5">
      <c r="A686" s="58" t="s">
        <v>161</v>
      </c>
      <c r="B686" s="97"/>
      <c r="C686" s="95" t="s">
        <v>92</v>
      </c>
      <c r="D686" s="95" t="s">
        <v>351</v>
      </c>
      <c r="E686" s="77" t="s">
        <v>555</v>
      </c>
      <c r="F686" s="128"/>
      <c r="G686" s="76">
        <f>SUM(G687)</f>
        <v>377248.3</v>
      </c>
      <c r="H686" s="76">
        <f>SUM(H687)</f>
        <v>377248.3</v>
      </c>
      <c r="I686" s="235">
        <f t="shared" si="15"/>
        <v>100</v>
      </c>
    </row>
    <row r="687" spans="1:9" ht="28.5">
      <c r="A687" s="68" t="s">
        <v>406</v>
      </c>
      <c r="B687" s="97"/>
      <c r="C687" s="95" t="s">
        <v>92</v>
      </c>
      <c r="D687" s="95" t="s">
        <v>351</v>
      </c>
      <c r="E687" s="77" t="s">
        <v>555</v>
      </c>
      <c r="F687" s="128" t="s">
        <v>397</v>
      </c>
      <c r="G687" s="76">
        <v>377248.3</v>
      </c>
      <c r="H687" s="76">
        <v>377248.3</v>
      </c>
      <c r="I687" s="235">
        <f t="shared" si="15"/>
        <v>100</v>
      </c>
    </row>
    <row r="688" spans="1:9" ht="15">
      <c r="A688" s="138" t="s">
        <v>128</v>
      </c>
      <c r="B688" s="97"/>
      <c r="C688" s="95" t="s">
        <v>92</v>
      </c>
      <c r="D688" s="95" t="s">
        <v>351</v>
      </c>
      <c r="E688" s="77" t="s">
        <v>557</v>
      </c>
      <c r="F688" s="128"/>
      <c r="G688" s="76">
        <f>SUM(G689)</f>
        <v>5590.9</v>
      </c>
      <c r="H688" s="76">
        <f>SUM(H689)</f>
        <v>5590.9</v>
      </c>
      <c r="I688" s="235">
        <f t="shared" si="15"/>
        <v>100</v>
      </c>
    </row>
    <row r="689" spans="1:9" ht="28.5">
      <c r="A689" s="68" t="s">
        <v>310</v>
      </c>
      <c r="B689" s="97"/>
      <c r="C689" s="95" t="s">
        <v>92</v>
      </c>
      <c r="D689" s="95" t="s">
        <v>351</v>
      </c>
      <c r="E689" s="77" t="s">
        <v>556</v>
      </c>
      <c r="F689" s="128"/>
      <c r="G689" s="76">
        <f>SUM(G690)</f>
        <v>5590.9</v>
      </c>
      <c r="H689" s="76">
        <f>SUM(H690)</f>
        <v>5590.9</v>
      </c>
      <c r="I689" s="235">
        <f t="shared" si="15"/>
        <v>100</v>
      </c>
    </row>
    <row r="690" spans="1:9" ht="28.5">
      <c r="A690" s="68" t="s">
        <v>406</v>
      </c>
      <c r="B690" s="97"/>
      <c r="C690" s="95" t="s">
        <v>92</v>
      </c>
      <c r="D690" s="95" t="s">
        <v>351</v>
      </c>
      <c r="E690" s="77" t="s">
        <v>556</v>
      </c>
      <c r="F690" s="128" t="s">
        <v>397</v>
      </c>
      <c r="G690" s="76">
        <v>5590.9</v>
      </c>
      <c r="H690" s="76">
        <v>5590.9</v>
      </c>
      <c r="I690" s="235">
        <f t="shared" si="15"/>
        <v>100</v>
      </c>
    </row>
    <row r="691" spans="1:9" ht="28.5">
      <c r="A691" s="58" t="s">
        <v>39</v>
      </c>
      <c r="B691" s="97"/>
      <c r="C691" s="95" t="s">
        <v>92</v>
      </c>
      <c r="D691" s="95" t="s">
        <v>351</v>
      </c>
      <c r="E691" s="77" t="s">
        <v>554</v>
      </c>
      <c r="F691" s="137"/>
      <c r="G691" s="76">
        <f>SUM(G692:G693)</f>
        <v>57400.9</v>
      </c>
      <c r="H691" s="76">
        <f>SUM(H692:H693)</f>
        <v>57400.9</v>
      </c>
      <c r="I691" s="235">
        <f t="shared" si="15"/>
        <v>100</v>
      </c>
    </row>
    <row r="692" spans="1:9" ht="28.5">
      <c r="A692" s="68" t="s">
        <v>380</v>
      </c>
      <c r="B692" s="97"/>
      <c r="C692" s="95" t="s">
        <v>92</v>
      </c>
      <c r="D692" s="95" t="s">
        <v>351</v>
      </c>
      <c r="E692" s="77" t="s">
        <v>554</v>
      </c>
      <c r="F692" s="128" t="s">
        <v>381</v>
      </c>
      <c r="G692" s="76">
        <v>55845.4</v>
      </c>
      <c r="H692" s="76">
        <v>55845.4</v>
      </c>
      <c r="I692" s="235">
        <f t="shared" si="15"/>
        <v>100</v>
      </c>
    </row>
    <row r="693" spans="1:9" ht="27.75" customHeight="1">
      <c r="A693" s="92" t="s">
        <v>613</v>
      </c>
      <c r="B693" s="97"/>
      <c r="C693" s="95" t="s">
        <v>92</v>
      </c>
      <c r="D693" s="95" t="s">
        <v>351</v>
      </c>
      <c r="E693" s="77" t="s">
        <v>554</v>
      </c>
      <c r="F693" s="128" t="s">
        <v>95</v>
      </c>
      <c r="G693" s="76">
        <v>1555.5</v>
      </c>
      <c r="H693" s="76">
        <v>1555.5</v>
      </c>
      <c r="I693" s="235">
        <f t="shared" si="15"/>
        <v>100</v>
      </c>
    </row>
    <row r="694" spans="1:9" ht="28.5" customHeight="1" hidden="1">
      <c r="A694" s="68" t="s">
        <v>406</v>
      </c>
      <c r="B694" s="97"/>
      <c r="C694" s="95" t="s">
        <v>92</v>
      </c>
      <c r="D694" s="95" t="s">
        <v>351</v>
      </c>
      <c r="E694" s="77" t="s">
        <v>554</v>
      </c>
      <c r="F694" s="128" t="s">
        <v>397</v>
      </c>
      <c r="G694" s="76"/>
      <c r="H694" s="76"/>
      <c r="I694" s="235" t="e">
        <f t="shared" si="15"/>
        <v>#DIV/0!</v>
      </c>
    </row>
    <row r="695" spans="1:9" ht="18.75" customHeight="1">
      <c r="A695" s="58" t="s">
        <v>464</v>
      </c>
      <c r="B695" s="108"/>
      <c r="C695" s="100" t="s">
        <v>92</v>
      </c>
      <c r="D695" s="100" t="s">
        <v>351</v>
      </c>
      <c r="E695" s="100" t="s">
        <v>104</v>
      </c>
      <c r="F695" s="136"/>
      <c r="G695" s="83">
        <f>G696+G700</f>
        <v>15617.900000000001</v>
      </c>
      <c r="H695" s="83">
        <f>H696+H700</f>
        <v>11524.400000000001</v>
      </c>
      <c r="I695" s="235">
        <f t="shared" si="15"/>
        <v>73.78969003515198</v>
      </c>
    </row>
    <row r="696" spans="1:9" ht="28.5">
      <c r="A696" s="58" t="s">
        <v>478</v>
      </c>
      <c r="B696" s="110"/>
      <c r="C696" s="100" t="s">
        <v>92</v>
      </c>
      <c r="D696" s="100" t="s">
        <v>351</v>
      </c>
      <c r="E696" s="100" t="s">
        <v>269</v>
      </c>
      <c r="F696" s="136"/>
      <c r="G696" s="83">
        <f>SUM(G697:G699)</f>
        <v>6722.3</v>
      </c>
      <c r="H696" s="83">
        <f>SUM(H697:H699)</f>
        <v>6140.1</v>
      </c>
      <c r="I696" s="235">
        <f t="shared" si="15"/>
        <v>91.33927376046888</v>
      </c>
    </row>
    <row r="697" spans="1:9" ht="28.5">
      <c r="A697" s="92" t="s">
        <v>613</v>
      </c>
      <c r="B697" s="122"/>
      <c r="C697" s="100" t="s">
        <v>92</v>
      </c>
      <c r="D697" s="100" t="s">
        <v>351</v>
      </c>
      <c r="E697" s="100" t="s">
        <v>269</v>
      </c>
      <c r="F697" s="136" t="s">
        <v>95</v>
      </c>
      <c r="G697" s="83">
        <v>1695.9</v>
      </c>
      <c r="H697" s="83">
        <v>1113.7</v>
      </c>
      <c r="I697" s="235">
        <f t="shared" si="15"/>
        <v>65.67014564538003</v>
      </c>
    </row>
    <row r="698" spans="1:9" ht="15">
      <c r="A698" s="92" t="s">
        <v>629</v>
      </c>
      <c r="B698" s="122"/>
      <c r="C698" s="100" t="s">
        <v>92</v>
      </c>
      <c r="D698" s="100" t="s">
        <v>351</v>
      </c>
      <c r="E698" s="100" t="s">
        <v>269</v>
      </c>
      <c r="F698" s="136" t="s">
        <v>391</v>
      </c>
      <c r="G698" s="83">
        <v>3425.6</v>
      </c>
      <c r="H698" s="83">
        <v>3425.6</v>
      </c>
      <c r="I698" s="235">
        <f t="shared" si="15"/>
        <v>100</v>
      </c>
    </row>
    <row r="699" spans="1:9" ht="28.5">
      <c r="A699" s="68" t="s">
        <v>406</v>
      </c>
      <c r="B699" s="122"/>
      <c r="C699" s="100" t="s">
        <v>92</v>
      </c>
      <c r="D699" s="100" t="s">
        <v>351</v>
      </c>
      <c r="E699" s="100" t="s">
        <v>269</v>
      </c>
      <c r="F699" s="136" t="s">
        <v>397</v>
      </c>
      <c r="G699" s="83">
        <v>1600.8</v>
      </c>
      <c r="H699" s="83">
        <v>1600.8</v>
      </c>
      <c r="I699" s="235">
        <f t="shared" si="15"/>
        <v>100</v>
      </c>
    </row>
    <row r="700" spans="1:9" ht="28.5">
      <c r="A700" s="68" t="s">
        <v>558</v>
      </c>
      <c r="B700" s="123"/>
      <c r="C700" s="95" t="s">
        <v>92</v>
      </c>
      <c r="D700" s="95" t="s">
        <v>351</v>
      </c>
      <c r="E700" s="95" t="s">
        <v>559</v>
      </c>
      <c r="F700" s="128"/>
      <c r="G700" s="76">
        <f>SUM(G701:G702)</f>
        <v>8895.6</v>
      </c>
      <c r="H700" s="76">
        <f>SUM(H701:H702)</f>
        <v>5384.3</v>
      </c>
      <c r="I700" s="235">
        <f t="shared" si="15"/>
        <v>60.52767660416386</v>
      </c>
    </row>
    <row r="701" spans="1:9" ht="28.5">
      <c r="A701" s="92" t="s">
        <v>613</v>
      </c>
      <c r="B701" s="123"/>
      <c r="C701" s="95" t="s">
        <v>92</v>
      </c>
      <c r="D701" s="95" t="s">
        <v>351</v>
      </c>
      <c r="E701" s="95" t="s">
        <v>559</v>
      </c>
      <c r="F701" s="128" t="s">
        <v>95</v>
      </c>
      <c r="G701" s="76">
        <v>1756.8</v>
      </c>
      <c r="H701" s="76">
        <v>999.6</v>
      </c>
      <c r="I701" s="235">
        <f t="shared" si="15"/>
        <v>56.89890710382514</v>
      </c>
    </row>
    <row r="702" spans="1:9" ht="28.5">
      <c r="A702" s="68" t="s">
        <v>406</v>
      </c>
      <c r="B702" s="123"/>
      <c r="C702" s="95" t="s">
        <v>92</v>
      </c>
      <c r="D702" s="95" t="s">
        <v>351</v>
      </c>
      <c r="E702" s="95" t="s">
        <v>559</v>
      </c>
      <c r="F702" s="128" t="s">
        <v>397</v>
      </c>
      <c r="G702" s="76">
        <v>7138.8</v>
      </c>
      <c r="H702" s="76">
        <v>4384.7</v>
      </c>
      <c r="I702" s="235">
        <f t="shared" si="15"/>
        <v>61.4206869501877</v>
      </c>
    </row>
    <row r="703" spans="1:9" ht="15">
      <c r="A703" s="58" t="s">
        <v>263</v>
      </c>
      <c r="B703" s="110"/>
      <c r="C703" s="100" t="s">
        <v>92</v>
      </c>
      <c r="D703" s="100" t="s">
        <v>353</v>
      </c>
      <c r="E703" s="100"/>
      <c r="F703" s="136"/>
      <c r="G703" s="83">
        <f>SUM(G704+G718+G727+G732+G769)</f>
        <v>926382.6000000001</v>
      </c>
      <c r="H703" s="83">
        <f>SUM(H704+H718+H727+H732+H769)</f>
        <v>907851.8</v>
      </c>
      <c r="I703" s="235">
        <f t="shared" si="15"/>
        <v>97.99966018360016</v>
      </c>
    </row>
    <row r="704" spans="1:9" ht="15">
      <c r="A704" s="58" t="s">
        <v>264</v>
      </c>
      <c r="B704" s="110"/>
      <c r="C704" s="100" t="s">
        <v>92</v>
      </c>
      <c r="D704" s="100" t="s">
        <v>353</v>
      </c>
      <c r="E704" s="100" t="s">
        <v>265</v>
      </c>
      <c r="F704" s="136"/>
      <c r="G704" s="83">
        <f>G705+G713</f>
        <v>189312.40000000002</v>
      </c>
      <c r="H704" s="83">
        <f>H705+H713</f>
        <v>173688.7</v>
      </c>
      <c r="I704" s="235">
        <f t="shared" si="15"/>
        <v>91.7471333098096</v>
      </c>
    </row>
    <row r="705" spans="1:9" ht="15">
      <c r="A705" s="58" t="s">
        <v>9</v>
      </c>
      <c r="B705" s="110"/>
      <c r="C705" s="100" t="s">
        <v>92</v>
      </c>
      <c r="D705" s="100" t="s">
        <v>353</v>
      </c>
      <c r="E705" s="100" t="s">
        <v>68</v>
      </c>
      <c r="F705" s="136"/>
      <c r="G705" s="83">
        <f>G706+G708</f>
        <v>100668.59999999999</v>
      </c>
      <c r="H705" s="83">
        <f>H706+H708</f>
        <v>92458.1</v>
      </c>
      <c r="I705" s="235">
        <f t="shared" si="15"/>
        <v>91.84403081000433</v>
      </c>
    </row>
    <row r="706" spans="1:9" ht="28.5">
      <c r="A706" s="58" t="s">
        <v>161</v>
      </c>
      <c r="B706" s="110"/>
      <c r="C706" s="100" t="s">
        <v>92</v>
      </c>
      <c r="D706" s="100" t="s">
        <v>353</v>
      </c>
      <c r="E706" s="100" t="s">
        <v>69</v>
      </c>
      <c r="F706" s="136"/>
      <c r="G706" s="83">
        <f>SUM(G707)</f>
        <v>100485.7</v>
      </c>
      <c r="H706" s="83">
        <f>SUM(H707)</f>
        <v>92458.1</v>
      </c>
      <c r="I706" s="235">
        <f t="shared" si="15"/>
        <v>92.01120159385864</v>
      </c>
    </row>
    <row r="707" spans="1:9" ht="28.5">
      <c r="A707" s="58" t="s">
        <v>399</v>
      </c>
      <c r="B707" s="110"/>
      <c r="C707" s="100" t="s">
        <v>92</v>
      </c>
      <c r="D707" s="100" t="s">
        <v>353</v>
      </c>
      <c r="E707" s="100" t="s">
        <v>69</v>
      </c>
      <c r="F707" s="136" t="s">
        <v>397</v>
      </c>
      <c r="G707" s="83">
        <v>100485.7</v>
      </c>
      <c r="H707" s="83">
        <v>92458.1</v>
      </c>
      <c r="I707" s="235">
        <f t="shared" si="15"/>
        <v>92.01120159385864</v>
      </c>
    </row>
    <row r="708" spans="1:9" ht="15">
      <c r="A708" s="138" t="s">
        <v>128</v>
      </c>
      <c r="B708" s="110"/>
      <c r="C708" s="100" t="s">
        <v>92</v>
      </c>
      <c r="D708" s="100" t="s">
        <v>353</v>
      </c>
      <c r="E708" s="100" t="s">
        <v>560</v>
      </c>
      <c r="F708" s="136"/>
      <c r="G708" s="83">
        <f>SUM(G711)+G709</f>
        <v>182.9</v>
      </c>
      <c r="H708" s="83">
        <f>SUM(H711)+H709</f>
        <v>0</v>
      </c>
      <c r="I708" s="235">
        <f t="shared" si="15"/>
        <v>0</v>
      </c>
    </row>
    <row r="709" spans="1:9" ht="28.5">
      <c r="A709" s="138" t="s">
        <v>310</v>
      </c>
      <c r="B709" s="31"/>
      <c r="C709" s="70" t="s">
        <v>92</v>
      </c>
      <c r="D709" s="70" t="s">
        <v>353</v>
      </c>
      <c r="E709" s="70" t="s">
        <v>728</v>
      </c>
      <c r="F709" s="65"/>
      <c r="G709" s="229">
        <f>SUM(G710)</f>
        <v>40</v>
      </c>
      <c r="H709" s="229">
        <f>SUM(H710)</f>
        <v>0</v>
      </c>
      <c r="I709" s="235">
        <f t="shared" si="15"/>
        <v>0</v>
      </c>
    </row>
    <row r="710" spans="1:9" ht="28.5">
      <c r="A710" s="215" t="s">
        <v>406</v>
      </c>
      <c r="B710" s="31"/>
      <c r="C710" s="70" t="s">
        <v>92</v>
      </c>
      <c r="D710" s="70" t="s">
        <v>353</v>
      </c>
      <c r="E710" s="70" t="s">
        <v>728</v>
      </c>
      <c r="F710" s="65" t="s">
        <v>397</v>
      </c>
      <c r="G710" s="76">
        <v>40</v>
      </c>
      <c r="H710" s="76"/>
      <c r="I710" s="235">
        <f t="shared" si="15"/>
        <v>0</v>
      </c>
    </row>
    <row r="711" spans="1:9" ht="15">
      <c r="A711" s="138" t="s">
        <v>169</v>
      </c>
      <c r="B711" s="106"/>
      <c r="C711" s="105" t="s">
        <v>92</v>
      </c>
      <c r="D711" s="105" t="s">
        <v>353</v>
      </c>
      <c r="E711" s="105" t="s">
        <v>561</v>
      </c>
      <c r="F711" s="250"/>
      <c r="G711" s="229">
        <f>SUM(G712)</f>
        <v>142.9</v>
      </c>
      <c r="H711" s="229">
        <f>SUM(H712)</f>
        <v>0</v>
      </c>
      <c r="I711" s="235">
        <f t="shared" si="15"/>
        <v>0</v>
      </c>
    </row>
    <row r="712" spans="1:9" ht="28.5">
      <c r="A712" s="68" t="s">
        <v>406</v>
      </c>
      <c r="B712" s="106"/>
      <c r="C712" s="105" t="s">
        <v>92</v>
      </c>
      <c r="D712" s="105" t="s">
        <v>353</v>
      </c>
      <c r="E712" s="105" t="s">
        <v>561</v>
      </c>
      <c r="F712" s="250" t="s">
        <v>397</v>
      </c>
      <c r="G712" s="229">
        <v>142.9</v>
      </c>
      <c r="H712" s="229"/>
      <c r="I712" s="235">
        <f t="shared" si="15"/>
        <v>0</v>
      </c>
    </row>
    <row r="713" spans="1:9" ht="28.5">
      <c r="A713" s="58" t="s">
        <v>39</v>
      </c>
      <c r="B713" s="110"/>
      <c r="C713" s="100" t="s">
        <v>92</v>
      </c>
      <c r="D713" s="100" t="s">
        <v>353</v>
      </c>
      <c r="E713" s="100" t="s">
        <v>266</v>
      </c>
      <c r="F713" s="136"/>
      <c r="G713" s="83">
        <f>SUM(G714+G715+G717+G716)</f>
        <v>88643.80000000002</v>
      </c>
      <c r="H713" s="83">
        <f>SUM(H714+H715+H717+H716)</f>
        <v>81230.59999999999</v>
      </c>
      <c r="I713" s="235">
        <f t="shared" si="15"/>
        <v>91.6370913701804</v>
      </c>
    </row>
    <row r="714" spans="1:9" s="39" customFormat="1" ht="28.5">
      <c r="A714" s="58" t="s">
        <v>380</v>
      </c>
      <c r="B714" s="110"/>
      <c r="C714" s="100" t="s">
        <v>92</v>
      </c>
      <c r="D714" s="100" t="s">
        <v>353</v>
      </c>
      <c r="E714" s="100" t="s">
        <v>266</v>
      </c>
      <c r="F714" s="136" t="s">
        <v>381</v>
      </c>
      <c r="G714" s="83">
        <v>37044.3</v>
      </c>
      <c r="H714" s="83">
        <v>36418.7</v>
      </c>
      <c r="I714" s="235">
        <f t="shared" si="15"/>
        <v>98.31121117148925</v>
      </c>
    </row>
    <row r="715" spans="1:9" s="39" customFormat="1" ht="28.5">
      <c r="A715" s="92" t="s">
        <v>613</v>
      </c>
      <c r="B715" s="110"/>
      <c r="C715" s="100" t="s">
        <v>92</v>
      </c>
      <c r="D715" s="100" t="s">
        <v>353</v>
      </c>
      <c r="E715" s="100" t="s">
        <v>266</v>
      </c>
      <c r="F715" s="136" t="s">
        <v>95</v>
      </c>
      <c r="G715" s="83">
        <v>38445.9</v>
      </c>
      <c r="H715" s="83">
        <v>31658.5</v>
      </c>
      <c r="I715" s="235">
        <f t="shared" si="15"/>
        <v>82.34558171352472</v>
      </c>
    </row>
    <row r="716" spans="1:9" s="39" customFormat="1" ht="15">
      <c r="A716" s="92" t="s">
        <v>629</v>
      </c>
      <c r="B716" s="110"/>
      <c r="C716" s="100" t="s">
        <v>92</v>
      </c>
      <c r="D716" s="100" t="s">
        <v>353</v>
      </c>
      <c r="E716" s="100" t="s">
        <v>266</v>
      </c>
      <c r="F716" s="136" t="s">
        <v>391</v>
      </c>
      <c r="G716" s="83">
        <v>18</v>
      </c>
      <c r="H716" s="83">
        <v>18</v>
      </c>
      <c r="I716" s="235">
        <f t="shared" si="15"/>
        <v>100</v>
      </c>
    </row>
    <row r="717" spans="1:9" s="39" customFormat="1" ht="15">
      <c r="A717" s="58" t="s">
        <v>386</v>
      </c>
      <c r="B717" s="122"/>
      <c r="C717" s="100" t="s">
        <v>92</v>
      </c>
      <c r="D717" s="100" t="s">
        <v>353</v>
      </c>
      <c r="E717" s="100" t="s">
        <v>266</v>
      </c>
      <c r="F717" s="165">
        <v>800</v>
      </c>
      <c r="G717" s="83">
        <v>13135.6</v>
      </c>
      <c r="H717" s="83">
        <v>13135.4</v>
      </c>
      <c r="I717" s="235">
        <f t="shared" si="15"/>
        <v>99.99847742014069</v>
      </c>
    </row>
    <row r="718" spans="1:9" ht="15">
      <c r="A718" s="58" t="s">
        <v>249</v>
      </c>
      <c r="B718" s="110"/>
      <c r="C718" s="100" t="s">
        <v>92</v>
      </c>
      <c r="D718" s="100" t="s">
        <v>353</v>
      </c>
      <c r="E718" s="100" t="s">
        <v>250</v>
      </c>
      <c r="F718" s="136"/>
      <c r="G718" s="83">
        <f>SUM(G719)</f>
        <v>51871.7</v>
      </c>
      <c r="H718" s="83">
        <f>SUM(H719)</f>
        <v>50934.5</v>
      </c>
      <c r="I718" s="235">
        <f t="shared" si="15"/>
        <v>98.1932344611802</v>
      </c>
    </row>
    <row r="719" spans="1:9" ht="15">
      <c r="A719" s="58" t="s">
        <v>477</v>
      </c>
      <c r="B719" s="110"/>
      <c r="C719" s="100" t="s">
        <v>92</v>
      </c>
      <c r="D719" s="100" t="s">
        <v>353</v>
      </c>
      <c r="E719" s="100" t="s">
        <v>60</v>
      </c>
      <c r="F719" s="136"/>
      <c r="G719" s="83">
        <f>SUM(G722)+G726</f>
        <v>51871.7</v>
      </c>
      <c r="H719" s="83">
        <f>SUM(H722)+H726</f>
        <v>50934.5</v>
      </c>
      <c r="I719" s="235">
        <f t="shared" si="15"/>
        <v>98.1932344611802</v>
      </c>
    </row>
    <row r="720" spans="1:9" ht="42.75" customHeight="1" hidden="1">
      <c r="A720" s="58" t="s">
        <v>166</v>
      </c>
      <c r="B720" s="110"/>
      <c r="C720" s="100" t="s">
        <v>92</v>
      </c>
      <c r="D720" s="100" t="s">
        <v>353</v>
      </c>
      <c r="E720" s="100" t="s">
        <v>167</v>
      </c>
      <c r="F720" s="136"/>
      <c r="G720" s="83">
        <f>SUM(G721)</f>
        <v>0</v>
      </c>
      <c r="H720" s="83">
        <f>SUM(H721)</f>
        <v>0</v>
      </c>
      <c r="I720" s="235" t="e">
        <f t="shared" si="15"/>
        <v>#DIV/0!</v>
      </c>
    </row>
    <row r="721" spans="1:9" ht="15" customHeight="1" hidden="1">
      <c r="A721" s="58" t="s">
        <v>128</v>
      </c>
      <c r="B721" s="110"/>
      <c r="C721" s="100" t="s">
        <v>92</v>
      </c>
      <c r="D721" s="100" t="s">
        <v>353</v>
      </c>
      <c r="E721" s="100" t="s">
        <v>167</v>
      </c>
      <c r="F721" s="136" t="s">
        <v>65</v>
      </c>
      <c r="G721" s="83"/>
      <c r="H721" s="83"/>
      <c r="I721" s="235" t="e">
        <f aca="true" t="shared" si="16" ref="I721:I784">SUM(H721/G721*100)</f>
        <v>#DIV/0!</v>
      </c>
    </row>
    <row r="722" spans="1:9" ht="28.5">
      <c r="A722" s="58" t="s">
        <v>72</v>
      </c>
      <c r="B722" s="110"/>
      <c r="C722" s="100" t="s">
        <v>92</v>
      </c>
      <c r="D722" s="100" t="s">
        <v>353</v>
      </c>
      <c r="E722" s="100" t="s">
        <v>61</v>
      </c>
      <c r="F722" s="136"/>
      <c r="G722" s="83">
        <f>SUM(G723)</f>
        <v>51821.7</v>
      </c>
      <c r="H722" s="83">
        <f>SUM(H723)</f>
        <v>50934.5</v>
      </c>
      <c r="I722" s="235">
        <f t="shared" si="16"/>
        <v>98.28797588654946</v>
      </c>
    </row>
    <row r="723" spans="1:9" ht="28.5">
      <c r="A723" s="58" t="s">
        <v>399</v>
      </c>
      <c r="B723" s="110"/>
      <c r="C723" s="100" t="s">
        <v>92</v>
      </c>
      <c r="D723" s="100" t="s">
        <v>353</v>
      </c>
      <c r="E723" s="100" t="s">
        <v>61</v>
      </c>
      <c r="F723" s="136" t="s">
        <v>397</v>
      </c>
      <c r="G723" s="83">
        <v>51821.7</v>
      </c>
      <c r="H723" s="83">
        <v>50934.5</v>
      </c>
      <c r="I723" s="235">
        <f t="shared" si="16"/>
        <v>98.28797588654946</v>
      </c>
    </row>
    <row r="724" spans="1:9" ht="15">
      <c r="A724" s="138" t="s">
        <v>128</v>
      </c>
      <c r="B724" s="97"/>
      <c r="C724" s="95" t="s">
        <v>92</v>
      </c>
      <c r="D724" s="95" t="s">
        <v>353</v>
      </c>
      <c r="E724" s="95" t="s">
        <v>122</v>
      </c>
      <c r="F724" s="128"/>
      <c r="G724" s="76">
        <f>SUM(G725)</f>
        <v>50</v>
      </c>
      <c r="H724" s="76">
        <f>SUM(H725)</f>
        <v>0</v>
      </c>
      <c r="I724" s="235">
        <f t="shared" si="16"/>
        <v>0</v>
      </c>
    </row>
    <row r="725" spans="1:9" ht="15">
      <c r="A725" s="138" t="s">
        <v>169</v>
      </c>
      <c r="B725" s="97"/>
      <c r="C725" s="95" t="s">
        <v>92</v>
      </c>
      <c r="D725" s="95" t="s">
        <v>353</v>
      </c>
      <c r="E725" s="95" t="s">
        <v>173</v>
      </c>
      <c r="F725" s="128"/>
      <c r="G725" s="76">
        <f>SUM(G726)</f>
        <v>50</v>
      </c>
      <c r="H725" s="76">
        <f>SUM(H726)</f>
        <v>0</v>
      </c>
      <c r="I725" s="235">
        <f t="shared" si="16"/>
        <v>0</v>
      </c>
    </row>
    <row r="726" spans="1:9" ht="28.5">
      <c r="A726" s="68" t="s">
        <v>406</v>
      </c>
      <c r="B726" s="97"/>
      <c r="C726" s="95" t="s">
        <v>92</v>
      </c>
      <c r="D726" s="95" t="s">
        <v>353</v>
      </c>
      <c r="E726" s="95" t="s">
        <v>173</v>
      </c>
      <c r="F726" s="128" t="s">
        <v>397</v>
      </c>
      <c r="G726" s="76">
        <v>50</v>
      </c>
      <c r="H726" s="76"/>
      <c r="I726" s="235">
        <f t="shared" si="16"/>
        <v>0</v>
      </c>
    </row>
    <row r="727" spans="1:9" ht="15">
      <c r="A727" s="58" t="s">
        <v>256</v>
      </c>
      <c r="B727" s="110"/>
      <c r="C727" s="100" t="s">
        <v>92</v>
      </c>
      <c r="D727" s="100" t="s">
        <v>353</v>
      </c>
      <c r="E727" s="100" t="s">
        <v>257</v>
      </c>
      <c r="F727" s="136"/>
      <c r="G727" s="83">
        <f>SUM(G728)</f>
        <v>7170.9</v>
      </c>
      <c r="H727" s="83">
        <f>SUM(H728)</f>
        <v>6493.4</v>
      </c>
      <c r="I727" s="235">
        <f t="shared" si="16"/>
        <v>90.55209248490426</v>
      </c>
    </row>
    <row r="728" spans="1:9" ht="28.5">
      <c r="A728" s="58" t="s">
        <v>39</v>
      </c>
      <c r="B728" s="110"/>
      <c r="C728" s="100" t="s">
        <v>92</v>
      </c>
      <c r="D728" s="100" t="s">
        <v>353</v>
      </c>
      <c r="E728" s="100" t="s">
        <v>258</v>
      </c>
      <c r="F728" s="136"/>
      <c r="G728" s="83">
        <f>SUM(G729+G730+G731)</f>
        <v>7170.9</v>
      </c>
      <c r="H728" s="83">
        <f>SUM(H729+H730+H731)</f>
        <v>6493.4</v>
      </c>
      <c r="I728" s="235">
        <f t="shared" si="16"/>
        <v>90.55209248490426</v>
      </c>
    </row>
    <row r="729" spans="1:9" ht="28.5">
      <c r="A729" s="58" t="s">
        <v>380</v>
      </c>
      <c r="B729" s="110"/>
      <c r="C729" s="100" t="s">
        <v>92</v>
      </c>
      <c r="D729" s="100" t="s">
        <v>353</v>
      </c>
      <c r="E729" s="100" t="s">
        <v>212</v>
      </c>
      <c r="F729" s="136" t="s">
        <v>381</v>
      </c>
      <c r="G729" s="83">
        <v>2851.6</v>
      </c>
      <c r="H729" s="83">
        <v>2801.4</v>
      </c>
      <c r="I729" s="235">
        <f t="shared" si="16"/>
        <v>98.23958479450134</v>
      </c>
    </row>
    <row r="730" spans="1:9" ht="28.5">
      <c r="A730" s="92" t="s">
        <v>613</v>
      </c>
      <c r="B730" s="110"/>
      <c r="C730" s="100" t="s">
        <v>92</v>
      </c>
      <c r="D730" s="100" t="s">
        <v>353</v>
      </c>
      <c r="E730" s="100" t="s">
        <v>212</v>
      </c>
      <c r="F730" s="136" t="s">
        <v>95</v>
      </c>
      <c r="G730" s="83">
        <v>3110.9</v>
      </c>
      <c r="H730" s="83">
        <v>2483.6</v>
      </c>
      <c r="I730" s="235">
        <f t="shared" si="16"/>
        <v>79.83541740332379</v>
      </c>
    </row>
    <row r="731" spans="1:9" ht="15">
      <c r="A731" s="58" t="s">
        <v>386</v>
      </c>
      <c r="B731" s="110"/>
      <c r="C731" s="100" t="s">
        <v>92</v>
      </c>
      <c r="D731" s="100" t="s">
        <v>353</v>
      </c>
      <c r="E731" s="100" t="s">
        <v>212</v>
      </c>
      <c r="F731" s="136" t="s">
        <v>139</v>
      </c>
      <c r="G731" s="83">
        <v>1208.4</v>
      </c>
      <c r="H731" s="83">
        <v>1208.4</v>
      </c>
      <c r="I731" s="235">
        <f t="shared" si="16"/>
        <v>100</v>
      </c>
    </row>
    <row r="732" spans="1:9" ht="28.5">
      <c r="A732" s="143" t="s">
        <v>562</v>
      </c>
      <c r="B732" s="97"/>
      <c r="C732" s="100" t="s">
        <v>92</v>
      </c>
      <c r="D732" s="100" t="s">
        <v>353</v>
      </c>
      <c r="E732" s="111" t="s">
        <v>563</v>
      </c>
      <c r="F732" s="255"/>
      <c r="G732" s="76">
        <f>SUM(G733+G747+G753+G756+G758+G760+G766)</f>
        <v>668375.8</v>
      </c>
      <c r="H732" s="76">
        <f>SUM(H733+H747+H753+H756+H758+H760+H766)</f>
        <v>668375.8</v>
      </c>
      <c r="I732" s="235">
        <f t="shared" si="16"/>
        <v>100</v>
      </c>
    </row>
    <row r="733" spans="1:9" ht="71.25">
      <c r="A733" s="218" t="s">
        <v>630</v>
      </c>
      <c r="B733" s="110"/>
      <c r="C733" s="100" t="s">
        <v>92</v>
      </c>
      <c r="D733" s="100" t="s">
        <v>353</v>
      </c>
      <c r="E733" s="219" t="s">
        <v>631</v>
      </c>
      <c r="F733" s="220"/>
      <c r="G733" s="83">
        <f>G734+G737+G739+G745+G741+G743</f>
        <v>3736.5</v>
      </c>
      <c r="H733" s="83">
        <f>H734+H737+H739+H745+H741+H743</f>
        <v>3736.5</v>
      </c>
      <c r="I733" s="235">
        <f t="shared" si="16"/>
        <v>100</v>
      </c>
    </row>
    <row r="734" spans="1:9" ht="28.5">
      <c r="A734" s="221" t="s">
        <v>632</v>
      </c>
      <c r="B734" s="110"/>
      <c r="C734" s="100" t="s">
        <v>92</v>
      </c>
      <c r="D734" s="100" t="s">
        <v>353</v>
      </c>
      <c r="E734" s="219" t="s">
        <v>633</v>
      </c>
      <c r="F734" s="220"/>
      <c r="G734" s="83">
        <f>G735+G736</f>
        <v>170.5</v>
      </c>
      <c r="H734" s="83">
        <f>H735+H736</f>
        <v>170.5</v>
      </c>
      <c r="I734" s="235">
        <f t="shared" si="16"/>
        <v>100</v>
      </c>
    </row>
    <row r="735" spans="1:9" ht="33" customHeight="1">
      <c r="A735" s="92" t="s">
        <v>613</v>
      </c>
      <c r="B735" s="110"/>
      <c r="C735" s="100" t="s">
        <v>92</v>
      </c>
      <c r="D735" s="100" t="s">
        <v>353</v>
      </c>
      <c r="E735" s="219" t="s">
        <v>633</v>
      </c>
      <c r="F735" s="136" t="s">
        <v>95</v>
      </c>
      <c r="G735" s="83">
        <v>118.8</v>
      </c>
      <c r="H735" s="83">
        <v>118.8</v>
      </c>
      <c r="I735" s="235">
        <f t="shared" si="16"/>
        <v>100</v>
      </c>
    </row>
    <row r="736" spans="1:9" ht="28.5">
      <c r="A736" s="58" t="s">
        <v>406</v>
      </c>
      <c r="B736" s="110"/>
      <c r="C736" s="100" t="s">
        <v>92</v>
      </c>
      <c r="D736" s="100" t="s">
        <v>353</v>
      </c>
      <c r="E736" s="219" t="s">
        <v>633</v>
      </c>
      <c r="F736" s="136" t="s">
        <v>397</v>
      </c>
      <c r="G736" s="83">
        <v>51.7</v>
      </c>
      <c r="H736" s="83">
        <v>51.7</v>
      </c>
      <c r="I736" s="235">
        <f t="shared" si="16"/>
        <v>100</v>
      </c>
    </row>
    <row r="737" spans="1:9" ht="28.5">
      <c r="A737" s="58" t="s">
        <v>634</v>
      </c>
      <c r="B737" s="110"/>
      <c r="C737" s="100" t="s">
        <v>92</v>
      </c>
      <c r="D737" s="100" t="s">
        <v>353</v>
      </c>
      <c r="E737" s="219" t="s">
        <v>635</v>
      </c>
      <c r="F737" s="136"/>
      <c r="G737" s="83">
        <v>86.6</v>
      </c>
      <c r="H737" s="83">
        <v>86.6</v>
      </c>
      <c r="I737" s="235">
        <f t="shared" si="16"/>
        <v>100</v>
      </c>
    </row>
    <row r="738" spans="1:9" ht="28.5">
      <c r="A738" s="58" t="s">
        <v>406</v>
      </c>
      <c r="B738" s="110"/>
      <c r="C738" s="100" t="s">
        <v>92</v>
      </c>
      <c r="D738" s="100" t="s">
        <v>353</v>
      </c>
      <c r="E738" s="219" t="s">
        <v>635</v>
      </c>
      <c r="F738" s="136" t="s">
        <v>397</v>
      </c>
      <c r="G738" s="83">
        <v>86.6</v>
      </c>
      <c r="H738" s="83">
        <v>86.6</v>
      </c>
      <c r="I738" s="235">
        <f t="shared" si="16"/>
        <v>100</v>
      </c>
    </row>
    <row r="739" spans="1:9" ht="71.25">
      <c r="A739" s="58" t="s">
        <v>642</v>
      </c>
      <c r="B739" s="110"/>
      <c r="C739" s="100" t="s">
        <v>92</v>
      </c>
      <c r="D739" s="100" t="s">
        <v>353</v>
      </c>
      <c r="E739" s="219" t="s">
        <v>643</v>
      </c>
      <c r="F739" s="136"/>
      <c r="G739" s="83">
        <f>SUM(G740)</f>
        <v>415.2</v>
      </c>
      <c r="H739" s="83">
        <f>SUM(H740)</f>
        <v>415.2</v>
      </c>
      <c r="I739" s="235">
        <f t="shared" si="16"/>
        <v>100</v>
      </c>
    </row>
    <row r="740" spans="1:9" ht="28.5">
      <c r="A740" s="58" t="s">
        <v>406</v>
      </c>
      <c r="B740" s="110"/>
      <c r="C740" s="100" t="s">
        <v>92</v>
      </c>
      <c r="D740" s="100" t="s">
        <v>353</v>
      </c>
      <c r="E740" s="219" t="s">
        <v>643</v>
      </c>
      <c r="F740" s="136" t="s">
        <v>397</v>
      </c>
      <c r="G740" s="83">
        <v>415.2</v>
      </c>
      <c r="H740" s="83">
        <v>415.2</v>
      </c>
      <c r="I740" s="235">
        <f t="shared" si="16"/>
        <v>100</v>
      </c>
    </row>
    <row r="741" spans="1:9" ht="57">
      <c r="A741" s="215" t="s">
        <v>729</v>
      </c>
      <c r="B741" s="31"/>
      <c r="C741" s="62" t="s">
        <v>92</v>
      </c>
      <c r="D741" s="62" t="s">
        <v>353</v>
      </c>
      <c r="E741" s="75" t="s">
        <v>730</v>
      </c>
      <c r="F741" s="297"/>
      <c r="G741" s="76">
        <f>G742</f>
        <v>493.9</v>
      </c>
      <c r="H741" s="76">
        <f>H742</f>
        <v>493.9</v>
      </c>
      <c r="I741" s="235">
        <f t="shared" si="16"/>
        <v>100</v>
      </c>
    </row>
    <row r="742" spans="1:9" ht="28.5">
      <c r="A742" s="68" t="s">
        <v>613</v>
      </c>
      <c r="B742" s="31"/>
      <c r="C742" s="62" t="s">
        <v>92</v>
      </c>
      <c r="D742" s="62" t="s">
        <v>353</v>
      </c>
      <c r="E742" s="75" t="s">
        <v>730</v>
      </c>
      <c r="F742" s="297">
        <v>200</v>
      </c>
      <c r="G742" s="76">
        <v>493.9</v>
      </c>
      <c r="H742" s="76">
        <v>493.9</v>
      </c>
      <c r="I742" s="235">
        <f t="shared" si="16"/>
        <v>100</v>
      </c>
    </row>
    <row r="743" spans="1:9" ht="42.75">
      <c r="A743" s="68" t="s">
        <v>731</v>
      </c>
      <c r="B743" s="31"/>
      <c r="C743" s="62" t="s">
        <v>92</v>
      </c>
      <c r="D743" s="62" t="s">
        <v>353</v>
      </c>
      <c r="E743" s="75" t="s">
        <v>732</v>
      </c>
      <c r="F743" s="297"/>
      <c r="G743" s="76">
        <f>G744</f>
        <v>1082.4</v>
      </c>
      <c r="H743" s="76">
        <f>H744</f>
        <v>1082.4</v>
      </c>
      <c r="I743" s="235">
        <f t="shared" si="16"/>
        <v>100</v>
      </c>
    </row>
    <row r="744" spans="1:9" ht="28.5">
      <c r="A744" s="215" t="s">
        <v>406</v>
      </c>
      <c r="B744" s="31"/>
      <c r="C744" s="62" t="s">
        <v>92</v>
      </c>
      <c r="D744" s="62" t="s">
        <v>353</v>
      </c>
      <c r="E744" s="75" t="s">
        <v>732</v>
      </c>
      <c r="F744" s="297">
        <v>600</v>
      </c>
      <c r="G744" s="76">
        <v>1082.4</v>
      </c>
      <c r="H744" s="76">
        <v>1082.4</v>
      </c>
      <c r="I744" s="235">
        <f t="shared" si="16"/>
        <v>100</v>
      </c>
    </row>
    <row r="745" spans="1:9" ht="28.5">
      <c r="A745" s="58" t="s">
        <v>644</v>
      </c>
      <c r="B745" s="110"/>
      <c r="C745" s="100" t="s">
        <v>92</v>
      </c>
      <c r="D745" s="100" t="s">
        <v>353</v>
      </c>
      <c r="E745" s="219" t="s">
        <v>645</v>
      </c>
      <c r="F745" s="136"/>
      <c r="G745" s="83">
        <f>SUM(G746)</f>
        <v>1487.9</v>
      </c>
      <c r="H745" s="83">
        <f>SUM(H746)</f>
        <v>1487.9</v>
      </c>
      <c r="I745" s="235">
        <f t="shared" si="16"/>
        <v>100</v>
      </c>
    </row>
    <row r="746" spans="1:9" ht="28.5">
      <c r="A746" s="58" t="s">
        <v>406</v>
      </c>
      <c r="B746" s="110"/>
      <c r="C746" s="100" t="s">
        <v>92</v>
      </c>
      <c r="D746" s="100" t="s">
        <v>353</v>
      </c>
      <c r="E746" s="219" t="s">
        <v>645</v>
      </c>
      <c r="F746" s="136" t="s">
        <v>397</v>
      </c>
      <c r="G746" s="83">
        <v>1487.9</v>
      </c>
      <c r="H746" s="83">
        <v>1487.9</v>
      </c>
      <c r="I746" s="235">
        <f t="shared" si="16"/>
        <v>100</v>
      </c>
    </row>
    <row r="747" spans="1:9" ht="99.75">
      <c r="A747" s="143" t="s">
        <v>564</v>
      </c>
      <c r="B747" s="97"/>
      <c r="C747" s="95" t="s">
        <v>92</v>
      </c>
      <c r="D747" s="95" t="s">
        <v>353</v>
      </c>
      <c r="E747" s="77" t="s">
        <v>565</v>
      </c>
      <c r="F747" s="128"/>
      <c r="G747" s="76">
        <f>SUM(G748+G750)</f>
        <v>54187.8</v>
      </c>
      <c r="H747" s="76">
        <f>SUM(H748+H750)</f>
        <v>54187.8</v>
      </c>
      <c r="I747" s="235">
        <f t="shared" si="16"/>
        <v>100</v>
      </c>
    </row>
    <row r="748" spans="1:9" ht="42.75">
      <c r="A748" s="143" t="s">
        <v>568</v>
      </c>
      <c r="B748" s="97"/>
      <c r="C748" s="95" t="s">
        <v>92</v>
      </c>
      <c r="D748" s="95" t="s">
        <v>353</v>
      </c>
      <c r="E748" s="77" t="s">
        <v>569</v>
      </c>
      <c r="F748" s="128"/>
      <c r="G748" s="76">
        <f>G749</f>
        <v>6261</v>
      </c>
      <c r="H748" s="76">
        <f>H749</f>
        <v>6261</v>
      </c>
      <c r="I748" s="235">
        <f t="shared" si="16"/>
        <v>100</v>
      </c>
    </row>
    <row r="749" spans="1:9" ht="28.5">
      <c r="A749" s="68" t="s">
        <v>399</v>
      </c>
      <c r="B749" s="97"/>
      <c r="C749" s="95" t="s">
        <v>92</v>
      </c>
      <c r="D749" s="95" t="s">
        <v>353</v>
      </c>
      <c r="E749" s="77" t="s">
        <v>569</v>
      </c>
      <c r="F749" s="128" t="s">
        <v>397</v>
      </c>
      <c r="G749" s="76">
        <v>6261</v>
      </c>
      <c r="H749" s="76">
        <v>6261</v>
      </c>
      <c r="I749" s="235">
        <f t="shared" si="16"/>
        <v>100</v>
      </c>
    </row>
    <row r="750" spans="1:9" ht="71.25">
      <c r="A750" s="143" t="s">
        <v>566</v>
      </c>
      <c r="B750" s="97"/>
      <c r="C750" s="95" t="s">
        <v>92</v>
      </c>
      <c r="D750" s="95" t="s">
        <v>353</v>
      </c>
      <c r="E750" s="77" t="s">
        <v>567</v>
      </c>
      <c r="F750" s="128"/>
      <c r="G750" s="76">
        <f>G751+G752</f>
        <v>47926.8</v>
      </c>
      <c r="H750" s="76">
        <f>H751+H752</f>
        <v>47926.8</v>
      </c>
      <c r="I750" s="235">
        <f t="shared" si="16"/>
        <v>100</v>
      </c>
    </row>
    <row r="751" spans="1:9" ht="28.5">
      <c r="A751" s="68" t="s">
        <v>380</v>
      </c>
      <c r="B751" s="97"/>
      <c r="C751" s="95" t="s">
        <v>92</v>
      </c>
      <c r="D751" s="95" t="s">
        <v>353</v>
      </c>
      <c r="E751" s="77" t="s">
        <v>567</v>
      </c>
      <c r="F751" s="128" t="s">
        <v>381</v>
      </c>
      <c r="G751" s="76">
        <v>44606.3</v>
      </c>
      <c r="H751" s="76">
        <v>44606.3</v>
      </c>
      <c r="I751" s="235">
        <f t="shared" si="16"/>
        <v>100</v>
      </c>
    </row>
    <row r="752" spans="1:9" ht="28.5">
      <c r="A752" s="92" t="s">
        <v>613</v>
      </c>
      <c r="B752" s="97"/>
      <c r="C752" s="95" t="s">
        <v>92</v>
      </c>
      <c r="D752" s="95" t="s">
        <v>353</v>
      </c>
      <c r="E752" s="77" t="s">
        <v>567</v>
      </c>
      <c r="F752" s="128" t="s">
        <v>95</v>
      </c>
      <c r="G752" s="76">
        <v>3320.5</v>
      </c>
      <c r="H752" s="76">
        <v>3320.5</v>
      </c>
      <c r="I752" s="235">
        <f t="shared" si="16"/>
        <v>100</v>
      </c>
    </row>
    <row r="753" spans="1:9" ht="42.75">
      <c r="A753" s="92" t="s">
        <v>733</v>
      </c>
      <c r="B753" s="97"/>
      <c r="C753" s="95" t="s">
        <v>92</v>
      </c>
      <c r="D753" s="95" t="s">
        <v>353</v>
      </c>
      <c r="E753" s="77" t="s">
        <v>734</v>
      </c>
      <c r="F753" s="128"/>
      <c r="G753" s="76">
        <f>SUM(G754)</f>
        <v>600</v>
      </c>
      <c r="H753" s="76">
        <f>SUM(H754)</f>
        <v>600</v>
      </c>
      <c r="I753" s="235">
        <f t="shared" si="16"/>
        <v>100</v>
      </c>
    </row>
    <row r="754" spans="1:9" ht="71.25">
      <c r="A754" s="300" t="s">
        <v>736</v>
      </c>
      <c r="B754" s="31"/>
      <c r="C754" s="62" t="s">
        <v>92</v>
      </c>
      <c r="D754" s="62" t="s">
        <v>353</v>
      </c>
      <c r="E754" s="77" t="s">
        <v>735</v>
      </c>
      <c r="F754" s="65"/>
      <c r="G754" s="76">
        <f>G755</f>
        <v>600</v>
      </c>
      <c r="H754" s="76">
        <f>H755</f>
        <v>600</v>
      </c>
      <c r="I754" s="235">
        <f t="shared" si="16"/>
        <v>100</v>
      </c>
    </row>
    <row r="755" spans="1:9" ht="28.5">
      <c r="A755" s="215" t="s">
        <v>399</v>
      </c>
      <c r="B755" s="31"/>
      <c r="C755" s="62" t="s">
        <v>92</v>
      </c>
      <c r="D755" s="62" t="s">
        <v>353</v>
      </c>
      <c r="E755" s="77" t="s">
        <v>735</v>
      </c>
      <c r="F755" s="65" t="s">
        <v>397</v>
      </c>
      <c r="G755" s="76">
        <v>600</v>
      </c>
      <c r="H755" s="76">
        <v>600</v>
      </c>
      <c r="I755" s="235">
        <f t="shared" si="16"/>
        <v>100</v>
      </c>
    </row>
    <row r="756" spans="1:9" ht="28.5">
      <c r="A756" s="300" t="s">
        <v>737</v>
      </c>
      <c r="B756" s="31"/>
      <c r="C756" s="62" t="s">
        <v>92</v>
      </c>
      <c r="D756" s="62" t="s">
        <v>353</v>
      </c>
      <c r="E756" s="77" t="s">
        <v>738</v>
      </c>
      <c r="F756" s="65"/>
      <c r="G756" s="76">
        <f>G757</f>
        <v>2582.4</v>
      </c>
      <c r="H756" s="76">
        <f>H757</f>
        <v>2582.4</v>
      </c>
      <c r="I756" s="235">
        <f t="shared" si="16"/>
        <v>100</v>
      </c>
    </row>
    <row r="757" spans="1:9" ht="28.5">
      <c r="A757" s="215" t="s">
        <v>399</v>
      </c>
      <c r="B757" s="31"/>
      <c r="C757" s="62" t="s">
        <v>92</v>
      </c>
      <c r="D757" s="62" t="s">
        <v>353</v>
      </c>
      <c r="E757" s="77" t="s">
        <v>738</v>
      </c>
      <c r="F757" s="65" t="s">
        <v>397</v>
      </c>
      <c r="G757" s="76">
        <v>2582.4</v>
      </c>
      <c r="H757" s="76">
        <v>2582.4</v>
      </c>
      <c r="I757" s="235">
        <f t="shared" si="16"/>
        <v>100</v>
      </c>
    </row>
    <row r="758" spans="1:9" ht="28.5">
      <c r="A758" s="300" t="s">
        <v>739</v>
      </c>
      <c r="B758" s="31"/>
      <c r="C758" s="62" t="s">
        <v>92</v>
      </c>
      <c r="D758" s="62" t="s">
        <v>353</v>
      </c>
      <c r="E758" s="77" t="s">
        <v>740</v>
      </c>
      <c r="F758" s="65"/>
      <c r="G758" s="76">
        <f>G759</f>
        <v>3132.6</v>
      </c>
      <c r="H758" s="76">
        <f>H759</f>
        <v>3132.6</v>
      </c>
      <c r="I758" s="235">
        <f t="shared" si="16"/>
        <v>100</v>
      </c>
    </row>
    <row r="759" spans="1:9" ht="28.5">
      <c r="A759" s="68" t="s">
        <v>613</v>
      </c>
      <c r="B759" s="31"/>
      <c r="C759" s="62" t="s">
        <v>92</v>
      </c>
      <c r="D759" s="62" t="s">
        <v>353</v>
      </c>
      <c r="E759" s="77" t="s">
        <v>740</v>
      </c>
      <c r="F759" s="65" t="s">
        <v>95</v>
      </c>
      <c r="G759" s="76">
        <v>3132.6</v>
      </c>
      <c r="H759" s="76">
        <v>3132.6</v>
      </c>
      <c r="I759" s="235">
        <f t="shared" si="16"/>
        <v>100</v>
      </c>
    </row>
    <row r="760" spans="1:9" ht="15">
      <c r="A760" s="58" t="s">
        <v>477</v>
      </c>
      <c r="B760" s="97"/>
      <c r="C760" s="95" t="s">
        <v>92</v>
      </c>
      <c r="D760" s="95" t="s">
        <v>353</v>
      </c>
      <c r="E760" s="77" t="s">
        <v>575</v>
      </c>
      <c r="F760" s="128"/>
      <c r="G760" s="76">
        <f>SUM(G761+G763)</f>
        <v>313774.4</v>
      </c>
      <c r="H760" s="76">
        <f>SUM(H761+H763)</f>
        <v>313774.4</v>
      </c>
      <c r="I760" s="235">
        <f t="shared" si="16"/>
        <v>100</v>
      </c>
    </row>
    <row r="761" spans="1:9" ht="28.5">
      <c r="A761" s="58" t="s">
        <v>72</v>
      </c>
      <c r="B761" s="97"/>
      <c r="C761" s="95" t="s">
        <v>92</v>
      </c>
      <c r="D761" s="95" t="s">
        <v>353</v>
      </c>
      <c r="E761" s="77" t="s">
        <v>572</v>
      </c>
      <c r="F761" s="128"/>
      <c r="G761" s="76">
        <f>SUM(G762)</f>
        <v>311135</v>
      </c>
      <c r="H761" s="76">
        <f>SUM(H762)</f>
        <v>311135</v>
      </c>
      <c r="I761" s="235">
        <f t="shared" si="16"/>
        <v>100</v>
      </c>
    </row>
    <row r="762" spans="1:9" ht="28.5">
      <c r="A762" s="68" t="s">
        <v>399</v>
      </c>
      <c r="B762" s="97"/>
      <c r="C762" s="95" t="s">
        <v>92</v>
      </c>
      <c r="D762" s="95" t="s">
        <v>353</v>
      </c>
      <c r="E762" s="77" t="s">
        <v>572</v>
      </c>
      <c r="F762" s="128" t="s">
        <v>397</v>
      </c>
      <c r="G762" s="76">
        <v>311135</v>
      </c>
      <c r="H762" s="76">
        <v>311135</v>
      </c>
      <c r="I762" s="235">
        <f t="shared" si="16"/>
        <v>100</v>
      </c>
    </row>
    <row r="763" spans="1:9" ht="15">
      <c r="A763" s="138" t="s">
        <v>128</v>
      </c>
      <c r="B763" s="97"/>
      <c r="C763" s="95" t="s">
        <v>92</v>
      </c>
      <c r="D763" s="95" t="s">
        <v>353</v>
      </c>
      <c r="E763" s="77" t="s">
        <v>574</v>
      </c>
      <c r="F763" s="128"/>
      <c r="G763" s="76">
        <f>SUM(G764)</f>
        <v>2639.4</v>
      </c>
      <c r="H763" s="76">
        <f>SUM(H764)</f>
        <v>2639.4</v>
      </c>
      <c r="I763" s="235">
        <f t="shared" si="16"/>
        <v>100</v>
      </c>
    </row>
    <row r="764" spans="1:9" ht="28.5">
      <c r="A764" s="68" t="s">
        <v>310</v>
      </c>
      <c r="B764" s="97"/>
      <c r="C764" s="95" t="s">
        <v>92</v>
      </c>
      <c r="D764" s="95" t="s">
        <v>353</v>
      </c>
      <c r="E764" s="77" t="s">
        <v>573</v>
      </c>
      <c r="F764" s="128"/>
      <c r="G764" s="76">
        <f>SUM(G765)</f>
        <v>2639.4</v>
      </c>
      <c r="H764" s="76">
        <f>SUM(H765)</f>
        <v>2639.4</v>
      </c>
      <c r="I764" s="235">
        <f t="shared" si="16"/>
        <v>100</v>
      </c>
    </row>
    <row r="765" spans="1:9" ht="28.5">
      <c r="A765" s="68" t="s">
        <v>406</v>
      </c>
      <c r="B765" s="97"/>
      <c r="C765" s="95" t="s">
        <v>92</v>
      </c>
      <c r="D765" s="95" t="s">
        <v>353</v>
      </c>
      <c r="E765" s="77" t="s">
        <v>573</v>
      </c>
      <c r="F765" s="128" t="s">
        <v>397</v>
      </c>
      <c r="G765" s="76">
        <f>505.1+2134.3</f>
        <v>2639.4</v>
      </c>
      <c r="H765" s="76">
        <f>505.1+2134.3</f>
        <v>2639.4</v>
      </c>
      <c r="I765" s="235">
        <f t="shared" si="16"/>
        <v>100</v>
      </c>
    </row>
    <row r="766" spans="1:9" ht="57">
      <c r="A766" s="143" t="s">
        <v>570</v>
      </c>
      <c r="B766" s="97"/>
      <c r="C766" s="95" t="s">
        <v>92</v>
      </c>
      <c r="D766" s="95" t="s">
        <v>353</v>
      </c>
      <c r="E766" s="77" t="s">
        <v>571</v>
      </c>
      <c r="F766" s="128"/>
      <c r="G766" s="76">
        <f>SUM(G767:G768)</f>
        <v>290362.10000000003</v>
      </c>
      <c r="H766" s="76">
        <f>SUM(H767:H768)</f>
        <v>290362.10000000003</v>
      </c>
      <c r="I766" s="235">
        <f t="shared" si="16"/>
        <v>100</v>
      </c>
    </row>
    <row r="767" spans="1:9" ht="28.5">
      <c r="A767" s="68" t="s">
        <v>380</v>
      </c>
      <c r="B767" s="97"/>
      <c r="C767" s="95" t="s">
        <v>92</v>
      </c>
      <c r="D767" s="95" t="s">
        <v>353</v>
      </c>
      <c r="E767" s="77" t="s">
        <v>571</v>
      </c>
      <c r="F767" s="128" t="s">
        <v>381</v>
      </c>
      <c r="G767" s="76">
        <v>286727.4</v>
      </c>
      <c r="H767" s="76">
        <v>286727.4</v>
      </c>
      <c r="I767" s="235">
        <f t="shared" si="16"/>
        <v>100</v>
      </c>
    </row>
    <row r="768" spans="1:9" ht="28.5">
      <c r="A768" s="92" t="s">
        <v>613</v>
      </c>
      <c r="B768" s="97"/>
      <c r="C768" s="95" t="s">
        <v>92</v>
      </c>
      <c r="D768" s="95" t="s">
        <v>353</v>
      </c>
      <c r="E768" s="77" t="s">
        <v>571</v>
      </c>
      <c r="F768" s="128" t="s">
        <v>95</v>
      </c>
      <c r="G768" s="76">
        <v>3634.7</v>
      </c>
      <c r="H768" s="76">
        <v>3634.7</v>
      </c>
      <c r="I768" s="235">
        <f t="shared" si="16"/>
        <v>100</v>
      </c>
    </row>
    <row r="769" spans="1:9" ht="15">
      <c r="A769" s="58" t="s">
        <v>464</v>
      </c>
      <c r="B769" s="97"/>
      <c r="C769" s="95" t="s">
        <v>92</v>
      </c>
      <c r="D769" s="95" t="s">
        <v>353</v>
      </c>
      <c r="E769" s="95" t="s">
        <v>104</v>
      </c>
      <c r="F769" s="128"/>
      <c r="G769" s="76">
        <f>SUM(G770+G773)</f>
        <v>9651.8</v>
      </c>
      <c r="H769" s="76">
        <f>SUM(H770+H773)</f>
        <v>8359.4</v>
      </c>
      <c r="I769" s="235">
        <f t="shared" si="16"/>
        <v>86.60975154893387</v>
      </c>
    </row>
    <row r="770" spans="1:9" ht="28.5">
      <c r="A770" s="68" t="s">
        <v>558</v>
      </c>
      <c r="B770" s="123"/>
      <c r="C770" s="95" t="s">
        <v>92</v>
      </c>
      <c r="D770" s="95" t="s">
        <v>353</v>
      </c>
      <c r="E770" s="95" t="s">
        <v>559</v>
      </c>
      <c r="F770" s="128"/>
      <c r="G770" s="76">
        <f>SUM(G771:G772)</f>
        <v>8851.8</v>
      </c>
      <c r="H770" s="76">
        <f>SUM(H771:H772)</f>
        <v>7705</v>
      </c>
      <c r="I770" s="235">
        <f t="shared" si="16"/>
        <v>87.04444293815948</v>
      </c>
    </row>
    <row r="771" spans="1:9" ht="28.5">
      <c r="A771" s="92" t="s">
        <v>613</v>
      </c>
      <c r="B771" s="123"/>
      <c r="C771" s="95" t="s">
        <v>92</v>
      </c>
      <c r="D771" s="95" t="s">
        <v>353</v>
      </c>
      <c r="E771" s="95" t="s">
        <v>559</v>
      </c>
      <c r="F771" s="128" t="s">
        <v>95</v>
      </c>
      <c r="G771" s="76">
        <v>4591.2</v>
      </c>
      <c r="H771" s="76">
        <v>3571.9</v>
      </c>
      <c r="I771" s="235">
        <f t="shared" si="16"/>
        <v>77.7988325492246</v>
      </c>
    </row>
    <row r="772" spans="1:9" ht="28.5">
      <c r="A772" s="68" t="s">
        <v>406</v>
      </c>
      <c r="B772" s="123"/>
      <c r="C772" s="95" t="s">
        <v>92</v>
      </c>
      <c r="D772" s="95" t="s">
        <v>353</v>
      </c>
      <c r="E772" s="95" t="s">
        <v>559</v>
      </c>
      <c r="F772" s="128" t="s">
        <v>397</v>
      </c>
      <c r="G772" s="76">
        <v>4260.6</v>
      </c>
      <c r="H772" s="76">
        <v>4133.1</v>
      </c>
      <c r="I772" s="235">
        <f t="shared" si="16"/>
        <v>97.00746373750177</v>
      </c>
    </row>
    <row r="773" spans="1:9" ht="28.5">
      <c r="A773" s="68" t="s">
        <v>576</v>
      </c>
      <c r="B773" s="123"/>
      <c r="C773" s="95" t="s">
        <v>92</v>
      </c>
      <c r="D773" s="95" t="s">
        <v>353</v>
      </c>
      <c r="E773" s="95" t="s">
        <v>577</v>
      </c>
      <c r="F773" s="128"/>
      <c r="G773" s="76">
        <f>SUM(G774:G777)</f>
        <v>800</v>
      </c>
      <c r="H773" s="76">
        <f>SUM(H774:H777)</f>
        <v>654.4</v>
      </c>
      <c r="I773" s="235">
        <f t="shared" si="16"/>
        <v>81.8</v>
      </c>
    </row>
    <row r="774" spans="1:9" ht="28.5">
      <c r="A774" s="68" t="s">
        <v>380</v>
      </c>
      <c r="B774" s="123"/>
      <c r="C774" s="95" t="s">
        <v>92</v>
      </c>
      <c r="D774" s="95" t="s">
        <v>353</v>
      </c>
      <c r="E774" s="95" t="s">
        <v>577</v>
      </c>
      <c r="F774" s="128" t="s">
        <v>381</v>
      </c>
      <c r="G774" s="76">
        <v>69.8</v>
      </c>
      <c r="H774" s="76">
        <v>69.8</v>
      </c>
      <c r="I774" s="235">
        <f t="shared" si="16"/>
        <v>100</v>
      </c>
    </row>
    <row r="775" spans="1:9" ht="28.5">
      <c r="A775" s="92" t="s">
        <v>613</v>
      </c>
      <c r="B775" s="123"/>
      <c r="C775" s="95" t="s">
        <v>92</v>
      </c>
      <c r="D775" s="95" t="s">
        <v>353</v>
      </c>
      <c r="E775" s="95" t="s">
        <v>577</v>
      </c>
      <c r="F775" s="128" t="s">
        <v>95</v>
      </c>
      <c r="G775" s="76">
        <v>373</v>
      </c>
      <c r="H775" s="76">
        <v>233</v>
      </c>
      <c r="I775" s="235">
        <f t="shared" si="16"/>
        <v>62.466487935656836</v>
      </c>
    </row>
    <row r="776" spans="1:9" ht="15">
      <c r="A776" s="92" t="s">
        <v>629</v>
      </c>
      <c r="B776" s="123"/>
      <c r="C776" s="95" t="s">
        <v>92</v>
      </c>
      <c r="D776" s="95" t="s">
        <v>353</v>
      </c>
      <c r="E776" s="95" t="s">
        <v>577</v>
      </c>
      <c r="F776" s="128" t="s">
        <v>391</v>
      </c>
      <c r="G776" s="76">
        <v>81.2</v>
      </c>
      <c r="H776" s="76">
        <v>75.6</v>
      </c>
      <c r="I776" s="235">
        <f t="shared" si="16"/>
        <v>93.10344827586205</v>
      </c>
    </row>
    <row r="777" spans="1:9" ht="28.5">
      <c r="A777" s="68" t="s">
        <v>406</v>
      </c>
      <c r="B777" s="123"/>
      <c r="C777" s="95" t="s">
        <v>92</v>
      </c>
      <c r="D777" s="95" t="s">
        <v>353</v>
      </c>
      <c r="E777" s="95" t="s">
        <v>577</v>
      </c>
      <c r="F777" s="128" t="s">
        <v>397</v>
      </c>
      <c r="G777" s="76">
        <v>276</v>
      </c>
      <c r="H777" s="76">
        <v>276</v>
      </c>
      <c r="I777" s="235">
        <f t="shared" si="16"/>
        <v>100</v>
      </c>
    </row>
    <row r="778" spans="1:9" ht="18.75" customHeight="1">
      <c r="A778" s="58" t="s">
        <v>93</v>
      </c>
      <c r="B778" s="110"/>
      <c r="C778" s="100" t="s">
        <v>92</v>
      </c>
      <c r="D778" s="100" t="s">
        <v>92</v>
      </c>
      <c r="E778" s="100"/>
      <c r="F778" s="136"/>
      <c r="G778" s="83">
        <f>SUM(G783+G790+G779+G796)</f>
        <v>34239</v>
      </c>
      <c r="H778" s="83">
        <f>SUM(H783+H790+H779+H796)</f>
        <v>33791.3</v>
      </c>
      <c r="I778" s="235">
        <f t="shared" si="16"/>
        <v>98.69242676480037</v>
      </c>
    </row>
    <row r="779" spans="1:9" ht="15">
      <c r="A779" s="58" t="s">
        <v>285</v>
      </c>
      <c r="B779" s="110"/>
      <c r="C779" s="100" t="s">
        <v>92</v>
      </c>
      <c r="D779" s="100" t="s">
        <v>92</v>
      </c>
      <c r="E779" s="100" t="s">
        <v>392</v>
      </c>
      <c r="F779" s="136"/>
      <c r="G779" s="83">
        <f>G780</f>
        <v>298</v>
      </c>
      <c r="H779" s="83">
        <f>H780</f>
        <v>298</v>
      </c>
      <c r="I779" s="235">
        <f t="shared" si="16"/>
        <v>100</v>
      </c>
    </row>
    <row r="780" spans="1:9" ht="28.5">
      <c r="A780" s="92" t="s">
        <v>613</v>
      </c>
      <c r="B780" s="110"/>
      <c r="C780" s="100" t="s">
        <v>92</v>
      </c>
      <c r="D780" s="100" t="s">
        <v>92</v>
      </c>
      <c r="E780" s="100" t="s">
        <v>392</v>
      </c>
      <c r="F780" s="136" t="s">
        <v>95</v>
      </c>
      <c r="G780" s="83">
        <v>298</v>
      </c>
      <c r="H780" s="83">
        <v>298</v>
      </c>
      <c r="I780" s="235">
        <f t="shared" si="16"/>
        <v>100</v>
      </c>
    </row>
    <row r="781" spans="1:9" ht="15" customHeight="1" hidden="1">
      <c r="A781" s="58" t="s">
        <v>195</v>
      </c>
      <c r="B781" s="110"/>
      <c r="C781" s="100" t="s">
        <v>92</v>
      </c>
      <c r="D781" s="100" t="s">
        <v>92</v>
      </c>
      <c r="E781" s="100" t="s">
        <v>286</v>
      </c>
      <c r="F781" s="136" t="s">
        <v>196</v>
      </c>
      <c r="G781" s="83"/>
      <c r="H781" s="83"/>
      <c r="I781" s="235" t="e">
        <f t="shared" si="16"/>
        <v>#DIV/0!</v>
      </c>
    </row>
    <row r="782" spans="1:9" ht="15" customHeight="1" hidden="1">
      <c r="A782" s="58" t="s">
        <v>177</v>
      </c>
      <c r="B782" s="110"/>
      <c r="C782" s="100" t="s">
        <v>92</v>
      </c>
      <c r="D782" s="100" t="s">
        <v>92</v>
      </c>
      <c r="E782" s="100" t="s">
        <v>286</v>
      </c>
      <c r="F782" s="136" t="s">
        <v>178</v>
      </c>
      <c r="G782" s="83"/>
      <c r="H782" s="83"/>
      <c r="I782" s="235" t="e">
        <f t="shared" si="16"/>
        <v>#DIV/0!</v>
      </c>
    </row>
    <row r="783" spans="1:9" ht="15">
      <c r="A783" s="58" t="s">
        <v>179</v>
      </c>
      <c r="B783" s="110"/>
      <c r="C783" s="100" t="s">
        <v>92</v>
      </c>
      <c r="D783" s="100" t="s">
        <v>92</v>
      </c>
      <c r="E783" s="100" t="s">
        <v>180</v>
      </c>
      <c r="F783" s="136"/>
      <c r="G783" s="83">
        <f>SUM(G786+G784)</f>
        <v>1953.6</v>
      </c>
      <c r="H783" s="83">
        <f>SUM(H786+H784)</f>
        <v>1891.6</v>
      </c>
      <c r="I783" s="235">
        <f t="shared" si="16"/>
        <v>96.82637182637183</v>
      </c>
    </row>
    <row r="784" spans="1:9" ht="28.5" customHeight="1" hidden="1">
      <c r="A784" s="58" t="s">
        <v>205</v>
      </c>
      <c r="B784" s="110"/>
      <c r="C784" s="100" t="s">
        <v>92</v>
      </c>
      <c r="D784" s="100" t="s">
        <v>92</v>
      </c>
      <c r="E784" s="100" t="s">
        <v>168</v>
      </c>
      <c r="F784" s="136"/>
      <c r="G784" s="83"/>
      <c r="H784" s="83"/>
      <c r="I784" s="235" t="e">
        <f t="shared" si="16"/>
        <v>#DIV/0!</v>
      </c>
    </row>
    <row r="785" spans="1:9" ht="15" customHeight="1" hidden="1">
      <c r="A785" s="58" t="s">
        <v>40</v>
      </c>
      <c r="B785" s="110"/>
      <c r="C785" s="100" t="s">
        <v>92</v>
      </c>
      <c r="D785" s="100" t="s">
        <v>92</v>
      </c>
      <c r="E785" s="100" t="s">
        <v>168</v>
      </c>
      <c r="F785" s="136"/>
      <c r="G785" s="83"/>
      <c r="H785" s="83"/>
      <c r="I785" s="235" t="e">
        <f aca="true" t="shared" si="17" ref="I785:I848">SUM(H785/G785*100)</f>
        <v>#DIV/0!</v>
      </c>
    </row>
    <row r="786" spans="1:9" ht="28.5">
      <c r="A786" s="58" t="s">
        <v>39</v>
      </c>
      <c r="B786" s="110"/>
      <c r="C786" s="100" t="s">
        <v>92</v>
      </c>
      <c r="D786" s="100" t="s">
        <v>92</v>
      </c>
      <c r="E786" s="100" t="s">
        <v>183</v>
      </c>
      <c r="F786" s="136"/>
      <c r="G786" s="83">
        <f>SUM(G787+G788+G789)</f>
        <v>1953.6</v>
      </c>
      <c r="H786" s="83">
        <f>SUM(H787+H788+H789)</f>
        <v>1891.6</v>
      </c>
      <c r="I786" s="235">
        <f t="shared" si="17"/>
        <v>96.82637182637183</v>
      </c>
    </row>
    <row r="787" spans="1:9" ht="28.5">
      <c r="A787" s="58" t="s">
        <v>380</v>
      </c>
      <c r="B787" s="110"/>
      <c r="C787" s="100" t="s">
        <v>92</v>
      </c>
      <c r="D787" s="100" t="s">
        <v>92</v>
      </c>
      <c r="E787" s="100" t="s">
        <v>183</v>
      </c>
      <c r="F787" s="136" t="s">
        <v>381</v>
      </c>
      <c r="G787" s="83">
        <v>1759</v>
      </c>
      <c r="H787" s="83">
        <v>1719.6</v>
      </c>
      <c r="I787" s="235">
        <f t="shared" si="17"/>
        <v>97.76009096077316</v>
      </c>
    </row>
    <row r="788" spans="1:9" ht="28.5">
      <c r="A788" s="92" t="s">
        <v>613</v>
      </c>
      <c r="B788" s="110"/>
      <c r="C788" s="100" t="s">
        <v>92</v>
      </c>
      <c r="D788" s="100" t="s">
        <v>92</v>
      </c>
      <c r="E788" s="100" t="s">
        <v>183</v>
      </c>
      <c r="F788" s="136" t="s">
        <v>95</v>
      </c>
      <c r="G788" s="83">
        <v>189.3</v>
      </c>
      <c r="H788" s="83">
        <v>166.8</v>
      </c>
      <c r="I788" s="235">
        <f t="shared" si="17"/>
        <v>88.11410459587957</v>
      </c>
    </row>
    <row r="789" spans="1:9" ht="15.75" customHeight="1">
      <c r="A789" s="58" t="s">
        <v>386</v>
      </c>
      <c r="B789" s="110"/>
      <c r="C789" s="100" t="s">
        <v>92</v>
      </c>
      <c r="D789" s="100" t="s">
        <v>92</v>
      </c>
      <c r="E789" s="100" t="s">
        <v>183</v>
      </c>
      <c r="F789" s="136" t="s">
        <v>139</v>
      </c>
      <c r="G789" s="83">
        <v>5.3</v>
      </c>
      <c r="H789" s="83">
        <v>5.2</v>
      </c>
      <c r="I789" s="235">
        <f t="shared" si="17"/>
        <v>98.11320754716982</v>
      </c>
    </row>
    <row r="790" spans="1:9" ht="28.5">
      <c r="A790" s="59" t="s">
        <v>646</v>
      </c>
      <c r="B790" s="110"/>
      <c r="C790" s="100" t="s">
        <v>92</v>
      </c>
      <c r="D790" s="100" t="s">
        <v>92</v>
      </c>
      <c r="E790" s="100" t="s">
        <v>563</v>
      </c>
      <c r="F790" s="136"/>
      <c r="G790" s="83">
        <f>SUM(G791)</f>
        <v>23899.2</v>
      </c>
      <c r="H790" s="83">
        <f>SUM(H791)</f>
        <v>23899.2</v>
      </c>
      <c r="I790" s="235">
        <f t="shared" si="17"/>
        <v>100</v>
      </c>
    </row>
    <row r="791" spans="1:9" ht="71.25">
      <c r="A791" s="218" t="s">
        <v>630</v>
      </c>
      <c r="B791" s="110"/>
      <c r="C791" s="100" t="s">
        <v>92</v>
      </c>
      <c r="D791" s="100" t="s">
        <v>92</v>
      </c>
      <c r="E791" s="100" t="s">
        <v>631</v>
      </c>
      <c r="F791" s="136"/>
      <c r="G791" s="83">
        <f>SUM(G792)</f>
        <v>23899.2</v>
      </c>
      <c r="H791" s="83">
        <f>SUM(H792)</f>
        <v>23899.2</v>
      </c>
      <c r="I791" s="235">
        <f t="shared" si="17"/>
        <v>100</v>
      </c>
    </row>
    <row r="792" spans="1:9" ht="15">
      <c r="A792" s="59" t="s">
        <v>647</v>
      </c>
      <c r="B792" s="110"/>
      <c r="C792" s="100" t="s">
        <v>92</v>
      </c>
      <c r="D792" s="100" t="s">
        <v>92</v>
      </c>
      <c r="E792" s="100" t="s">
        <v>648</v>
      </c>
      <c r="F792" s="136"/>
      <c r="G792" s="83">
        <f>SUM(G793:G795)</f>
        <v>23899.2</v>
      </c>
      <c r="H792" s="83">
        <f>SUM(H793:H795)</f>
        <v>23899.2</v>
      </c>
      <c r="I792" s="235">
        <f t="shared" si="17"/>
        <v>100</v>
      </c>
    </row>
    <row r="793" spans="1:9" ht="28.5">
      <c r="A793" s="92" t="s">
        <v>613</v>
      </c>
      <c r="B793" s="110"/>
      <c r="C793" s="100" t="s">
        <v>92</v>
      </c>
      <c r="D793" s="100" t="s">
        <v>92</v>
      </c>
      <c r="E793" s="100" t="s">
        <v>648</v>
      </c>
      <c r="F793" s="136" t="s">
        <v>95</v>
      </c>
      <c r="G793" s="83">
        <v>2845.8</v>
      </c>
      <c r="H793" s="83">
        <v>2845.8</v>
      </c>
      <c r="I793" s="235">
        <f t="shared" si="17"/>
        <v>100</v>
      </c>
    </row>
    <row r="794" spans="1:9" ht="28.5">
      <c r="A794" s="68" t="s">
        <v>406</v>
      </c>
      <c r="B794" s="110"/>
      <c r="C794" s="100" t="s">
        <v>92</v>
      </c>
      <c r="D794" s="100" t="s">
        <v>92</v>
      </c>
      <c r="E794" s="100" t="s">
        <v>648</v>
      </c>
      <c r="F794" s="136" t="s">
        <v>397</v>
      </c>
      <c r="G794" s="83">
        <v>6649.4</v>
      </c>
      <c r="H794" s="83">
        <v>6649.4</v>
      </c>
      <c r="I794" s="235">
        <f t="shared" si="17"/>
        <v>100</v>
      </c>
    </row>
    <row r="795" spans="1:9" ht="15">
      <c r="A795" s="58" t="s">
        <v>386</v>
      </c>
      <c r="B795" s="110"/>
      <c r="C795" s="100" t="s">
        <v>92</v>
      </c>
      <c r="D795" s="100" t="s">
        <v>92</v>
      </c>
      <c r="E795" s="100" t="s">
        <v>648</v>
      </c>
      <c r="F795" s="136" t="s">
        <v>139</v>
      </c>
      <c r="G795" s="83">
        <v>14404</v>
      </c>
      <c r="H795" s="83">
        <v>14404</v>
      </c>
      <c r="I795" s="235">
        <f t="shared" si="17"/>
        <v>100</v>
      </c>
    </row>
    <row r="796" spans="1:9" ht="15">
      <c r="A796" s="58" t="s">
        <v>464</v>
      </c>
      <c r="B796" s="108"/>
      <c r="C796" s="100" t="s">
        <v>92</v>
      </c>
      <c r="D796" s="100" t="s">
        <v>92</v>
      </c>
      <c r="E796" s="100" t="s">
        <v>104</v>
      </c>
      <c r="F796" s="136"/>
      <c r="G796" s="83">
        <f>SUM(G803)+G797+G799</f>
        <v>8088.200000000001</v>
      </c>
      <c r="H796" s="83">
        <f>SUM(H803)+H797+H799</f>
        <v>7702.5</v>
      </c>
      <c r="I796" s="235">
        <f t="shared" si="17"/>
        <v>95.23132464578026</v>
      </c>
    </row>
    <row r="797" spans="1:9" ht="42.75">
      <c r="A797" s="68" t="s">
        <v>578</v>
      </c>
      <c r="B797" s="102"/>
      <c r="C797" s="95" t="s">
        <v>92</v>
      </c>
      <c r="D797" s="95" t="s">
        <v>92</v>
      </c>
      <c r="E797" s="95" t="s">
        <v>579</v>
      </c>
      <c r="F797" s="128"/>
      <c r="G797" s="76">
        <f>G798</f>
        <v>10</v>
      </c>
      <c r="H797" s="76">
        <f>H798</f>
        <v>10</v>
      </c>
      <c r="I797" s="235">
        <f t="shared" si="17"/>
        <v>100</v>
      </c>
    </row>
    <row r="798" spans="1:9" ht="28.5">
      <c r="A798" s="92" t="s">
        <v>613</v>
      </c>
      <c r="B798" s="102"/>
      <c r="C798" s="95" t="s">
        <v>92</v>
      </c>
      <c r="D798" s="95" t="s">
        <v>92</v>
      </c>
      <c r="E798" s="95" t="s">
        <v>579</v>
      </c>
      <c r="F798" s="128" t="s">
        <v>95</v>
      </c>
      <c r="G798" s="76">
        <v>10</v>
      </c>
      <c r="H798" s="76">
        <v>10</v>
      </c>
      <c r="I798" s="235">
        <f t="shared" si="17"/>
        <v>100</v>
      </c>
    </row>
    <row r="799" spans="1:9" ht="28.5">
      <c r="A799" s="59" t="s">
        <v>636</v>
      </c>
      <c r="B799" s="110"/>
      <c r="C799" s="100" t="s">
        <v>92</v>
      </c>
      <c r="D799" s="100" t="s">
        <v>92</v>
      </c>
      <c r="E799" s="100" t="s">
        <v>637</v>
      </c>
      <c r="F799" s="136"/>
      <c r="G799" s="83">
        <f>SUM(G800+G802)+G801</f>
        <v>7022.700000000001</v>
      </c>
      <c r="H799" s="83">
        <f>SUM(H800+H802)+H801</f>
        <v>6669.4</v>
      </c>
      <c r="I799" s="235">
        <f t="shared" si="17"/>
        <v>94.96917140131286</v>
      </c>
    </row>
    <row r="800" spans="1:9" ht="15">
      <c r="A800" s="58" t="s">
        <v>385</v>
      </c>
      <c r="B800" s="110"/>
      <c r="C800" s="100" t="s">
        <v>92</v>
      </c>
      <c r="D800" s="100" t="s">
        <v>92</v>
      </c>
      <c r="E800" s="100" t="s">
        <v>637</v>
      </c>
      <c r="F800" s="136" t="s">
        <v>95</v>
      </c>
      <c r="G800" s="83">
        <v>1787.2</v>
      </c>
      <c r="H800" s="83">
        <v>1456.3</v>
      </c>
      <c r="I800" s="235">
        <f t="shared" si="17"/>
        <v>81.48500447627573</v>
      </c>
    </row>
    <row r="801" spans="1:9" ht="28.5">
      <c r="A801" s="68" t="s">
        <v>406</v>
      </c>
      <c r="B801" s="110"/>
      <c r="C801" s="100" t="s">
        <v>92</v>
      </c>
      <c r="D801" s="100" t="s">
        <v>92</v>
      </c>
      <c r="E801" s="100" t="s">
        <v>637</v>
      </c>
      <c r="F801" s="136" t="s">
        <v>397</v>
      </c>
      <c r="G801" s="83">
        <v>2309.4</v>
      </c>
      <c r="H801" s="83">
        <v>2309.4</v>
      </c>
      <c r="I801" s="235">
        <f t="shared" si="17"/>
        <v>100</v>
      </c>
    </row>
    <row r="802" spans="1:9" ht="15">
      <c r="A802" s="58" t="s">
        <v>386</v>
      </c>
      <c r="B802" s="110"/>
      <c r="C802" s="100" t="s">
        <v>92</v>
      </c>
      <c r="D802" s="100" t="s">
        <v>92</v>
      </c>
      <c r="E802" s="100" t="s">
        <v>637</v>
      </c>
      <c r="F802" s="136" t="s">
        <v>139</v>
      </c>
      <c r="G802" s="83">
        <v>2926.1</v>
      </c>
      <c r="H802" s="83">
        <v>2903.7</v>
      </c>
      <c r="I802" s="235">
        <f t="shared" si="17"/>
        <v>99.23447592358428</v>
      </c>
    </row>
    <row r="803" spans="1:9" ht="15">
      <c r="A803" s="144" t="s">
        <v>479</v>
      </c>
      <c r="B803" s="108"/>
      <c r="C803" s="100" t="s">
        <v>92</v>
      </c>
      <c r="D803" s="100" t="s">
        <v>92</v>
      </c>
      <c r="E803" s="100" t="s">
        <v>74</v>
      </c>
      <c r="F803" s="136"/>
      <c r="G803" s="85">
        <f>SUM(G804:G806)</f>
        <v>1055.5</v>
      </c>
      <c r="H803" s="85">
        <f>SUM(H804:H806)</f>
        <v>1023.1</v>
      </c>
      <c r="I803" s="235">
        <f t="shared" si="17"/>
        <v>96.9303647560398</v>
      </c>
    </row>
    <row r="804" spans="1:9" ht="28.5">
      <c r="A804" s="68" t="s">
        <v>380</v>
      </c>
      <c r="B804" s="108"/>
      <c r="C804" s="100" t="s">
        <v>92</v>
      </c>
      <c r="D804" s="100" t="s">
        <v>92</v>
      </c>
      <c r="E804" s="100" t="s">
        <v>74</v>
      </c>
      <c r="F804" s="136" t="s">
        <v>381</v>
      </c>
      <c r="G804" s="85">
        <v>10.2</v>
      </c>
      <c r="H804" s="85">
        <v>10.2</v>
      </c>
      <c r="I804" s="235">
        <f t="shared" si="17"/>
        <v>100</v>
      </c>
    </row>
    <row r="805" spans="1:9" ht="28.5">
      <c r="A805" s="92" t="s">
        <v>613</v>
      </c>
      <c r="B805" s="108"/>
      <c r="C805" s="100" t="s">
        <v>92</v>
      </c>
      <c r="D805" s="100" t="s">
        <v>92</v>
      </c>
      <c r="E805" s="100" t="s">
        <v>74</v>
      </c>
      <c r="F805" s="136" t="s">
        <v>95</v>
      </c>
      <c r="G805" s="85">
        <v>809.2</v>
      </c>
      <c r="H805" s="85">
        <v>776.8</v>
      </c>
      <c r="I805" s="235">
        <f t="shared" si="17"/>
        <v>95.99604547701432</v>
      </c>
    </row>
    <row r="806" spans="1:9" ht="28.5">
      <c r="A806" s="68" t="s">
        <v>406</v>
      </c>
      <c r="B806" s="108"/>
      <c r="C806" s="100" t="s">
        <v>92</v>
      </c>
      <c r="D806" s="100" t="s">
        <v>92</v>
      </c>
      <c r="E806" s="100" t="s">
        <v>74</v>
      </c>
      <c r="F806" s="136" t="s">
        <v>397</v>
      </c>
      <c r="G806" s="85">
        <v>236.1</v>
      </c>
      <c r="H806" s="85">
        <v>236.1</v>
      </c>
      <c r="I806" s="235">
        <f t="shared" si="17"/>
        <v>100</v>
      </c>
    </row>
    <row r="807" spans="1:9" ht="15">
      <c r="A807" s="58" t="s">
        <v>185</v>
      </c>
      <c r="B807" s="110"/>
      <c r="C807" s="100" t="s">
        <v>92</v>
      </c>
      <c r="D807" s="100" t="s">
        <v>240</v>
      </c>
      <c r="E807" s="100"/>
      <c r="F807" s="136"/>
      <c r="G807" s="83">
        <f>G808</f>
        <v>38959.00000000001</v>
      </c>
      <c r="H807" s="83">
        <f>H808</f>
        <v>37781.200000000004</v>
      </c>
      <c r="I807" s="235">
        <f t="shared" si="17"/>
        <v>96.97682178700686</v>
      </c>
    </row>
    <row r="808" spans="1:9" ht="42.75">
      <c r="A808" s="59" t="s">
        <v>233</v>
      </c>
      <c r="B808" s="110"/>
      <c r="C808" s="100" t="s">
        <v>92</v>
      </c>
      <c r="D808" s="100" t="s">
        <v>240</v>
      </c>
      <c r="E808" s="100" t="s">
        <v>234</v>
      </c>
      <c r="F808" s="136"/>
      <c r="G808" s="83">
        <f>SUM(G809)</f>
        <v>38959.00000000001</v>
      </c>
      <c r="H808" s="83">
        <f>SUM(H809)</f>
        <v>37781.200000000004</v>
      </c>
      <c r="I808" s="235">
        <f t="shared" si="17"/>
        <v>96.97682178700686</v>
      </c>
    </row>
    <row r="809" spans="1:9" ht="28.5">
      <c r="A809" s="58" t="s">
        <v>39</v>
      </c>
      <c r="B809" s="110"/>
      <c r="C809" s="100" t="s">
        <v>92</v>
      </c>
      <c r="D809" s="100" t="s">
        <v>240</v>
      </c>
      <c r="E809" s="100" t="s">
        <v>235</v>
      </c>
      <c r="F809" s="136"/>
      <c r="G809" s="83">
        <f>SUM(G810+G811+G812)</f>
        <v>38959.00000000001</v>
      </c>
      <c r="H809" s="83">
        <f>SUM(H810+H811+H812)</f>
        <v>37781.200000000004</v>
      </c>
      <c r="I809" s="235">
        <f t="shared" si="17"/>
        <v>96.97682178700686</v>
      </c>
    </row>
    <row r="810" spans="1:9" s="43" customFormat="1" ht="28.5">
      <c r="A810" s="58" t="s">
        <v>380</v>
      </c>
      <c r="B810" s="110"/>
      <c r="C810" s="100" t="s">
        <v>92</v>
      </c>
      <c r="D810" s="100" t="s">
        <v>240</v>
      </c>
      <c r="E810" s="100" t="s">
        <v>235</v>
      </c>
      <c r="F810" s="136" t="s">
        <v>381</v>
      </c>
      <c r="G810" s="83">
        <v>34453.8</v>
      </c>
      <c r="H810" s="83">
        <v>33843</v>
      </c>
      <c r="I810" s="235">
        <f t="shared" si="17"/>
        <v>98.2271911951657</v>
      </c>
    </row>
    <row r="811" spans="1:9" ht="28.5">
      <c r="A811" s="92" t="s">
        <v>613</v>
      </c>
      <c r="B811" s="108"/>
      <c r="C811" s="100" t="s">
        <v>92</v>
      </c>
      <c r="D811" s="100" t="s">
        <v>240</v>
      </c>
      <c r="E811" s="100" t="s">
        <v>235</v>
      </c>
      <c r="F811" s="136" t="s">
        <v>95</v>
      </c>
      <c r="G811" s="83">
        <v>4110.3</v>
      </c>
      <c r="H811" s="83">
        <v>3544.3</v>
      </c>
      <c r="I811" s="235">
        <f t="shared" si="17"/>
        <v>86.22971559253583</v>
      </c>
    </row>
    <row r="812" spans="1:9" ht="15">
      <c r="A812" s="58" t="s">
        <v>386</v>
      </c>
      <c r="B812" s="110"/>
      <c r="C812" s="100" t="s">
        <v>92</v>
      </c>
      <c r="D812" s="100" t="s">
        <v>240</v>
      </c>
      <c r="E812" s="100" t="s">
        <v>235</v>
      </c>
      <c r="F812" s="136" t="s">
        <v>139</v>
      </c>
      <c r="G812" s="83">
        <v>394.9</v>
      </c>
      <c r="H812" s="83">
        <v>393.9</v>
      </c>
      <c r="I812" s="235">
        <f t="shared" si="17"/>
        <v>99.74677133451507</v>
      </c>
    </row>
    <row r="813" spans="1:9" ht="15">
      <c r="A813" s="58" t="s">
        <v>145</v>
      </c>
      <c r="B813" s="110"/>
      <c r="C813" s="100" t="s">
        <v>4</v>
      </c>
      <c r="D813" s="100"/>
      <c r="E813" s="100"/>
      <c r="F813" s="136"/>
      <c r="G813" s="83">
        <f>SUM(G820)+G814</f>
        <v>42496.4</v>
      </c>
      <c r="H813" s="83">
        <f>SUM(H820)+H814</f>
        <v>42846.4</v>
      </c>
      <c r="I813" s="235">
        <f t="shared" si="17"/>
        <v>100.82359917545958</v>
      </c>
    </row>
    <row r="814" spans="1:9" ht="15">
      <c r="A814" s="58" t="s">
        <v>19</v>
      </c>
      <c r="B814" s="110"/>
      <c r="C814" s="116" t="s">
        <v>4</v>
      </c>
      <c r="D814" s="116" t="s">
        <v>83</v>
      </c>
      <c r="E814" s="116"/>
      <c r="F814" s="136"/>
      <c r="G814" s="83">
        <f aca="true" t="shared" si="18" ref="G814:H816">SUM(G815)</f>
        <v>4105.6</v>
      </c>
      <c r="H814" s="83">
        <f t="shared" si="18"/>
        <v>4105.6</v>
      </c>
      <c r="I814" s="235">
        <f t="shared" si="17"/>
        <v>100</v>
      </c>
    </row>
    <row r="815" spans="1:9" ht="15">
      <c r="A815" s="58" t="s">
        <v>20</v>
      </c>
      <c r="B815" s="110"/>
      <c r="C815" s="116" t="s">
        <v>4</v>
      </c>
      <c r="D815" s="116" t="s">
        <v>83</v>
      </c>
      <c r="E815" s="116" t="s">
        <v>21</v>
      </c>
      <c r="F815" s="136"/>
      <c r="G815" s="83">
        <f t="shared" si="18"/>
        <v>4105.6</v>
      </c>
      <c r="H815" s="83">
        <f t="shared" si="18"/>
        <v>4105.6</v>
      </c>
      <c r="I815" s="235">
        <f t="shared" si="17"/>
        <v>100</v>
      </c>
    </row>
    <row r="816" spans="1:9" ht="15">
      <c r="A816" s="58" t="s">
        <v>232</v>
      </c>
      <c r="B816" s="115"/>
      <c r="C816" s="116" t="s">
        <v>4</v>
      </c>
      <c r="D816" s="116" t="s">
        <v>83</v>
      </c>
      <c r="E816" s="116" t="s">
        <v>456</v>
      </c>
      <c r="F816" s="132"/>
      <c r="G816" s="84">
        <f t="shared" si="18"/>
        <v>4105.6</v>
      </c>
      <c r="H816" s="84">
        <f t="shared" si="18"/>
        <v>4105.6</v>
      </c>
      <c r="I816" s="235">
        <f t="shared" si="17"/>
        <v>100</v>
      </c>
    </row>
    <row r="817" spans="1:9" ht="42.75">
      <c r="A817" s="58" t="s">
        <v>366</v>
      </c>
      <c r="B817" s="115"/>
      <c r="C817" s="116" t="s">
        <v>4</v>
      </c>
      <c r="D817" s="116" t="s">
        <v>83</v>
      </c>
      <c r="E817" s="116" t="s">
        <v>459</v>
      </c>
      <c r="F817" s="132"/>
      <c r="G817" s="85">
        <f>SUM(G818:G819)</f>
        <v>4105.6</v>
      </c>
      <c r="H817" s="85">
        <f>SUM(H818:H819)</f>
        <v>4105.6</v>
      </c>
      <c r="I817" s="235">
        <f t="shared" si="17"/>
        <v>100</v>
      </c>
    </row>
    <row r="818" spans="1:9" ht="15">
      <c r="A818" s="58" t="s">
        <v>390</v>
      </c>
      <c r="B818" s="115"/>
      <c r="C818" s="116" t="s">
        <v>4</v>
      </c>
      <c r="D818" s="116" t="s">
        <v>83</v>
      </c>
      <c r="E818" s="116" t="s">
        <v>459</v>
      </c>
      <c r="F818" s="132" t="s">
        <v>391</v>
      </c>
      <c r="G818" s="84">
        <v>3848.5</v>
      </c>
      <c r="H818" s="84">
        <v>3848.5</v>
      </c>
      <c r="I818" s="235">
        <f t="shared" si="17"/>
        <v>100</v>
      </c>
    </row>
    <row r="819" spans="1:9" ht="28.5">
      <c r="A819" s="68" t="s">
        <v>406</v>
      </c>
      <c r="B819" s="115"/>
      <c r="C819" s="116" t="s">
        <v>4</v>
      </c>
      <c r="D819" s="116" t="s">
        <v>83</v>
      </c>
      <c r="E819" s="116" t="s">
        <v>459</v>
      </c>
      <c r="F819" s="132" t="s">
        <v>397</v>
      </c>
      <c r="G819" s="85">
        <v>257.1</v>
      </c>
      <c r="H819" s="85">
        <v>257.1</v>
      </c>
      <c r="I819" s="235">
        <f t="shared" si="17"/>
        <v>100</v>
      </c>
    </row>
    <row r="820" spans="1:9" ht="15">
      <c r="A820" s="59" t="s">
        <v>129</v>
      </c>
      <c r="B820" s="110"/>
      <c r="C820" s="100" t="s">
        <v>4</v>
      </c>
      <c r="D820" s="100" t="s">
        <v>97</v>
      </c>
      <c r="E820" s="100"/>
      <c r="F820" s="136"/>
      <c r="G820" s="83">
        <f>SUM(G821)+G824</f>
        <v>38390.8</v>
      </c>
      <c r="H820" s="83">
        <f>SUM(H821)+H824</f>
        <v>38740.8</v>
      </c>
      <c r="I820" s="235">
        <f t="shared" si="17"/>
        <v>100.91167675588943</v>
      </c>
    </row>
    <row r="821" spans="1:9" ht="28.5">
      <c r="A821" s="143" t="s">
        <v>562</v>
      </c>
      <c r="B821" s="97"/>
      <c r="C821" s="95" t="s">
        <v>4</v>
      </c>
      <c r="D821" s="95" t="s">
        <v>97</v>
      </c>
      <c r="E821" s="77" t="s">
        <v>563</v>
      </c>
      <c r="F821" s="128"/>
      <c r="G821" s="76">
        <f>SUM(G822)</f>
        <v>9511.5</v>
      </c>
      <c r="H821" s="76">
        <f>SUM(H822)</f>
        <v>8511.5</v>
      </c>
      <c r="I821" s="235">
        <f t="shared" si="17"/>
        <v>89.4864111864585</v>
      </c>
    </row>
    <row r="822" spans="1:9" ht="99.75">
      <c r="A822" s="143" t="s">
        <v>564</v>
      </c>
      <c r="B822" s="97"/>
      <c r="C822" s="95" t="s">
        <v>4</v>
      </c>
      <c r="D822" s="95" t="s">
        <v>97</v>
      </c>
      <c r="E822" s="77" t="s">
        <v>565</v>
      </c>
      <c r="F822" s="246"/>
      <c r="G822" s="76">
        <f>G823</f>
        <v>9511.5</v>
      </c>
      <c r="H822" s="76">
        <f>H823</f>
        <v>8511.5</v>
      </c>
      <c r="I822" s="235">
        <f t="shared" si="17"/>
        <v>89.4864111864585</v>
      </c>
    </row>
    <row r="823" spans="1:9" ht="15">
      <c r="A823" s="58" t="s">
        <v>390</v>
      </c>
      <c r="B823" s="97"/>
      <c r="C823" s="95" t="s">
        <v>4</v>
      </c>
      <c r="D823" s="95" t="s">
        <v>97</v>
      </c>
      <c r="E823" s="77" t="s">
        <v>581</v>
      </c>
      <c r="F823" s="128" t="s">
        <v>391</v>
      </c>
      <c r="G823" s="76">
        <v>9511.5</v>
      </c>
      <c r="H823" s="76">
        <v>8511.5</v>
      </c>
      <c r="I823" s="235">
        <f t="shared" si="17"/>
        <v>89.4864111864585</v>
      </c>
    </row>
    <row r="824" spans="1:9" ht="28.5">
      <c r="A824" s="143" t="s">
        <v>552</v>
      </c>
      <c r="B824" s="97"/>
      <c r="C824" s="95" t="s">
        <v>4</v>
      </c>
      <c r="D824" s="95" t="s">
        <v>97</v>
      </c>
      <c r="E824" s="111" t="s">
        <v>553</v>
      </c>
      <c r="F824" s="128"/>
      <c r="G824" s="76">
        <f>SUM(G825)</f>
        <v>28879.3</v>
      </c>
      <c r="H824" s="76">
        <f>SUM(H825)</f>
        <v>30229.3</v>
      </c>
      <c r="I824" s="235">
        <f t="shared" si="17"/>
        <v>104.67462854016544</v>
      </c>
    </row>
    <row r="825" spans="1:9" ht="99.75">
      <c r="A825" s="143" t="s">
        <v>582</v>
      </c>
      <c r="B825" s="97"/>
      <c r="C825" s="95" t="s">
        <v>4</v>
      </c>
      <c r="D825" s="95" t="s">
        <v>97</v>
      </c>
      <c r="E825" s="111" t="s">
        <v>583</v>
      </c>
      <c r="F825" s="128"/>
      <c r="G825" s="76">
        <f>SUM(G826)</f>
        <v>28879.3</v>
      </c>
      <c r="H825" s="76">
        <f>SUM(H826)</f>
        <v>30229.3</v>
      </c>
      <c r="I825" s="235">
        <f t="shared" si="17"/>
        <v>104.67462854016544</v>
      </c>
    </row>
    <row r="826" spans="1:9" ht="15">
      <c r="A826" s="58" t="s">
        <v>390</v>
      </c>
      <c r="B826" s="97"/>
      <c r="C826" s="95" t="s">
        <v>4</v>
      </c>
      <c r="D826" s="95" t="s">
        <v>97</v>
      </c>
      <c r="E826" s="77" t="s">
        <v>585</v>
      </c>
      <c r="F826" s="128" t="s">
        <v>391</v>
      </c>
      <c r="G826" s="76">
        <v>28879.3</v>
      </c>
      <c r="H826" s="76">
        <v>30229.3</v>
      </c>
      <c r="I826" s="235">
        <f t="shared" si="17"/>
        <v>104.67462854016544</v>
      </c>
    </row>
    <row r="827" spans="1:9" ht="15">
      <c r="A827" s="92" t="s">
        <v>243</v>
      </c>
      <c r="B827" s="93" t="s">
        <v>213</v>
      </c>
      <c r="C827" s="95"/>
      <c r="D827" s="95"/>
      <c r="E827" s="95"/>
      <c r="F827" s="128"/>
      <c r="G827" s="352">
        <f>SUM(G828+G857+G940)</f>
        <v>177406.80000000002</v>
      </c>
      <c r="H827" s="352">
        <f>SUM(H828+H857+H940)</f>
        <v>169408.8</v>
      </c>
      <c r="I827" s="235">
        <f t="shared" si="17"/>
        <v>95.49171734116165</v>
      </c>
    </row>
    <row r="828" spans="1:9" ht="15">
      <c r="A828" s="92" t="s">
        <v>91</v>
      </c>
      <c r="B828" s="93"/>
      <c r="C828" s="95" t="s">
        <v>92</v>
      </c>
      <c r="D828" s="95"/>
      <c r="E828" s="95"/>
      <c r="F828" s="128"/>
      <c r="G828" s="76">
        <f>SUM(G829)+G844</f>
        <v>57812.1</v>
      </c>
      <c r="H828" s="76">
        <f>SUM(H829)+H844</f>
        <v>55808.899999999994</v>
      </c>
      <c r="I828" s="235">
        <f t="shared" si="17"/>
        <v>96.53498143122286</v>
      </c>
    </row>
    <row r="829" spans="1:9" ht="15">
      <c r="A829" s="92" t="s">
        <v>263</v>
      </c>
      <c r="B829" s="93"/>
      <c r="C829" s="95" t="s">
        <v>92</v>
      </c>
      <c r="D829" s="95" t="s">
        <v>353</v>
      </c>
      <c r="E829" s="95"/>
      <c r="F829" s="128"/>
      <c r="G829" s="76">
        <f>SUM(G830+G841)</f>
        <v>57733.4</v>
      </c>
      <c r="H829" s="76">
        <f>SUM(H830+H841)</f>
        <v>55730.2</v>
      </c>
      <c r="I829" s="235">
        <f t="shared" si="17"/>
        <v>96.53025804820086</v>
      </c>
    </row>
    <row r="830" spans="1:9" ht="15">
      <c r="A830" s="92" t="s">
        <v>249</v>
      </c>
      <c r="B830" s="93"/>
      <c r="C830" s="95" t="s">
        <v>92</v>
      </c>
      <c r="D830" s="95" t="s">
        <v>353</v>
      </c>
      <c r="E830" s="95" t="s">
        <v>250</v>
      </c>
      <c r="F830" s="128"/>
      <c r="G830" s="76">
        <f>SUM(G831)</f>
        <v>57733.4</v>
      </c>
      <c r="H830" s="76">
        <f>SUM(H831)</f>
        <v>55730.2</v>
      </c>
      <c r="I830" s="235">
        <f t="shared" si="17"/>
        <v>96.53025804820086</v>
      </c>
    </row>
    <row r="831" spans="1:9" ht="15">
      <c r="A831" s="92" t="s">
        <v>9</v>
      </c>
      <c r="B831" s="93"/>
      <c r="C831" s="95" t="s">
        <v>92</v>
      </c>
      <c r="D831" s="95" t="s">
        <v>353</v>
      </c>
      <c r="E831" s="95" t="s">
        <v>60</v>
      </c>
      <c r="F831" s="128"/>
      <c r="G831" s="76">
        <f>SUM(G832)+G839+G834</f>
        <v>57733.4</v>
      </c>
      <c r="H831" s="76">
        <f>SUM(H832)+H839+H834</f>
        <v>55730.2</v>
      </c>
      <c r="I831" s="235">
        <f t="shared" si="17"/>
        <v>96.53025804820086</v>
      </c>
    </row>
    <row r="832" spans="1:9" ht="28.5">
      <c r="A832" s="92" t="s">
        <v>72</v>
      </c>
      <c r="B832" s="93"/>
      <c r="C832" s="95" t="s">
        <v>92</v>
      </c>
      <c r="D832" s="95" t="s">
        <v>353</v>
      </c>
      <c r="E832" s="95" t="s">
        <v>61</v>
      </c>
      <c r="F832" s="128"/>
      <c r="G832" s="76">
        <f>SUM(G833)</f>
        <v>57733.4</v>
      </c>
      <c r="H832" s="76">
        <f>SUM(H833)</f>
        <v>55730.2</v>
      </c>
      <c r="I832" s="235">
        <f t="shared" si="17"/>
        <v>96.53025804820086</v>
      </c>
    </row>
    <row r="833" spans="1:9" ht="30.75" customHeight="1">
      <c r="A833" s="58" t="s">
        <v>399</v>
      </c>
      <c r="B833" s="110"/>
      <c r="C833" s="95" t="s">
        <v>92</v>
      </c>
      <c r="D833" s="95" t="s">
        <v>353</v>
      </c>
      <c r="E833" s="95" t="s">
        <v>61</v>
      </c>
      <c r="F833" s="129" t="s">
        <v>397</v>
      </c>
      <c r="G833" s="76">
        <v>57733.4</v>
      </c>
      <c r="H833" s="76">
        <v>55730.2</v>
      </c>
      <c r="I833" s="235">
        <f t="shared" si="17"/>
        <v>96.53025804820086</v>
      </c>
    </row>
    <row r="834" spans="1:9" ht="20.25" customHeight="1" hidden="1">
      <c r="A834" s="58" t="s">
        <v>128</v>
      </c>
      <c r="B834" s="110"/>
      <c r="C834" s="95" t="s">
        <v>92</v>
      </c>
      <c r="D834" s="95" t="s">
        <v>353</v>
      </c>
      <c r="E834" s="95" t="s">
        <v>122</v>
      </c>
      <c r="F834" s="129"/>
      <c r="G834" s="76">
        <f>SUM(G837)</f>
        <v>0</v>
      </c>
      <c r="H834" s="76">
        <f>SUM(H837)</f>
        <v>0</v>
      </c>
      <c r="I834" s="235" t="e">
        <f t="shared" si="17"/>
        <v>#DIV/0!</v>
      </c>
    </row>
    <row r="835" spans="1:9" ht="28.5" customHeight="1" hidden="1">
      <c r="A835" s="58" t="s">
        <v>354</v>
      </c>
      <c r="B835" s="110"/>
      <c r="C835" s="95" t="s">
        <v>92</v>
      </c>
      <c r="D835" s="95" t="s">
        <v>353</v>
      </c>
      <c r="E835" s="95" t="s">
        <v>355</v>
      </c>
      <c r="F835" s="129"/>
      <c r="G835" s="76">
        <f>SUM(G836)</f>
        <v>0</v>
      </c>
      <c r="H835" s="76">
        <f>SUM(H836)</f>
        <v>0</v>
      </c>
      <c r="I835" s="235" t="e">
        <f t="shared" si="17"/>
        <v>#DIV/0!</v>
      </c>
    </row>
    <row r="836" spans="1:9" ht="15" customHeight="1" hidden="1">
      <c r="A836" s="58" t="s">
        <v>128</v>
      </c>
      <c r="B836" s="110"/>
      <c r="C836" s="95" t="s">
        <v>92</v>
      </c>
      <c r="D836" s="95" t="s">
        <v>353</v>
      </c>
      <c r="E836" s="95" t="s">
        <v>355</v>
      </c>
      <c r="F836" s="129" t="s">
        <v>65</v>
      </c>
      <c r="G836" s="76"/>
      <c r="H836" s="76"/>
      <c r="I836" s="235" t="e">
        <f t="shared" si="17"/>
        <v>#DIV/0!</v>
      </c>
    </row>
    <row r="837" spans="1:9" ht="26.25" customHeight="1" hidden="1">
      <c r="A837" s="58" t="s">
        <v>125</v>
      </c>
      <c r="B837" s="110"/>
      <c r="C837" s="95" t="s">
        <v>92</v>
      </c>
      <c r="D837" s="95" t="s">
        <v>353</v>
      </c>
      <c r="E837" s="95" t="s">
        <v>173</v>
      </c>
      <c r="F837" s="129"/>
      <c r="G837" s="76">
        <f>SUM(G838)</f>
        <v>0</v>
      </c>
      <c r="H837" s="76">
        <f>SUM(H838)</f>
        <v>0</v>
      </c>
      <c r="I837" s="235" t="e">
        <f t="shared" si="17"/>
        <v>#DIV/0!</v>
      </c>
    </row>
    <row r="838" spans="1:9" ht="28.5" customHeight="1" hidden="1">
      <c r="A838" s="58" t="s">
        <v>399</v>
      </c>
      <c r="B838" s="110"/>
      <c r="C838" s="95" t="s">
        <v>92</v>
      </c>
      <c r="D838" s="95" t="s">
        <v>353</v>
      </c>
      <c r="E838" s="95" t="s">
        <v>173</v>
      </c>
      <c r="F838" s="129" t="s">
        <v>397</v>
      </c>
      <c r="G838" s="76"/>
      <c r="H838" s="76"/>
      <c r="I838" s="235" t="e">
        <f t="shared" si="17"/>
        <v>#DIV/0!</v>
      </c>
    </row>
    <row r="839" spans="1:9" ht="42.75" customHeight="1" hidden="1">
      <c r="A839" s="58" t="s">
        <v>45</v>
      </c>
      <c r="B839" s="110"/>
      <c r="C839" s="95" t="s">
        <v>92</v>
      </c>
      <c r="D839" s="95" t="s">
        <v>353</v>
      </c>
      <c r="E839" s="95" t="s">
        <v>62</v>
      </c>
      <c r="F839" s="129"/>
      <c r="G839" s="76">
        <f>SUM(G840)</f>
        <v>0</v>
      </c>
      <c r="H839" s="76">
        <f>SUM(H840)</f>
        <v>0</v>
      </c>
      <c r="I839" s="235" t="e">
        <f t="shared" si="17"/>
        <v>#DIV/0!</v>
      </c>
    </row>
    <row r="840" spans="1:9" ht="15" customHeight="1" hidden="1">
      <c r="A840" s="58" t="s">
        <v>128</v>
      </c>
      <c r="B840" s="110"/>
      <c r="C840" s="95" t="s">
        <v>92</v>
      </c>
      <c r="D840" s="95" t="s">
        <v>353</v>
      </c>
      <c r="E840" s="95" t="s">
        <v>62</v>
      </c>
      <c r="F840" s="129" t="s">
        <v>65</v>
      </c>
      <c r="G840" s="76"/>
      <c r="H840" s="76"/>
      <c r="I840" s="235" t="e">
        <f t="shared" si="17"/>
        <v>#DIV/0!</v>
      </c>
    </row>
    <row r="841" spans="1:9" ht="15" customHeight="1" hidden="1">
      <c r="A841" s="58" t="s">
        <v>103</v>
      </c>
      <c r="B841" s="93"/>
      <c r="C841" s="95" t="s">
        <v>92</v>
      </c>
      <c r="D841" s="95" t="s">
        <v>353</v>
      </c>
      <c r="E841" s="95" t="s">
        <v>104</v>
      </c>
      <c r="F841" s="128"/>
      <c r="G841" s="76">
        <f>SUM(G842)+G845</f>
        <v>0</v>
      </c>
      <c r="H841" s="76">
        <f>SUM(H842)+H845</f>
        <v>0</v>
      </c>
      <c r="I841" s="235" t="e">
        <f t="shared" si="17"/>
        <v>#DIV/0!</v>
      </c>
    </row>
    <row r="842" spans="1:9" ht="42.75" customHeight="1" hidden="1">
      <c r="A842" s="92" t="s">
        <v>163</v>
      </c>
      <c r="B842" s="93"/>
      <c r="C842" s="95" t="s">
        <v>92</v>
      </c>
      <c r="D842" s="95" t="s">
        <v>353</v>
      </c>
      <c r="E842" s="95" t="s">
        <v>239</v>
      </c>
      <c r="F842" s="128"/>
      <c r="G842" s="76">
        <f>SUM(G843)</f>
        <v>0</v>
      </c>
      <c r="H842" s="76">
        <f>SUM(H843)</f>
        <v>0</v>
      </c>
      <c r="I842" s="235" t="e">
        <f t="shared" si="17"/>
        <v>#DIV/0!</v>
      </c>
    </row>
    <row r="843" spans="1:9" ht="15" customHeight="1" hidden="1">
      <c r="A843" s="58" t="s">
        <v>115</v>
      </c>
      <c r="B843" s="93"/>
      <c r="C843" s="95" t="s">
        <v>92</v>
      </c>
      <c r="D843" s="95" t="s">
        <v>353</v>
      </c>
      <c r="E843" s="95" t="s">
        <v>239</v>
      </c>
      <c r="F843" s="128" t="s">
        <v>65</v>
      </c>
      <c r="G843" s="76"/>
      <c r="H843" s="76"/>
      <c r="I843" s="235" t="e">
        <f t="shared" si="17"/>
        <v>#DIV/0!</v>
      </c>
    </row>
    <row r="844" spans="1:9" ht="15">
      <c r="A844" s="92" t="s">
        <v>93</v>
      </c>
      <c r="B844" s="93"/>
      <c r="C844" s="94" t="s">
        <v>92</v>
      </c>
      <c r="D844" s="94" t="s">
        <v>92</v>
      </c>
      <c r="E844" s="95"/>
      <c r="F844" s="129"/>
      <c r="G844" s="76">
        <f>SUM(G850+G845+G848+G854)</f>
        <v>78.7</v>
      </c>
      <c r="H844" s="76">
        <f>SUM(H850+H845+H848+H854)</f>
        <v>78.7</v>
      </c>
      <c r="I844" s="235">
        <f t="shared" si="17"/>
        <v>100</v>
      </c>
    </row>
    <row r="845" spans="1:9" ht="15" customHeight="1" hidden="1">
      <c r="A845" s="68" t="s">
        <v>179</v>
      </c>
      <c r="B845" s="97"/>
      <c r="C845" s="95" t="s">
        <v>92</v>
      </c>
      <c r="D845" s="95" t="s">
        <v>92</v>
      </c>
      <c r="E845" s="95" t="s">
        <v>180</v>
      </c>
      <c r="F845" s="128"/>
      <c r="G845" s="76">
        <f>SUM(G846)</f>
        <v>0</v>
      </c>
      <c r="H845" s="76">
        <f>SUM(H846)</f>
        <v>0</v>
      </c>
      <c r="I845" s="235" t="e">
        <f t="shared" si="17"/>
        <v>#DIV/0!</v>
      </c>
    </row>
    <row r="846" spans="1:9" ht="15" customHeight="1" hidden="1">
      <c r="A846" s="68" t="s">
        <v>181</v>
      </c>
      <c r="B846" s="97"/>
      <c r="C846" s="95" t="s">
        <v>92</v>
      </c>
      <c r="D846" s="95" t="s">
        <v>92</v>
      </c>
      <c r="E846" s="95" t="s">
        <v>182</v>
      </c>
      <c r="F846" s="128"/>
      <c r="G846" s="76">
        <f>SUM(G847)</f>
        <v>0</v>
      </c>
      <c r="H846" s="76">
        <f>SUM(H847)</f>
        <v>0</v>
      </c>
      <c r="I846" s="235" t="e">
        <f t="shared" si="17"/>
        <v>#DIV/0!</v>
      </c>
    </row>
    <row r="847" spans="1:9" ht="15" customHeight="1" hidden="1">
      <c r="A847" s="58" t="s">
        <v>195</v>
      </c>
      <c r="B847" s="97"/>
      <c r="C847" s="95" t="s">
        <v>92</v>
      </c>
      <c r="D847" s="95" t="s">
        <v>92</v>
      </c>
      <c r="E847" s="95" t="s">
        <v>182</v>
      </c>
      <c r="F847" s="128" t="s">
        <v>196</v>
      </c>
      <c r="G847" s="76"/>
      <c r="H847" s="76"/>
      <c r="I847" s="235" t="e">
        <f t="shared" si="17"/>
        <v>#DIV/0!</v>
      </c>
    </row>
    <row r="848" spans="1:9" ht="15" customHeight="1" hidden="1">
      <c r="A848" s="58" t="s">
        <v>285</v>
      </c>
      <c r="B848" s="97"/>
      <c r="C848" s="95" t="s">
        <v>92</v>
      </c>
      <c r="D848" s="95" t="s">
        <v>92</v>
      </c>
      <c r="E848" s="95" t="s">
        <v>286</v>
      </c>
      <c r="F848" s="128"/>
      <c r="G848" s="76">
        <f>SUM(G849)</f>
        <v>0</v>
      </c>
      <c r="H848" s="76">
        <f>SUM(H849)</f>
        <v>0</v>
      </c>
      <c r="I848" s="235" t="e">
        <f t="shared" si="17"/>
        <v>#DIV/0!</v>
      </c>
    </row>
    <row r="849" spans="1:9" ht="15" customHeight="1" hidden="1">
      <c r="A849" s="58" t="s">
        <v>177</v>
      </c>
      <c r="B849" s="97"/>
      <c r="C849" s="95" t="s">
        <v>92</v>
      </c>
      <c r="D849" s="95" t="s">
        <v>92</v>
      </c>
      <c r="E849" s="95" t="s">
        <v>286</v>
      </c>
      <c r="F849" s="128" t="s">
        <v>178</v>
      </c>
      <c r="G849" s="76"/>
      <c r="H849" s="76"/>
      <c r="I849" s="235" t="e">
        <f aca="true" t="shared" si="19" ref="I849:I912">SUM(H849/G849*100)</f>
        <v>#DIV/0!</v>
      </c>
    </row>
    <row r="850" spans="1:9" ht="15" customHeight="1" hidden="1">
      <c r="A850" s="69" t="s">
        <v>184</v>
      </c>
      <c r="B850" s="93"/>
      <c r="C850" s="94" t="s">
        <v>92</v>
      </c>
      <c r="D850" s="94" t="s">
        <v>92</v>
      </c>
      <c r="E850" s="94" t="s">
        <v>94</v>
      </c>
      <c r="F850" s="127"/>
      <c r="G850" s="76">
        <f>SUM(G851)</f>
        <v>0</v>
      </c>
      <c r="H850" s="76">
        <f>SUM(H851)</f>
        <v>0</v>
      </c>
      <c r="I850" s="235" t="e">
        <f t="shared" si="19"/>
        <v>#DIV/0!</v>
      </c>
    </row>
    <row r="851" spans="1:9" ht="42.75" customHeight="1" hidden="1">
      <c r="A851" s="69" t="s">
        <v>70</v>
      </c>
      <c r="B851" s="93"/>
      <c r="C851" s="94" t="s">
        <v>92</v>
      </c>
      <c r="D851" s="94" t="s">
        <v>92</v>
      </c>
      <c r="E851" s="94" t="s">
        <v>71</v>
      </c>
      <c r="F851" s="127"/>
      <c r="G851" s="76">
        <f>SUM(G852)+G853</f>
        <v>0</v>
      </c>
      <c r="H851" s="76">
        <f>SUM(H852)+H853</f>
        <v>0</v>
      </c>
      <c r="I851" s="235" t="e">
        <f t="shared" si="19"/>
        <v>#DIV/0!</v>
      </c>
    </row>
    <row r="852" spans="1:9" ht="15" customHeight="1" hidden="1">
      <c r="A852" s="58" t="s">
        <v>195</v>
      </c>
      <c r="B852" s="93"/>
      <c r="C852" s="94" t="s">
        <v>92</v>
      </c>
      <c r="D852" s="94" t="s">
        <v>92</v>
      </c>
      <c r="E852" s="94" t="s">
        <v>71</v>
      </c>
      <c r="F852" s="127" t="s">
        <v>196</v>
      </c>
      <c r="G852" s="76"/>
      <c r="H852" s="76"/>
      <c r="I852" s="235" t="e">
        <f t="shared" si="19"/>
        <v>#DIV/0!</v>
      </c>
    </row>
    <row r="853" spans="1:9" ht="15" customHeight="1" hidden="1">
      <c r="A853" s="58" t="s">
        <v>115</v>
      </c>
      <c r="B853" s="93"/>
      <c r="C853" s="94" t="s">
        <v>92</v>
      </c>
      <c r="D853" s="94" t="s">
        <v>92</v>
      </c>
      <c r="E853" s="94" t="s">
        <v>71</v>
      </c>
      <c r="F853" s="127" t="s">
        <v>65</v>
      </c>
      <c r="G853" s="76"/>
      <c r="H853" s="76"/>
      <c r="I853" s="235" t="e">
        <f t="shared" si="19"/>
        <v>#DIV/0!</v>
      </c>
    </row>
    <row r="854" spans="1:9" ht="15">
      <c r="A854" s="58" t="s">
        <v>464</v>
      </c>
      <c r="B854" s="108"/>
      <c r="C854" s="95" t="s">
        <v>92</v>
      </c>
      <c r="D854" s="95" t="s">
        <v>92</v>
      </c>
      <c r="E854" s="95" t="s">
        <v>104</v>
      </c>
      <c r="F854" s="129"/>
      <c r="G854" s="76">
        <f>SUM(G855)</f>
        <v>78.7</v>
      </c>
      <c r="H854" s="76">
        <f>SUM(H855)</f>
        <v>78.7</v>
      </c>
      <c r="I854" s="235">
        <f t="shared" si="19"/>
        <v>100</v>
      </c>
    </row>
    <row r="855" spans="1:9" ht="15">
      <c r="A855" s="101" t="s">
        <v>649</v>
      </c>
      <c r="B855" s="108"/>
      <c r="C855" s="95" t="s">
        <v>92</v>
      </c>
      <c r="D855" s="95" t="s">
        <v>92</v>
      </c>
      <c r="E855" s="95" t="s">
        <v>74</v>
      </c>
      <c r="F855" s="129"/>
      <c r="G855" s="76">
        <f>SUM(G856)</f>
        <v>78.7</v>
      </c>
      <c r="H855" s="76">
        <f>SUM(H856)</f>
        <v>78.7</v>
      </c>
      <c r="I855" s="235">
        <f t="shared" si="19"/>
        <v>100</v>
      </c>
    </row>
    <row r="856" spans="1:9" ht="28.5">
      <c r="A856" s="58" t="s">
        <v>399</v>
      </c>
      <c r="B856" s="108"/>
      <c r="C856" s="95" t="s">
        <v>92</v>
      </c>
      <c r="D856" s="95" t="s">
        <v>92</v>
      </c>
      <c r="E856" s="95" t="s">
        <v>74</v>
      </c>
      <c r="F856" s="129" t="s">
        <v>397</v>
      </c>
      <c r="G856" s="76">
        <v>78.7</v>
      </c>
      <c r="H856" s="76">
        <v>78.7</v>
      </c>
      <c r="I856" s="235">
        <f t="shared" si="19"/>
        <v>100</v>
      </c>
    </row>
    <row r="857" spans="1:9" ht="15">
      <c r="A857" s="92" t="s">
        <v>255</v>
      </c>
      <c r="B857" s="93"/>
      <c r="C857" s="95" t="s">
        <v>99</v>
      </c>
      <c r="D857" s="95"/>
      <c r="E857" s="95"/>
      <c r="F857" s="128"/>
      <c r="G857" s="76">
        <f>SUM(G858+G918)</f>
        <v>119407.70000000001</v>
      </c>
      <c r="H857" s="76">
        <f>SUM(H858+H918)</f>
        <v>113412.90000000001</v>
      </c>
      <c r="I857" s="235">
        <f t="shared" si="19"/>
        <v>94.97955324489124</v>
      </c>
    </row>
    <row r="858" spans="1:9" ht="15">
      <c r="A858" s="92" t="s">
        <v>270</v>
      </c>
      <c r="B858" s="93"/>
      <c r="C858" s="95" t="s">
        <v>99</v>
      </c>
      <c r="D858" s="95" t="s">
        <v>351</v>
      </c>
      <c r="E858" s="95"/>
      <c r="F858" s="128"/>
      <c r="G858" s="76">
        <f>SUM(G859+G891+G902+G907+G910)</f>
        <v>105310.50000000001</v>
      </c>
      <c r="H858" s="76">
        <f>SUM(H859+H891+H902+H907+H910)</f>
        <v>99782.8</v>
      </c>
      <c r="I858" s="235">
        <f t="shared" si="19"/>
        <v>94.75104571718869</v>
      </c>
    </row>
    <row r="859" spans="1:9" ht="27.75" customHeight="1">
      <c r="A859" s="68" t="s">
        <v>470</v>
      </c>
      <c r="B859" s="93"/>
      <c r="C859" s="95" t="s">
        <v>99</v>
      </c>
      <c r="D859" s="95" t="s">
        <v>351</v>
      </c>
      <c r="E859" s="95" t="s">
        <v>111</v>
      </c>
      <c r="F859" s="128"/>
      <c r="G859" s="76">
        <f>SUM(G864+G872)+G862+G860</f>
        <v>59369.5</v>
      </c>
      <c r="H859" s="76">
        <f>SUM(H864+H872)+H862+H860</f>
        <v>55981.399999999994</v>
      </c>
      <c r="I859" s="235">
        <f t="shared" si="19"/>
        <v>94.29319768568035</v>
      </c>
    </row>
    <row r="860" spans="1:9" ht="27.75" customHeight="1">
      <c r="A860" s="215" t="s">
        <v>701</v>
      </c>
      <c r="B860" s="31"/>
      <c r="C860" s="62" t="s">
        <v>99</v>
      </c>
      <c r="D860" s="62" t="s">
        <v>351</v>
      </c>
      <c r="E860" s="62" t="s">
        <v>702</v>
      </c>
      <c r="F860" s="65"/>
      <c r="G860" s="76">
        <f>G861</f>
        <v>56</v>
      </c>
      <c r="H860" s="76">
        <f>H861</f>
        <v>56</v>
      </c>
      <c r="I860" s="235">
        <f t="shared" si="19"/>
        <v>100</v>
      </c>
    </row>
    <row r="861" spans="1:9" ht="27.75" customHeight="1">
      <c r="A861" s="68" t="s">
        <v>613</v>
      </c>
      <c r="B861" s="31"/>
      <c r="C861" s="62" t="s">
        <v>99</v>
      </c>
      <c r="D861" s="62" t="s">
        <v>351</v>
      </c>
      <c r="E861" s="62" t="s">
        <v>702</v>
      </c>
      <c r="F861" s="65" t="s">
        <v>95</v>
      </c>
      <c r="G861" s="76">
        <v>56</v>
      </c>
      <c r="H861" s="76">
        <v>56</v>
      </c>
      <c r="I861" s="235">
        <f t="shared" si="19"/>
        <v>100</v>
      </c>
    </row>
    <row r="862" spans="1:9" ht="28.5">
      <c r="A862" s="301" t="s">
        <v>703</v>
      </c>
      <c r="B862" s="31"/>
      <c r="C862" s="62" t="s">
        <v>99</v>
      </c>
      <c r="D862" s="62" t="s">
        <v>351</v>
      </c>
      <c r="E862" s="62" t="s">
        <v>704</v>
      </c>
      <c r="F862" s="65"/>
      <c r="G862" s="76">
        <f>G863</f>
        <v>50</v>
      </c>
      <c r="H862" s="76">
        <f>H863</f>
        <v>50</v>
      </c>
      <c r="I862" s="235">
        <f t="shared" si="19"/>
        <v>100</v>
      </c>
    </row>
    <row r="863" spans="1:9" ht="28.5">
      <c r="A863" s="215" t="s">
        <v>380</v>
      </c>
      <c r="B863" s="31"/>
      <c r="C863" s="62" t="s">
        <v>99</v>
      </c>
      <c r="D863" s="62" t="s">
        <v>351</v>
      </c>
      <c r="E863" s="62" t="s">
        <v>704</v>
      </c>
      <c r="F863" s="65" t="s">
        <v>381</v>
      </c>
      <c r="G863" s="76">
        <v>50</v>
      </c>
      <c r="H863" s="76">
        <v>50</v>
      </c>
      <c r="I863" s="235">
        <f t="shared" si="19"/>
        <v>100</v>
      </c>
    </row>
    <row r="864" spans="1:9" ht="15">
      <c r="A864" s="92" t="s">
        <v>9</v>
      </c>
      <c r="B864" s="93"/>
      <c r="C864" s="95" t="s">
        <v>99</v>
      </c>
      <c r="D864" s="95" t="s">
        <v>351</v>
      </c>
      <c r="E864" s="95" t="s">
        <v>160</v>
      </c>
      <c r="F864" s="128"/>
      <c r="G864" s="76">
        <f>SUM(G865)+G867</f>
        <v>36117.3</v>
      </c>
      <c r="H864" s="76">
        <f>SUM(H865)+H867</f>
        <v>34885.9</v>
      </c>
      <c r="I864" s="235">
        <f t="shared" si="19"/>
        <v>96.59055355743646</v>
      </c>
    </row>
    <row r="865" spans="1:9" ht="28.5">
      <c r="A865" s="92" t="s">
        <v>72</v>
      </c>
      <c r="B865" s="93"/>
      <c r="C865" s="95" t="s">
        <v>99</v>
      </c>
      <c r="D865" s="95" t="s">
        <v>351</v>
      </c>
      <c r="E865" s="95" t="s">
        <v>162</v>
      </c>
      <c r="F865" s="128"/>
      <c r="G865" s="76">
        <f>SUM(G866)</f>
        <v>36117.3</v>
      </c>
      <c r="H865" s="76">
        <f>SUM(H866)</f>
        <v>34885.9</v>
      </c>
      <c r="I865" s="235">
        <f t="shared" si="19"/>
        <v>96.59055355743646</v>
      </c>
    </row>
    <row r="866" spans="1:9" ht="35.25" customHeight="1">
      <c r="A866" s="58" t="s">
        <v>399</v>
      </c>
      <c r="B866" s="110"/>
      <c r="C866" s="95" t="s">
        <v>99</v>
      </c>
      <c r="D866" s="95" t="s">
        <v>351</v>
      </c>
      <c r="E866" s="95" t="s">
        <v>162</v>
      </c>
      <c r="F866" s="129" t="s">
        <v>397</v>
      </c>
      <c r="G866" s="76">
        <v>36117.3</v>
      </c>
      <c r="H866" s="76">
        <v>34885.9</v>
      </c>
      <c r="I866" s="235">
        <f t="shared" si="19"/>
        <v>96.59055355743646</v>
      </c>
    </row>
    <row r="867" spans="1:9" ht="15" customHeight="1" hidden="1">
      <c r="A867" s="57" t="s">
        <v>128</v>
      </c>
      <c r="B867" s="110"/>
      <c r="C867" s="234" t="s">
        <v>99</v>
      </c>
      <c r="D867" s="62" t="s">
        <v>351</v>
      </c>
      <c r="E867" s="62" t="s">
        <v>311</v>
      </c>
      <c r="F867" s="66"/>
      <c r="G867" s="76">
        <f>SUM(G868+G870)</f>
        <v>0</v>
      </c>
      <c r="H867" s="76">
        <f>SUM(H868+H870)</f>
        <v>0</v>
      </c>
      <c r="I867" s="235" t="e">
        <f t="shared" si="19"/>
        <v>#DIV/0!</v>
      </c>
    </row>
    <row r="868" spans="1:9" ht="28.5" customHeight="1" hidden="1">
      <c r="A868" s="58" t="s">
        <v>116</v>
      </c>
      <c r="B868" s="110"/>
      <c r="C868" s="234" t="s">
        <v>99</v>
      </c>
      <c r="D868" s="62" t="s">
        <v>351</v>
      </c>
      <c r="E868" s="62" t="s">
        <v>312</v>
      </c>
      <c r="F868" s="66"/>
      <c r="G868" s="76">
        <f>SUM(G869)</f>
        <v>0</v>
      </c>
      <c r="H868" s="76">
        <f>SUM(H869)</f>
        <v>0</v>
      </c>
      <c r="I868" s="235" t="e">
        <f t="shared" si="19"/>
        <v>#DIV/0!</v>
      </c>
    </row>
    <row r="869" spans="1:9" ht="28.5" customHeight="1" hidden="1">
      <c r="A869" s="58" t="s">
        <v>399</v>
      </c>
      <c r="B869" s="110"/>
      <c r="C869" s="234" t="s">
        <v>99</v>
      </c>
      <c r="D869" s="62" t="s">
        <v>351</v>
      </c>
      <c r="E869" s="62" t="s">
        <v>312</v>
      </c>
      <c r="F869" s="66" t="s">
        <v>397</v>
      </c>
      <c r="G869" s="76"/>
      <c r="H869" s="76"/>
      <c r="I869" s="235" t="e">
        <f t="shared" si="19"/>
        <v>#DIV/0!</v>
      </c>
    </row>
    <row r="870" spans="1:9" ht="28.5" customHeight="1" hidden="1">
      <c r="A870" s="215" t="s">
        <v>310</v>
      </c>
      <c r="B870" s="110"/>
      <c r="C870" s="234" t="s">
        <v>99</v>
      </c>
      <c r="D870" s="62" t="s">
        <v>351</v>
      </c>
      <c r="E870" s="62" t="s">
        <v>309</v>
      </c>
      <c r="F870" s="66"/>
      <c r="G870" s="76">
        <f>SUM(G871)</f>
        <v>0</v>
      </c>
      <c r="H870" s="76">
        <f>SUM(H871)</f>
        <v>0</v>
      </c>
      <c r="I870" s="235" t="e">
        <f t="shared" si="19"/>
        <v>#DIV/0!</v>
      </c>
    </row>
    <row r="871" spans="1:9" ht="28.5" customHeight="1" hidden="1">
      <c r="A871" s="215" t="s">
        <v>406</v>
      </c>
      <c r="B871" s="110"/>
      <c r="C871" s="234" t="s">
        <v>99</v>
      </c>
      <c r="D871" s="62" t="s">
        <v>351</v>
      </c>
      <c r="E871" s="62" t="s">
        <v>309</v>
      </c>
      <c r="F871" s="66" t="s">
        <v>397</v>
      </c>
      <c r="G871" s="76"/>
      <c r="H871" s="76"/>
      <c r="I871" s="235" t="e">
        <f t="shared" si="19"/>
        <v>#DIV/0!</v>
      </c>
    </row>
    <row r="872" spans="1:9" ht="28.5">
      <c r="A872" s="92" t="s">
        <v>39</v>
      </c>
      <c r="B872" s="110"/>
      <c r="C872" s="95" t="s">
        <v>99</v>
      </c>
      <c r="D872" s="95" t="s">
        <v>351</v>
      </c>
      <c r="E872" s="95" t="s">
        <v>112</v>
      </c>
      <c r="F872" s="129"/>
      <c r="G872" s="76">
        <f>SUM(G873:G875)</f>
        <v>23146.2</v>
      </c>
      <c r="H872" s="76">
        <f>SUM(H873:H875)</f>
        <v>20989.499999999996</v>
      </c>
      <c r="I872" s="235">
        <f t="shared" si="19"/>
        <v>90.68227181999634</v>
      </c>
    </row>
    <row r="873" spans="1:9" ht="28.5">
      <c r="A873" s="92" t="s">
        <v>380</v>
      </c>
      <c r="B873" s="93"/>
      <c r="C873" s="95" t="s">
        <v>99</v>
      </c>
      <c r="D873" s="95" t="s">
        <v>351</v>
      </c>
      <c r="E873" s="95" t="s">
        <v>112</v>
      </c>
      <c r="F873" s="127" t="s">
        <v>381</v>
      </c>
      <c r="G873" s="76">
        <v>19188.4</v>
      </c>
      <c r="H873" s="76">
        <v>18025.8</v>
      </c>
      <c r="I873" s="235">
        <f t="shared" si="19"/>
        <v>93.9411311000396</v>
      </c>
    </row>
    <row r="874" spans="1:9" ht="30" customHeight="1">
      <c r="A874" s="92" t="s">
        <v>613</v>
      </c>
      <c r="B874" s="93"/>
      <c r="C874" s="95" t="s">
        <v>99</v>
      </c>
      <c r="D874" s="95" t="s">
        <v>351</v>
      </c>
      <c r="E874" s="95" t="s">
        <v>112</v>
      </c>
      <c r="F874" s="127" t="s">
        <v>95</v>
      </c>
      <c r="G874" s="237">
        <v>3514.2</v>
      </c>
      <c r="H874" s="237">
        <v>2520.1</v>
      </c>
      <c r="I874" s="235">
        <f t="shared" si="19"/>
        <v>71.71191167264243</v>
      </c>
    </row>
    <row r="875" spans="1:9" ht="19.5" customHeight="1">
      <c r="A875" s="92" t="s">
        <v>386</v>
      </c>
      <c r="B875" s="93"/>
      <c r="C875" s="95" t="s">
        <v>99</v>
      </c>
      <c r="D875" s="95" t="s">
        <v>351</v>
      </c>
      <c r="E875" s="95" t="s">
        <v>112</v>
      </c>
      <c r="F875" s="128" t="s">
        <v>139</v>
      </c>
      <c r="G875" s="76">
        <v>443.6</v>
      </c>
      <c r="H875" s="76">
        <v>443.6</v>
      </c>
      <c r="I875" s="235">
        <f t="shared" si="19"/>
        <v>100</v>
      </c>
    </row>
    <row r="876" spans="1:9" ht="15" customHeight="1" hidden="1">
      <c r="A876" s="92" t="s">
        <v>73</v>
      </c>
      <c r="B876" s="93"/>
      <c r="C876" s="95" t="s">
        <v>99</v>
      </c>
      <c r="D876" s="95" t="s">
        <v>351</v>
      </c>
      <c r="E876" s="95" t="s">
        <v>160</v>
      </c>
      <c r="F876" s="128"/>
      <c r="G876" s="76">
        <f>SUM(G877+G879)</f>
        <v>0</v>
      </c>
      <c r="H876" s="76">
        <f>SUM(H877+H879)</f>
        <v>0</v>
      </c>
      <c r="I876" s="235" t="e">
        <f t="shared" si="19"/>
        <v>#DIV/0!</v>
      </c>
    </row>
    <row r="877" spans="1:9" ht="28.5" customHeight="1" hidden="1">
      <c r="A877" s="92" t="s">
        <v>161</v>
      </c>
      <c r="B877" s="93"/>
      <c r="C877" s="95" t="s">
        <v>99</v>
      </c>
      <c r="D877" s="95" t="s">
        <v>351</v>
      </c>
      <c r="E877" s="95" t="s">
        <v>162</v>
      </c>
      <c r="F877" s="128"/>
      <c r="G877" s="76">
        <f>SUM(G878)</f>
        <v>0</v>
      </c>
      <c r="H877" s="76">
        <f>SUM(H878)</f>
        <v>0</v>
      </c>
      <c r="I877" s="235" t="e">
        <f t="shared" si="19"/>
        <v>#DIV/0!</v>
      </c>
    </row>
    <row r="878" spans="1:9" ht="42.75" customHeight="1" hidden="1">
      <c r="A878" s="58" t="s">
        <v>127</v>
      </c>
      <c r="B878" s="110"/>
      <c r="C878" s="95" t="s">
        <v>99</v>
      </c>
      <c r="D878" s="95" t="s">
        <v>351</v>
      </c>
      <c r="E878" s="95" t="s">
        <v>162</v>
      </c>
      <c r="F878" s="129" t="s">
        <v>41</v>
      </c>
      <c r="G878" s="76"/>
      <c r="H878" s="76"/>
      <c r="I878" s="235" t="e">
        <f t="shared" si="19"/>
        <v>#DIV/0!</v>
      </c>
    </row>
    <row r="879" spans="1:9" ht="15" customHeight="1" hidden="1">
      <c r="A879" s="92" t="s">
        <v>128</v>
      </c>
      <c r="B879" s="93"/>
      <c r="C879" s="95" t="s">
        <v>99</v>
      </c>
      <c r="D879" s="95" t="s">
        <v>351</v>
      </c>
      <c r="E879" s="94" t="s">
        <v>311</v>
      </c>
      <c r="F879" s="129"/>
      <c r="G879" s="76">
        <f>SUM(G882+G884)+G880</f>
        <v>0</v>
      </c>
      <c r="H879" s="76">
        <f>SUM(H882+H884)+H880</f>
        <v>0</v>
      </c>
      <c r="I879" s="235" t="e">
        <f t="shared" si="19"/>
        <v>#DIV/0!</v>
      </c>
    </row>
    <row r="880" spans="1:9" ht="28.5" customHeight="1" hidden="1">
      <c r="A880" s="92" t="s">
        <v>354</v>
      </c>
      <c r="B880" s="93"/>
      <c r="C880" s="95" t="s">
        <v>99</v>
      </c>
      <c r="D880" s="95" t="s">
        <v>351</v>
      </c>
      <c r="E880" s="94" t="s">
        <v>312</v>
      </c>
      <c r="F880" s="129"/>
      <c r="G880" s="76">
        <f>SUM(G881)</f>
        <v>0</v>
      </c>
      <c r="H880" s="76">
        <f>SUM(H881)</f>
        <v>0</v>
      </c>
      <c r="I880" s="235" t="e">
        <f t="shared" si="19"/>
        <v>#DIV/0!</v>
      </c>
    </row>
    <row r="881" spans="1:9" ht="15" customHeight="1" hidden="1">
      <c r="A881" s="92" t="s">
        <v>128</v>
      </c>
      <c r="B881" s="93"/>
      <c r="C881" s="95" t="s">
        <v>99</v>
      </c>
      <c r="D881" s="95" t="s">
        <v>351</v>
      </c>
      <c r="E881" s="94" t="s">
        <v>312</v>
      </c>
      <c r="F881" s="129" t="s">
        <v>65</v>
      </c>
      <c r="G881" s="76"/>
      <c r="H881" s="76"/>
      <c r="I881" s="235" t="e">
        <f t="shared" si="19"/>
        <v>#DIV/0!</v>
      </c>
    </row>
    <row r="882" spans="1:9" ht="28.5" customHeight="1" hidden="1">
      <c r="A882" s="58" t="s">
        <v>310</v>
      </c>
      <c r="B882" s="110"/>
      <c r="C882" s="95" t="s">
        <v>99</v>
      </c>
      <c r="D882" s="95" t="s">
        <v>351</v>
      </c>
      <c r="E882" s="95" t="s">
        <v>309</v>
      </c>
      <c r="F882" s="129"/>
      <c r="G882" s="76">
        <f>SUM(G883)</f>
        <v>0</v>
      </c>
      <c r="H882" s="76">
        <f>SUM(H883)</f>
        <v>0</v>
      </c>
      <c r="I882" s="235" t="e">
        <f t="shared" si="19"/>
        <v>#DIV/0!</v>
      </c>
    </row>
    <row r="883" spans="1:9" ht="15" customHeight="1" hidden="1">
      <c r="A883" s="58" t="s">
        <v>115</v>
      </c>
      <c r="B883" s="110"/>
      <c r="C883" s="95" t="s">
        <v>99</v>
      </c>
      <c r="D883" s="95" t="s">
        <v>351</v>
      </c>
      <c r="E883" s="95" t="s">
        <v>309</v>
      </c>
      <c r="F883" s="129" t="s">
        <v>65</v>
      </c>
      <c r="G883" s="76"/>
      <c r="H883" s="76"/>
      <c r="I883" s="235" t="e">
        <f t="shared" si="19"/>
        <v>#DIV/0!</v>
      </c>
    </row>
    <row r="884" spans="1:9" ht="15" customHeight="1" hidden="1">
      <c r="A884" s="58" t="s">
        <v>125</v>
      </c>
      <c r="B884" s="110"/>
      <c r="C884" s="95" t="s">
        <v>99</v>
      </c>
      <c r="D884" s="95" t="s">
        <v>351</v>
      </c>
      <c r="E884" s="95" t="s">
        <v>170</v>
      </c>
      <c r="F884" s="129"/>
      <c r="G884" s="76">
        <f>SUM(G885)</f>
        <v>0</v>
      </c>
      <c r="H884" s="76">
        <f>SUM(H885)</f>
        <v>0</v>
      </c>
      <c r="I884" s="235" t="e">
        <f t="shared" si="19"/>
        <v>#DIV/0!</v>
      </c>
    </row>
    <row r="885" spans="1:9" ht="15" customHeight="1" hidden="1">
      <c r="A885" s="58" t="s">
        <v>115</v>
      </c>
      <c r="B885" s="110"/>
      <c r="C885" s="95" t="s">
        <v>99</v>
      </c>
      <c r="D885" s="95" t="s">
        <v>351</v>
      </c>
      <c r="E885" s="95" t="s">
        <v>170</v>
      </c>
      <c r="F885" s="129" t="s">
        <v>65</v>
      </c>
      <c r="G885" s="76"/>
      <c r="H885" s="76"/>
      <c r="I885" s="235" t="e">
        <f t="shared" si="19"/>
        <v>#DIV/0!</v>
      </c>
    </row>
    <row r="886" spans="1:9" ht="28.5" customHeight="1" hidden="1">
      <c r="A886" s="92" t="s">
        <v>39</v>
      </c>
      <c r="B886" s="97"/>
      <c r="C886" s="95" t="s">
        <v>99</v>
      </c>
      <c r="D886" s="95" t="s">
        <v>351</v>
      </c>
      <c r="E886" s="95" t="s">
        <v>112</v>
      </c>
      <c r="F886" s="128"/>
      <c r="G886" s="76">
        <f>SUM(G887:G889)</f>
        <v>0</v>
      </c>
      <c r="H886" s="76">
        <f>SUM(H887:H889)</f>
        <v>0</v>
      </c>
      <c r="I886" s="235" t="e">
        <f t="shared" si="19"/>
        <v>#DIV/0!</v>
      </c>
    </row>
    <row r="887" spans="1:9" ht="15" customHeight="1" hidden="1">
      <c r="A887" s="58" t="s">
        <v>40</v>
      </c>
      <c r="B887" s="97"/>
      <c r="C887" s="95" t="s">
        <v>99</v>
      </c>
      <c r="D887" s="95" t="s">
        <v>351</v>
      </c>
      <c r="E887" s="95" t="s">
        <v>112</v>
      </c>
      <c r="F887" s="128" t="s">
        <v>196</v>
      </c>
      <c r="G887" s="76"/>
      <c r="H887" s="76"/>
      <c r="I887" s="235" t="e">
        <f t="shared" si="19"/>
        <v>#DIV/0!</v>
      </c>
    </row>
    <row r="888" spans="1:9" ht="28.5" customHeight="1" hidden="1">
      <c r="A888" s="58" t="s">
        <v>271</v>
      </c>
      <c r="B888" s="110"/>
      <c r="C888" s="95" t="s">
        <v>99</v>
      </c>
      <c r="D888" s="95" t="s">
        <v>351</v>
      </c>
      <c r="E888" s="95" t="s">
        <v>112</v>
      </c>
      <c r="F888" s="129" t="s">
        <v>272</v>
      </c>
      <c r="G888" s="76"/>
      <c r="H888" s="76"/>
      <c r="I888" s="235" t="e">
        <f t="shared" si="19"/>
        <v>#DIV/0!</v>
      </c>
    </row>
    <row r="889" spans="1:9" ht="42.75" customHeight="1" hidden="1">
      <c r="A889" s="92" t="s">
        <v>206</v>
      </c>
      <c r="B889" s="93"/>
      <c r="C889" s="95" t="s">
        <v>99</v>
      </c>
      <c r="D889" s="95" t="s">
        <v>351</v>
      </c>
      <c r="E889" s="95" t="s">
        <v>273</v>
      </c>
      <c r="F889" s="129"/>
      <c r="G889" s="76">
        <f>SUM(G890)</f>
        <v>0</v>
      </c>
      <c r="H889" s="76">
        <f>SUM(H890)</f>
        <v>0</v>
      </c>
      <c r="I889" s="235" t="e">
        <f t="shared" si="19"/>
        <v>#DIV/0!</v>
      </c>
    </row>
    <row r="890" spans="1:9" ht="5.25" customHeight="1" hidden="1">
      <c r="A890" s="58" t="s">
        <v>195</v>
      </c>
      <c r="B890" s="110"/>
      <c r="C890" s="95" t="s">
        <v>99</v>
      </c>
      <c r="D890" s="95" t="s">
        <v>351</v>
      </c>
      <c r="E890" s="95" t="s">
        <v>273</v>
      </c>
      <c r="F890" s="129" t="s">
        <v>196</v>
      </c>
      <c r="G890" s="76"/>
      <c r="H890" s="76"/>
      <c r="I890" s="235" t="e">
        <f t="shared" si="19"/>
        <v>#DIV/0!</v>
      </c>
    </row>
    <row r="891" spans="1:9" ht="15">
      <c r="A891" s="92" t="s">
        <v>274</v>
      </c>
      <c r="B891" s="93"/>
      <c r="C891" s="95" t="s">
        <v>99</v>
      </c>
      <c r="D891" s="95" t="s">
        <v>351</v>
      </c>
      <c r="E891" s="95" t="s">
        <v>275</v>
      </c>
      <c r="F891" s="128"/>
      <c r="G891" s="76">
        <f>SUM(G892)</f>
        <v>6128.9</v>
      </c>
      <c r="H891" s="76">
        <f>SUM(H892)</f>
        <v>5918.9</v>
      </c>
      <c r="I891" s="235">
        <f t="shared" si="19"/>
        <v>96.57361027264272</v>
      </c>
    </row>
    <row r="892" spans="1:9" ht="15">
      <c r="A892" s="92" t="s">
        <v>73</v>
      </c>
      <c r="B892" s="93"/>
      <c r="C892" s="95" t="s">
        <v>99</v>
      </c>
      <c r="D892" s="95" t="s">
        <v>351</v>
      </c>
      <c r="E892" s="95" t="s">
        <v>63</v>
      </c>
      <c r="F892" s="128"/>
      <c r="G892" s="76">
        <f>SUM(G893)+G895</f>
        <v>6128.9</v>
      </c>
      <c r="H892" s="76">
        <f>SUM(H893)+H895</f>
        <v>5918.9</v>
      </c>
      <c r="I892" s="235">
        <f t="shared" si="19"/>
        <v>96.57361027264272</v>
      </c>
    </row>
    <row r="893" spans="1:9" ht="28.5">
      <c r="A893" s="92" t="s">
        <v>161</v>
      </c>
      <c r="B893" s="93"/>
      <c r="C893" s="95" t="s">
        <v>99</v>
      </c>
      <c r="D893" s="95" t="s">
        <v>351</v>
      </c>
      <c r="E893" s="95" t="s">
        <v>64</v>
      </c>
      <c r="F893" s="128"/>
      <c r="G893" s="76">
        <f>SUM(G894)</f>
        <v>6128.9</v>
      </c>
      <c r="H893" s="76">
        <f>SUM(H894)</f>
        <v>5918.9</v>
      </c>
      <c r="I893" s="235">
        <f t="shared" si="19"/>
        <v>96.57361027264272</v>
      </c>
    </row>
    <row r="894" spans="1:9" ht="27" customHeight="1">
      <c r="A894" s="58" t="s">
        <v>399</v>
      </c>
      <c r="B894" s="110"/>
      <c r="C894" s="95" t="s">
        <v>99</v>
      </c>
      <c r="D894" s="95" t="s">
        <v>351</v>
      </c>
      <c r="E894" s="95" t="s">
        <v>64</v>
      </c>
      <c r="F894" s="129" t="s">
        <v>397</v>
      </c>
      <c r="G894" s="76">
        <v>6128.9</v>
      </c>
      <c r="H894" s="76">
        <v>5918.9</v>
      </c>
      <c r="I894" s="235">
        <f t="shared" si="19"/>
        <v>96.57361027264272</v>
      </c>
    </row>
    <row r="895" spans="1:9" ht="16.5" customHeight="1" hidden="1">
      <c r="A895" s="92" t="s">
        <v>128</v>
      </c>
      <c r="B895" s="110"/>
      <c r="C895" s="95" t="s">
        <v>99</v>
      </c>
      <c r="D895" s="95" t="s">
        <v>351</v>
      </c>
      <c r="E895" s="95" t="s">
        <v>171</v>
      </c>
      <c r="F895" s="129"/>
      <c r="G895" s="76">
        <f>SUM(G896+G898+G900)</f>
        <v>0</v>
      </c>
      <c r="H895" s="76">
        <f>SUM(H896+H898+H900)</f>
        <v>0</v>
      </c>
      <c r="I895" s="235" t="e">
        <f t="shared" si="19"/>
        <v>#DIV/0!</v>
      </c>
    </row>
    <row r="896" spans="1:9" ht="28.5" hidden="1">
      <c r="A896" s="92" t="s">
        <v>354</v>
      </c>
      <c r="B896" s="110"/>
      <c r="C896" s="95" t="s">
        <v>99</v>
      </c>
      <c r="D896" s="95" t="s">
        <v>351</v>
      </c>
      <c r="E896" s="95" t="s">
        <v>356</v>
      </c>
      <c r="F896" s="129"/>
      <c r="G896" s="76">
        <f>SUM(G897)</f>
        <v>0</v>
      </c>
      <c r="H896" s="76">
        <f>SUM(H897)</f>
        <v>0</v>
      </c>
      <c r="I896" s="235" t="e">
        <f t="shared" si="19"/>
        <v>#DIV/0!</v>
      </c>
    </row>
    <row r="897" spans="1:9" ht="19.5" customHeight="1" hidden="1">
      <c r="A897" s="92" t="s">
        <v>128</v>
      </c>
      <c r="B897" s="110"/>
      <c r="C897" s="95" t="s">
        <v>99</v>
      </c>
      <c r="D897" s="95" t="s">
        <v>351</v>
      </c>
      <c r="E897" s="95" t="s">
        <v>356</v>
      </c>
      <c r="F897" s="129" t="s">
        <v>397</v>
      </c>
      <c r="G897" s="76"/>
      <c r="H897" s="76"/>
      <c r="I897" s="235" t="e">
        <f t="shared" si="19"/>
        <v>#DIV/0!</v>
      </c>
    </row>
    <row r="898" spans="1:9" ht="28.5" customHeight="1" hidden="1">
      <c r="A898" s="58" t="s">
        <v>310</v>
      </c>
      <c r="B898" s="110"/>
      <c r="C898" s="95" t="s">
        <v>99</v>
      </c>
      <c r="D898" s="95" t="s">
        <v>351</v>
      </c>
      <c r="E898" s="95" t="s">
        <v>124</v>
      </c>
      <c r="F898" s="129"/>
      <c r="G898" s="76">
        <f>SUM(G899)</f>
        <v>0</v>
      </c>
      <c r="H898" s="76">
        <f>SUM(H899)</f>
        <v>0</v>
      </c>
      <c r="I898" s="235" t="e">
        <f t="shared" si="19"/>
        <v>#DIV/0!</v>
      </c>
    </row>
    <row r="899" spans="1:9" ht="15" customHeight="1" hidden="1">
      <c r="A899" s="58" t="s">
        <v>115</v>
      </c>
      <c r="B899" s="110"/>
      <c r="C899" s="95" t="s">
        <v>99</v>
      </c>
      <c r="D899" s="95" t="s">
        <v>351</v>
      </c>
      <c r="E899" s="95" t="s">
        <v>124</v>
      </c>
      <c r="F899" s="129" t="s">
        <v>397</v>
      </c>
      <c r="G899" s="76"/>
      <c r="H899" s="76"/>
      <c r="I899" s="235" t="e">
        <f t="shared" si="19"/>
        <v>#DIV/0!</v>
      </c>
    </row>
    <row r="900" spans="1:9" ht="21" customHeight="1" hidden="1">
      <c r="A900" s="140" t="s">
        <v>125</v>
      </c>
      <c r="B900" s="110"/>
      <c r="C900" s="95" t="s">
        <v>99</v>
      </c>
      <c r="D900" s="95" t="s">
        <v>351</v>
      </c>
      <c r="E900" s="95" t="s">
        <v>490</v>
      </c>
      <c r="F900" s="129"/>
      <c r="G900" s="76">
        <f>SUM(G901)</f>
        <v>0</v>
      </c>
      <c r="H900" s="76">
        <f>SUM(H901)</f>
        <v>0</v>
      </c>
      <c r="I900" s="235" t="e">
        <f t="shared" si="19"/>
        <v>#DIV/0!</v>
      </c>
    </row>
    <row r="901" spans="1:9" ht="33.75" customHeight="1" hidden="1">
      <c r="A901" s="58" t="s">
        <v>399</v>
      </c>
      <c r="B901" s="110"/>
      <c r="C901" s="95" t="s">
        <v>99</v>
      </c>
      <c r="D901" s="95" t="s">
        <v>351</v>
      </c>
      <c r="E901" s="95" t="s">
        <v>490</v>
      </c>
      <c r="F901" s="129" t="s">
        <v>397</v>
      </c>
      <c r="G901" s="76"/>
      <c r="H901" s="76"/>
      <c r="I901" s="235" t="e">
        <f t="shared" si="19"/>
        <v>#DIV/0!</v>
      </c>
    </row>
    <row r="902" spans="1:9" ht="17.25" customHeight="1">
      <c r="A902" s="92" t="s">
        <v>276</v>
      </c>
      <c r="B902" s="93"/>
      <c r="C902" s="95" t="s">
        <v>99</v>
      </c>
      <c r="D902" s="95" t="s">
        <v>351</v>
      </c>
      <c r="E902" s="95" t="s">
        <v>277</v>
      </c>
      <c r="F902" s="128"/>
      <c r="G902" s="76">
        <f>SUM(G903)</f>
        <v>39710.8</v>
      </c>
      <c r="H902" s="76">
        <f>SUM(H903)</f>
        <v>37781.200000000004</v>
      </c>
      <c r="I902" s="235">
        <f t="shared" si="19"/>
        <v>95.14086847910393</v>
      </c>
    </row>
    <row r="903" spans="1:9" ht="28.5">
      <c r="A903" s="92" t="s">
        <v>39</v>
      </c>
      <c r="B903" s="93"/>
      <c r="C903" s="95" t="s">
        <v>99</v>
      </c>
      <c r="D903" s="95" t="s">
        <v>351</v>
      </c>
      <c r="E903" s="95" t="s">
        <v>278</v>
      </c>
      <c r="F903" s="128"/>
      <c r="G903" s="76">
        <f>SUM(G904:G906)</f>
        <v>39710.8</v>
      </c>
      <c r="H903" s="76">
        <f>SUM(H904:H906)</f>
        <v>37781.200000000004</v>
      </c>
      <c r="I903" s="235">
        <f t="shared" si="19"/>
        <v>95.14086847910393</v>
      </c>
    </row>
    <row r="904" spans="1:9" ht="28.5">
      <c r="A904" s="92" t="s">
        <v>380</v>
      </c>
      <c r="B904" s="93"/>
      <c r="C904" s="95" t="s">
        <v>99</v>
      </c>
      <c r="D904" s="95" t="s">
        <v>351</v>
      </c>
      <c r="E904" s="95" t="s">
        <v>278</v>
      </c>
      <c r="F904" s="127" t="s">
        <v>381</v>
      </c>
      <c r="G904" s="76">
        <v>33626.4</v>
      </c>
      <c r="H904" s="76">
        <v>32907.8</v>
      </c>
      <c r="I904" s="235">
        <f t="shared" si="19"/>
        <v>97.86298860419194</v>
      </c>
    </row>
    <row r="905" spans="1:9" ht="28.5">
      <c r="A905" s="92" t="s">
        <v>613</v>
      </c>
      <c r="B905" s="93"/>
      <c r="C905" s="95" t="s">
        <v>99</v>
      </c>
      <c r="D905" s="95" t="s">
        <v>351</v>
      </c>
      <c r="E905" s="95" t="s">
        <v>278</v>
      </c>
      <c r="F905" s="127" t="s">
        <v>95</v>
      </c>
      <c r="G905" s="237">
        <v>5550.1</v>
      </c>
      <c r="H905" s="237">
        <v>4339.1</v>
      </c>
      <c r="I905" s="235">
        <f t="shared" si="19"/>
        <v>78.18057332300319</v>
      </c>
    </row>
    <row r="906" spans="1:9" ht="15">
      <c r="A906" s="92" t="s">
        <v>386</v>
      </c>
      <c r="B906" s="93"/>
      <c r="C906" s="95" t="s">
        <v>99</v>
      </c>
      <c r="D906" s="95" t="s">
        <v>351</v>
      </c>
      <c r="E906" s="95" t="s">
        <v>278</v>
      </c>
      <c r="F906" s="128" t="s">
        <v>139</v>
      </c>
      <c r="G906" s="76">
        <v>534.3</v>
      </c>
      <c r="H906" s="76">
        <v>534.3</v>
      </c>
      <c r="I906" s="235">
        <f t="shared" si="19"/>
        <v>100</v>
      </c>
    </row>
    <row r="907" spans="1:9" ht="15">
      <c r="A907" s="92" t="s">
        <v>705</v>
      </c>
      <c r="B907" s="93"/>
      <c r="C907" s="95" t="s">
        <v>99</v>
      </c>
      <c r="D907" s="95" t="s">
        <v>351</v>
      </c>
      <c r="E907" s="95" t="s">
        <v>706</v>
      </c>
      <c r="F907" s="128"/>
      <c r="G907" s="76">
        <f>SUM(G908)</f>
        <v>51.3</v>
      </c>
      <c r="H907" s="76">
        <f>SUM(H908)</f>
        <v>51.3</v>
      </c>
      <c r="I907" s="235">
        <f t="shared" si="19"/>
        <v>100</v>
      </c>
    </row>
    <row r="908" spans="1:9" ht="42.75">
      <c r="A908" s="68" t="s">
        <v>610</v>
      </c>
      <c r="B908" s="110"/>
      <c r="C908" s="95" t="s">
        <v>99</v>
      </c>
      <c r="D908" s="95" t="s">
        <v>351</v>
      </c>
      <c r="E908" s="95" t="s">
        <v>611</v>
      </c>
      <c r="F908" s="129"/>
      <c r="G908" s="76">
        <f>SUM(G909)</f>
        <v>51.3</v>
      </c>
      <c r="H908" s="76">
        <f>SUM(H909)</f>
        <v>51.3</v>
      </c>
      <c r="I908" s="235">
        <f t="shared" si="19"/>
        <v>100</v>
      </c>
    </row>
    <row r="909" spans="1:9" ht="36" customHeight="1">
      <c r="A909" s="92" t="s">
        <v>613</v>
      </c>
      <c r="B909" s="110"/>
      <c r="C909" s="95" t="s">
        <v>99</v>
      </c>
      <c r="D909" s="95" t="s">
        <v>351</v>
      </c>
      <c r="E909" s="95" t="s">
        <v>611</v>
      </c>
      <c r="F909" s="129" t="s">
        <v>95</v>
      </c>
      <c r="G909" s="76">
        <v>51.3</v>
      </c>
      <c r="H909" s="76">
        <v>51.3</v>
      </c>
      <c r="I909" s="235">
        <f t="shared" si="19"/>
        <v>100</v>
      </c>
    </row>
    <row r="910" spans="1:9" ht="18" customHeight="1">
      <c r="A910" s="58" t="s">
        <v>747</v>
      </c>
      <c r="B910" s="110"/>
      <c r="C910" s="95" t="s">
        <v>99</v>
      </c>
      <c r="D910" s="95" t="s">
        <v>351</v>
      </c>
      <c r="E910" s="95" t="s">
        <v>748</v>
      </c>
      <c r="F910" s="129"/>
      <c r="G910" s="76">
        <f>SUM(G913+G911)</f>
        <v>50</v>
      </c>
      <c r="H910" s="76">
        <f>SUM(H913+H911)</f>
        <v>50</v>
      </c>
      <c r="I910" s="235">
        <f t="shared" si="19"/>
        <v>100</v>
      </c>
    </row>
    <row r="911" spans="1:9" ht="34.5" customHeight="1">
      <c r="A911" s="92" t="s">
        <v>380</v>
      </c>
      <c r="B911" s="110"/>
      <c r="C911" s="95" t="s">
        <v>99</v>
      </c>
      <c r="D911" s="95" t="s">
        <v>351</v>
      </c>
      <c r="E911" s="95" t="s">
        <v>748</v>
      </c>
      <c r="F911" s="129" t="s">
        <v>381</v>
      </c>
      <c r="G911" s="76">
        <v>50</v>
      </c>
      <c r="H911" s="76">
        <v>50</v>
      </c>
      <c r="I911" s="235">
        <f t="shared" si="19"/>
        <v>100</v>
      </c>
    </row>
    <row r="912" spans="1:9" ht="28.5" customHeight="1" hidden="1">
      <c r="A912" s="58" t="s">
        <v>279</v>
      </c>
      <c r="B912" s="110"/>
      <c r="C912" s="95" t="s">
        <v>99</v>
      </c>
      <c r="D912" s="95" t="s">
        <v>351</v>
      </c>
      <c r="E912" s="95" t="s">
        <v>280</v>
      </c>
      <c r="F912" s="129"/>
      <c r="G912" s="76">
        <f>SUM(G913)</f>
        <v>0</v>
      </c>
      <c r="H912" s="76">
        <f>SUM(H913)</f>
        <v>0</v>
      </c>
      <c r="I912" s="235" t="e">
        <f t="shared" si="19"/>
        <v>#DIV/0!</v>
      </c>
    </row>
    <row r="913" spans="1:9" ht="15" customHeight="1" hidden="1">
      <c r="A913" s="58" t="s">
        <v>195</v>
      </c>
      <c r="B913" s="110"/>
      <c r="C913" s="95" t="s">
        <v>99</v>
      </c>
      <c r="D913" s="95" t="s">
        <v>351</v>
      </c>
      <c r="E913" s="95" t="s">
        <v>280</v>
      </c>
      <c r="F913" s="129" t="s">
        <v>196</v>
      </c>
      <c r="G913" s="76"/>
      <c r="H913" s="76"/>
      <c r="I913" s="235" t="e">
        <f aca="true" t="shared" si="20" ref="I913:I976">SUM(H913/G913*100)</f>
        <v>#DIV/0!</v>
      </c>
    </row>
    <row r="914" spans="1:9" ht="15" customHeight="1" hidden="1">
      <c r="A914" s="58" t="s">
        <v>103</v>
      </c>
      <c r="B914" s="93"/>
      <c r="C914" s="95" t="s">
        <v>99</v>
      </c>
      <c r="D914" s="95" t="s">
        <v>351</v>
      </c>
      <c r="E914" s="95" t="s">
        <v>104</v>
      </c>
      <c r="F914" s="128"/>
      <c r="G914" s="76">
        <f>SUM(G915)</f>
        <v>0</v>
      </c>
      <c r="H914" s="76">
        <f>SUM(H915)</f>
        <v>0</v>
      </c>
      <c r="I914" s="235" t="e">
        <f t="shared" si="20"/>
        <v>#DIV/0!</v>
      </c>
    </row>
    <row r="915" spans="1:9" ht="42.75" customHeight="1" hidden="1">
      <c r="A915" s="92" t="s">
        <v>163</v>
      </c>
      <c r="B915" s="93"/>
      <c r="C915" s="95" t="s">
        <v>99</v>
      </c>
      <c r="D915" s="95" t="s">
        <v>351</v>
      </c>
      <c r="E915" s="95" t="s">
        <v>239</v>
      </c>
      <c r="F915" s="128"/>
      <c r="G915" s="76">
        <f>SUM(G916:G917)</f>
        <v>0</v>
      </c>
      <c r="H915" s="76">
        <f>SUM(H916:H917)</f>
        <v>0</v>
      </c>
      <c r="I915" s="235" t="e">
        <f t="shared" si="20"/>
        <v>#DIV/0!</v>
      </c>
    </row>
    <row r="916" spans="1:9" ht="15" customHeight="1" hidden="1">
      <c r="A916" s="58" t="s">
        <v>40</v>
      </c>
      <c r="B916" s="93"/>
      <c r="C916" s="95" t="s">
        <v>99</v>
      </c>
      <c r="D916" s="95" t="s">
        <v>351</v>
      </c>
      <c r="E916" s="95" t="s">
        <v>239</v>
      </c>
      <c r="F916" s="128" t="s">
        <v>196</v>
      </c>
      <c r="G916" s="76"/>
      <c r="H916" s="76"/>
      <c r="I916" s="235" t="e">
        <f t="shared" si="20"/>
        <v>#DIV/0!</v>
      </c>
    </row>
    <row r="917" spans="1:9" ht="15" customHeight="1" hidden="1">
      <c r="A917" s="58" t="s">
        <v>115</v>
      </c>
      <c r="B917" s="93"/>
      <c r="C917" s="95" t="s">
        <v>99</v>
      </c>
      <c r="D917" s="95" t="s">
        <v>351</v>
      </c>
      <c r="E917" s="95" t="s">
        <v>239</v>
      </c>
      <c r="F917" s="128" t="s">
        <v>65</v>
      </c>
      <c r="G917" s="76"/>
      <c r="H917" s="76"/>
      <c r="I917" s="235" t="e">
        <f t="shared" si="20"/>
        <v>#DIV/0!</v>
      </c>
    </row>
    <row r="918" spans="1:9" ht="21" customHeight="1">
      <c r="A918" s="69" t="s">
        <v>186</v>
      </c>
      <c r="B918" s="93"/>
      <c r="C918" s="95" t="s">
        <v>99</v>
      </c>
      <c r="D918" s="95" t="s">
        <v>97</v>
      </c>
      <c r="E918" s="95"/>
      <c r="F918" s="128"/>
      <c r="G918" s="76">
        <f>SUM(G922+G927+G920)</f>
        <v>14097.2</v>
      </c>
      <c r="H918" s="76">
        <f>SUM(H922+H927+H920)</f>
        <v>13630.1</v>
      </c>
      <c r="I918" s="235">
        <f t="shared" si="20"/>
        <v>96.68657605765684</v>
      </c>
    </row>
    <row r="919" spans="1:9" ht="15" customHeight="1" hidden="1">
      <c r="A919" s="92" t="s">
        <v>303</v>
      </c>
      <c r="B919" s="93"/>
      <c r="C919" s="95" t="s">
        <v>99</v>
      </c>
      <c r="D919" s="95" t="s">
        <v>97</v>
      </c>
      <c r="E919" s="95" t="s">
        <v>305</v>
      </c>
      <c r="F919" s="128"/>
      <c r="G919" s="76">
        <f>SUM(G920)</f>
        <v>0</v>
      </c>
      <c r="H919" s="76">
        <f>SUM(H920)</f>
        <v>0</v>
      </c>
      <c r="I919" s="235" t="e">
        <f t="shared" si="20"/>
        <v>#DIV/0!</v>
      </c>
    </row>
    <row r="920" spans="1:9" ht="15" customHeight="1" hidden="1">
      <c r="A920" s="92" t="s">
        <v>285</v>
      </c>
      <c r="B920" s="93"/>
      <c r="C920" s="95" t="s">
        <v>99</v>
      </c>
      <c r="D920" s="95" t="s">
        <v>97</v>
      </c>
      <c r="E920" s="95" t="s">
        <v>286</v>
      </c>
      <c r="F920" s="128"/>
      <c r="G920" s="76">
        <f>SUM(G921)</f>
        <v>0</v>
      </c>
      <c r="H920" s="76">
        <f>SUM(H921)</f>
        <v>0</v>
      </c>
      <c r="I920" s="235" t="e">
        <f t="shared" si="20"/>
        <v>#DIV/0!</v>
      </c>
    </row>
    <row r="921" spans="1:9" ht="28.5" customHeight="1" hidden="1">
      <c r="A921" s="92" t="s">
        <v>245</v>
      </c>
      <c r="B921" s="93"/>
      <c r="C921" s="95" t="s">
        <v>99</v>
      </c>
      <c r="D921" s="95" t="s">
        <v>97</v>
      </c>
      <c r="E921" s="95" t="s">
        <v>286</v>
      </c>
      <c r="F921" s="128" t="s">
        <v>246</v>
      </c>
      <c r="G921" s="76"/>
      <c r="H921" s="76"/>
      <c r="I921" s="235" t="e">
        <f t="shared" si="20"/>
        <v>#DIV/0!</v>
      </c>
    </row>
    <row r="922" spans="1:9" ht="42.75">
      <c r="A922" s="69" t="s">
        <v>233</v>
      </c>
      <c r="B922" s="93"/>
      <c r="C922" s="95" t="s">
        <v>99</v>
      </c>
      <c r="D922" s="95" t="s">
        <v>97</v>
      </c>
      <c r="E922" s="95" t="s">
        <v>234</v>
      </c>
      <c r="F922" s="128"/>
      <c r="G922" s="76">
        <f>SUM(G923)</f>
        <v>7243.8</v>
      </c>
      <c r="H922" s="76">
        <f>SUM(H923)</f>
        <v>6913.400000000001</v>
      </c>
      <c r="I922" s="235">
        <f t="shared" si="20"/>
        <v>95.4388580579254</v>
      </c>
    </row>
    <row r="923" spans="1:9" ht="28.5">
      <c r="A923" s="92" t="s">
        <v>39</v>
      </c>
      <c r="B923" s="93"/>
      <c r="C923" s="95" t="s">
        <v>99</v>
      </c>
      <c r="D923" s="95" t="s">
        <v>97</v>
      </c>
      <c r="E923" s="95" t="s">
        <v>235</v>
      </c>
      <c r="F923" s="128"/>
      <c r="G923" s="76">
        <f>SUM(G924:G926)</f>
        <v>7243.8</v>
      </c>
      <c r="H923" s="76">
        <f>SUM(H924:H926)</f>
        <v>6913.400000000001</v>
      </c>
      <c r="I923" s="235">
        <f t="shared" si="20"/>
        <v>95.4388580579254</v>
      </c>
    </row>
    <row r="924" spans="1:9" ht="28.5">
      <c r="A924" s="92" t="s">
        <v>380</v>
      </c>
      <c r="B924" s="110"/>
      <c r="C924" s="95" t="s">
        <v>99</v>
      </c>
      <c r="D924" s="95" t="s">
        <v>97</v>
      </c>
      <c r="E924" s="95" t="s">
        <v>235</v>
      </c>
      <c r="F924" s="129" t="s">
        <v>381</v>
      </c>
      <c r="G924" s="76">
        <v>6500.3</v>
      </c>
      <c r="H924" s="76">
        <v>6259.6</v>
      </c>
      <c r="I924" s="235">
        <f t="shared" si="20"/>
        <v>96.29709398027784</v>
      </c>
    </row>
    <row r="925" spans="1:9" ht="28.5">
      <c r="A925" s="92" t="s">
        <v>613</v>
      </c>
      <c r="B925" s="110"/>
      <c r="C925" s="95" t="s">
        <v>99</v>
      </c>
      <c r="D925" s="95" t="s">
        <v>97</v>
      </c>
      <c r="E925" s="95" t="s">
        <v>235</v>
      </c>
      <c r="F925" s="129" t="s">
        <v>95</v>
      </c>
      <c r="G925" s="76">
        <v>729.7</v>
      </c>
      <c r="H925" s="76">
        <v>640.2</v>
      </c>
      <c r="I925" s="235">
        <f t="shared" si="20"/>
        <v>87.73468548718651</v>
      </c>
    </row>
    <row r="926" spans="1:9" ht="15">
      <c r="A926" s="92" t="s">
        <v>386</v>
      </c>
      <c r="B926" s="110"/>
      <c r="C926" s="95" t="s">
        <v>99</v>
      </c>
      <c r="D926" s="95" t="s">
        <v>97</v>
      </c>
      <c r="E926" s="95" t="s">
        <v>235</v>
      </c>
      <c r="F926" s="129" t="s">
        <v>139</v>
      </c>
      <c r="G926" s="76">
        <v>13.8</v>
      </c>
      <c r="H926" s="76">
        <v>13.6</v>
      </c>
      <c r="I926" s="235">
        <f t="shared" si="20"/>
        <v>98.55072463768116</v>
      </c>
    </row>
    <row r="927" spans="1:9" ht="15">
      <c r="A927" s="58" t="s">
        <v>464</v>
      </c>
      <c r="B927" s="93"/>
      <c r="C927" s="95" t="s">
        <v>99</v>
      </c>
      <c r="D927" s="95" t="s">
        <v>97</v>
      </c>
      <c r="E927" s="95" t="s">
        <v>104</v>
      </c>
      <c r="F927" s="128"/>
      <c r="G927" s="76">
        <f>SUM(G930)+G933+G928+G937</f>
        <v>6853.4</v>
      </c>
      <c r="H927" s="76">
        <f>SUM(H930)+H933+H928+H937</f>
        <v>6716.7</v>
      </c>
      <c r="I927" s="235">
        <f t="shared" si="20"/>
        <v>98.00536959757201</v>
      </c>
    </row>
    <row r="928" spans="1:9" ht="42.75" customHeight="1" hidden="1">
      <c r="A928" s="92" t="s">
        <v>163</v>
      </c>
      <c r="B928" s="93"/>
      <c r="C928" s="95" t="s">
        <v>99</v>
      </c>
      <c r="D928" s="95" t="s">
        <v>97</v>
      </c>
      <c r="E928" s="95" t="s">
        <v>239</v>
      </c>
      <c r="F928" s="128"/>
      <c r="G928" s="76">
        <f>SUM(G929)</f>
        <v>0</v>
      </c>
      <c r="H928" s="76">
        <f>SUM(H929)</f>
        <v>0</v>
      </c>
      <c r="I928" s="235" t="e">
        <f t="shared" si="20"/>
        <v>#DIV/0!</v>
      </c>
    </row>
    <row r="929" spans="1:9" ht="15" customHeight="1" hidden="1">
      <c r="A929" s="58" t="s">
        <v>40</v>
      </c>
      <c r="B929" s="93"/>
      <c r="C929" s="95" t="s">
        <v>99</v>
      </c>
      <c r="D929" s="95" t="s">
        <v>97</v>
      </c>
      <c r="E929" s="95" t="s">
        <v>239</v>
      </c>
      <c r="F929" s="128" t="s">
        <v>196</v>
      </c>
      <c r="G929" s="76"/>
      <c r="H929" s="76"/>
      <c r="I929" s="235" t="e">
        <f t="shared" si="20"/>
        <v>#DIV/0!</v>
      </c>
    </row>
    <row r="930" spans="1:9" ht="28.5">
      <c r="A930" s="92" t="s">
        <v>511</v>
      </c>
      <c r="B930" s="93"/>
      <c r="C930" s="95" t="s">
        <v>99</v>
      </c>
      <c r="D930" s="95" t="s">
        <v>97</v>
      </c>
      <c r="E930" s="95" t="s">
        <v>247</v>
      </c>
      <c r="F930" s="128"/>
      <c r="G930" s="76">
        <f>SUM(G931:G932)</f>
        <v>1200.6</v>
      </c>
      <c r="H930" s="76">
        <f>SUM(H931:H932)</f>
        <v>1138.9</v>
      </c>
      <c r="I930" s="235">
        <f t="shared" si="20"/>
        <v>94.8609028818924</v>
      </c>
    </row>
    <row r="931" spans="1:9" ht="28.5">
      <c r="A931" s="92" t="s">
        <v>613</v>
      </c>
      <c r="B931" s="93"/>
      <c r="C931" s="95" t="s">
        <v>99</v>
      </c>
      <c r="D931" s="95" t="s">
        <v>97</v>
      </c>
      <c r="E931" s="95" t="s">
        <v>247</v>
      </c>
      <c r="F931" s="128" t="s">
        <v>95</v>
      </c>
      <c r="G931" s="76">
        <v>253.7</v>
      </c>
      <c r="H931" s="76">
        <v>250.9</v>
      </c>
      <c r="I931" s="235">
        <f t="shared" si="20"/>
        <v>98.89633425305479</v>
      </c>
    </row>
    <row r="932" spans="1:9" ht="28.5">
      <c r="A932" s="58" t="s">
        <v>399</v>
      </c>
      <c r="B932" s="93"/>
      <c r="C932" s="95" t="s">
        <v>99</v>
      </c>
      <c r="D932" s="95" t="s">
        <v>97</v>
      </c>
      <c r="E932" s="95" t="s">
        <v>247</v>
      </c>
      <c r="F932" s="128" t="s">
        <v>397</v>
      </c>
      <c r="G932" s="76">
        <v>946.9</v>
      </c>
      <c r="H932" s="76">
        <v>888</v>
      </c>
      <c r="I932" s="235">
        <f t="shared" si="20"/>
        <v>93.7797021860809</v>
      </c>
    </row>
    <row r="933" spans="1:9" ht="13.5" customHeight="1">
      <c r="A933" s="92" t="s">
        <v>398</v>
      </c>
      <c r="B933" s="93"/>
      <c r="C933" s="95" t="s">
        <v>99</v>
      </c>
      <c r="D933" s="95" t="s">
        <v>97</v>
      </c>
      <c r="E933" s="95" t="s">
        <v>248</v>
      </c>
      <c r="F933" s="128"/>
      <c r="G933" s="76">
        <f>SUM(G934:G936)</f>
        <v>1900</v>
      </c>
      <c r="H933" s="76">
        <f>SUM(H934:H936)</f>
        <v>1882.3</v>
      </c>
      <c r="I933" s="235">
        <f t="shared" si="20"/>
        <v>99.06842105263158</v>
      </c>
    </row>
    <row r="934" spans="1:9" ht="30" customHeight="1">
      <c r="A934" s="92" t="s">
        <v>380</v>
      </c>
      <c r="B934" s="93"/>
      <c r="C934" s="95" t="s">
        <v>99</v>
      </c>
      <c r="D934" s="95" t="s">
        <v>97</v>
      </c>
      <c r="E934" s="95" t="s">
        <v>248</v>
      </c>
      <c r="F934" s="128" t="s">
        <v>381</v>
      </c>
      <c r="G934" s="76">
        <v>56.3</v>
      </c>
      <c r="H934" s="76">
        <v>56.3</v>
      </c>
      <c r="I934" s="235">
        <f t="shared" si="20"/>
        <v>100</v>
      </c>
    </row>
    <row r="935" spans="1:9" ht="27.75" customHeight="1">
      <c r="A935" s="92" t="s">
        <v>613</v>
      </c>
      <c r="B935" s="93"/>
      <c r="C935" s="95" t="s">
        <v>99</v>
      </c>
      <c r="D935" s="95" t="s">
        <v>97</v>
      </c>
      <c r="E935" s="95" t="s">
        <v>248</v>
      </c>
      <c r="F935" s="128" t="s">
        <v>95</v>
      </c>
      <c r="G935" s="76">
        <v>1843.7</v>
      </c>
      <c r="H935" s="76">
        <v>1826</v>
      </c>
      <c r="I935" s="235">
        <f t="shared" si="20"/>
        <v>99.03997396539566</v>
      </c>
    </row>
    <row r="936" spans="1:9" ht="15" customHeight="1" hidden="1">
      <c r="A936" s="92" t="s">
        <v>386</v>
      </c>
      <c r="B936" s="93"/>
      <c r="C936" s="95" t="s">
        <v>99</v>
      </c>
      <c r="D936" s="95" t="s">
        <v>97</v>
      </c>
      <c r="E936" s="95" t="s">
        <v>248</v>
      </c>
      <c r="F936" s="128" t="s">
        <v>139</v>
      </c>
      <c r="G936" s="76"/>
      <c r="H936" s="76"/>
      <c r="I936" s="235" t="e">
        <f t="shared" si="20"/>
        <v>#DIV/0!</v>
      </c>
    </row>
    <row r="937" spans="1:9" ht="28.5">
      <c r="A937" s="92" t="s">
        <v>512</v>
      </c>
      <c r="B937" s="93"/>
      <c r="C937" s="95" t="s">
        <v>99</v>
      </c>
      <c r="D937" s="95" t="s">
        <v>97</v>
      </c>
      <c r="E937" s="95" t="s">
        <v>513</v>
      </c>
      <c r="F937" s="128"/>
      <c r="G937" s="76">
        <f>SUM(G938:G939)</f>
        <v>3752.8</v>
      </c>
      <c r="H937" s="76">
        <f>SUM(H938:H939)</f>
        <v>3695.5</v>
      </c>
      <c r="I937" s="235">
        <f t="shared" si="20"/>
        <v>98.47314005542528</v>
      </c>
    </row>
    <row r="938" spans="1:9" ht="28.5">
      <c r="A938" s="92" t="s">
        <v>613</v>
      </c>
      <c r="B938" s="93"/>
      <c r="C938" s="95" t="s">
        <v>99</v>
      </c>
      <c r="D938" s="95" t="s">
        <v>97</v>
      </c>
      <c r="E938" s="95" t="s">
        <v>513</v>
      </c>
      <c r="F938" s="128" t="s">
        <v>95</v>
      </c>
      <c r="G938" s="76">
        <v>3322.8</v>
      </c>
      <c r="H938" s="76">
        <v>3295.5</v>
      </c>
      <c r="I938" s="235">
        <f t="shared" si="20"/>
        <v>99.17840375586854</v>
      </c>
    </row>
    <row r="939" spans="1:9" ht="28.5">
      <c r="A939" s="58" t="s">
        <v>399</v>
      </c>
      <c r="B939" s="93"/>
      <c r="C939" s="95" t="s">
        <v>99</v>
      </c>
      <c r="D939" s="95" t="s">
        <v>97</v>
      </c>
      <c r="E939" s="95" t="s">
        <v>513</v>
      </c>
      <c r="F939" s="128" t="s">
        <v>397</v>
      </c>
      <c r="G939" s="76">
        <v>430</v>
      </c>
      <c r="H939" s="76">
        <v>400</v>
      </c>
      <c r="I939" s="235">
        <f t="shared" si="20"/>
        <v>93.02325581395348</v>
      </c>
    </row>
    <row r="940" spans="1:9" ht="15">
      <c r="A940" s="58" t="s">
        <v>145</v>
      </c>
      <c r="B940" s="110"/>
      <c r="C940" s="100" t="s">
        <v>4</v>
      </c>
      <c r="D940" s="100"/>
      <c r="E940" s="100"/>
      <c r="F940" s="136"/>
      <c r="G940" s="83">
        <f aca="true" t="shared" si="21" ref="G940:H943">SUM(G941)</f>
        <v>187</v>
      </c>
      <c r="H940" s="83">
        <f t="shared" si="21"/>
        <v>187</v>
      </c>
      <c r="I940" s="235">
        <f t="shared" si="20"/>
        <v>100</v>
      </c>
    </row>
    <row r="941" spans="1:9" ht="15">
      <c r="A941" s="58" t="s">
        <v>19</v>
      </c>
      <c r="B941" s="110"/>
      <c r="C941" s="116" t="s">
        <v>4</v>
      </c>
      <c r="D941" s="116" t="s">
        <v>83</v>
      </c>
      <c r="E941" s="116"/>
      <c r="F941" s="136"/>
      <c r="G941" s="83">
        <f t="shared" si="21"/>
        <v>187</v>
      </c>
      <c r="H941" s="83">
        <f t="shared" si="21"/>
        <v>187</v>
      </c>
      <c r="I941" s="235">
        <f t="shared" si="20"/>
        <v>100</v>
      </c>
    </row>
    <row r="942" spans="1:9" ht="15">
      <c r="A942" s="58" t="s">
        <v>20</v>
      </c>
      <c r="B942" s="110"/>
      <c r="C942" s="116" t="s">
        <v>4</v>
      </c>
      <c r="D942" s="116" t="s">
        <v>83</v>
      </c>
      <c r="E942" s="116" t="s">
        <v>21</v>
      </c>
      <c r="F942" s="136"/>
      <c r="G942" s="83">
        <f t="shared" si="21"/>
        <v>187</v>
      </c>
      <c r="H942" s="83">
        <f t="shared" si="21"/>
        <v>187</v>
      </c>
      <c r="I942" s="235">
        <f t="shared" si="20"/>
        <v>100</v>
      </c>
    </row>
    <row r="943" spans="1:9" ht="15">
      <c r="A943" s="58" t="s">
        <v>232</v>
      </c>
      <c r="B943" s="115"/>
      <c r="C943" s="116" t="s">
        <v>4</v>
      </c>
      <c r="D943" s="116" t="s">
        <v>83</v>
      </c>
      <c r="E943" s="116" t="s">
        <v>456</v>
      </c>
      <c r="F943" s="132"/>
      <c r="G943" s="84">
        <f t="shared" si="21"/>
        <v>187</v>
      </c>
      <c r="H943" s="84">
        <f t="shared" si="21"/>
        <v>187</v>
      </c>
      <c r="I943" s="235">
        <f t="shared" si="20"/>
        <v>100</v>
      </c>
    </row>
    <row r="944" spans="1:9" ht="42.75">
      <c r="A944" s="58" t="s">
        <v>366</v>
      </c>
      <c r="B944" s="115"/>
      <c r="C944" s="116" t="s">
        <v>4</v>
      </c>
      <c r="D944" s="116" t="s">
        <v>83</v>
      </c>
      <c r="E944" s="116" t="s">
        <v>459</v>
      </c>
      <c r="F944" s="132"/>
      <c r="G944" s="84">
        <f>SUM(G945:G945)</f>
        <v>187</v>
      </c>
      <c r="H944" s="84">
        <f>SUM(H945:H945)</f>
        <v>187</v>
      </c>
      <c r="I944" s="235">
        <f t="shared" si="20"/>
        <v>100</v>
      </c>
    </row>
    <row r="945" spans="1:9" ht="15">
      <c r="A945" s="58" t="s">
        <v>390</v>
      </c>
      <c r="B945" s="115"/>
      <c r="C945" s="116" t="s">
        <v>4</v>
      </c>
      <c r="D945" s="116" t="s">
        <v>83</v>
      </c>
      <c r="E945" s="116" t="s">
        <v>459</v>
      </c>
      <c r="F945" s="132" t="s">
        <v>391</v>
      </c>
      <c r="G945" s="84">
        <v>187</v>
      </c>
      <c r="H945" s="84">
        <v>187</v>
      </c>
      <c r="I945" s="235">
        <f t="shared" si="20"/>
        <v>100</v>
      </c>
    </row>
    <row r="946" spans="1:9" ht="15">
      <c r="A946" s="92" t="s">
        <v>244</v>
      </c>
      <c r="B946" s="93" t="s">
        <v>214</v>
      </c>
      <c r="C946" s="95"/>
      <c r="D946" s="95"/>
      <c r="E946" s="95"/>
      <c r="F946" s="128"/>
      <c r="G946" s="76">
        <f>SUM(G961)+G947+G1021</f>
        <v>166764.79999999996</v>
      </c>
      <c r="H946" s="76">
        <f>SUM(H961)+H947+H1021</f>
        <v>168065.80000000002</v>
      </c>
      <c r="I946" s="235">
        <f t="shared" si="20"/>
        <v>100.78014065318344</v>
      </c>
    </row>
    <row r="947" spans="1:9" ht="15">
      <c r="A947" s="92" t="s">
        <v>91</v>
      </c>
      <c r="B947" s="93"/>
      <c r="C947" s="95" t="s">
        <v>92</v>
      </c>
      <c r="D947" s="95"/>
      <c r="E947" s="95"/>
      <c r="F947" s="128"/>
      <c r="G947" s="76">
        <f>SUM(G948)</f>
        <v>44.9</v>
      </c>
      <c r="H947" s="76">
        <f>SUM(H948)</f>
        <v>44.9</v>
      </c>
      <c r="I947" s="235">
        <f t="shared" si="20"/>
        <v>100</v>
      </c>
    </row>
    <row r="948" spans="1:9" ht="14.25" customHeight="1">
      <c r="A948" s="92" t="s">
        <v>93</v>
      </c>
      <c r="B948" s="93"/>
      <c r="C948" s="94" t="s">
        <v>92</v>
      </c>
      <c r="D948" s="94" t="s">
        <v>92</v>
      </c>
      <c r="E948" s="95"/>
      <c r="F948" s="129"/>
      <c r="G948" s="76">
        <f>SUM(G954+G949+G952+G958)</f>
        <v>44.9</v>
      </c>
      <c r="H948" s="76">
        <f>SUM(H954+H949+H952+H958)</f>
        <v>44.9</v>
      </c>
      <c r="I948" s="235">
        <f t="shared" si="20"/>
        <v>100</v>
      </c>
    </row>
    <row r="949" spans="1:9" ht="15" customHeight="1" hidden="1">
      <c r="A949" s="68" t="s">
        <v>179</v>
      </c>
      <c r="B949" s="97"/>
      <c r="C949" s="95" t="s">
        <v>92</v>
      </c>
      <c r="D949" s="95" t="s">
        <v>92</v>
      </c>
      <c r="E949" s="95" t="s">
        <v>180</v>
      </c>
      <c r="F949" s="128"/>
      <c r="G949" s="76">
        <f>SUM(G950)</f>
        <v>0</v>
      </c>
      <c r="H949" s="76">
        <f>SUM(H950)</f>
        <v>0</v>
      </c>
      <c r="I949" s="235" t="e">
        <f t="shared" si="20"/>
        <v>#DIV/0!</v>
      </c>
    </row>
    <row r="950" spans="1:9" ht="15" customHeight="1" hidden="1">
      <c r="A950" s="68" t="s">
        <v>181</v>
      </c>
      <c r="B950" s="97"/>
      <c r="C950" s="95" t="s">
        <v>92</v>
      </c>
      <c r="D950" s="95" t="s">
        <v>92</v>
      </c>
      <c r="E950" s="95" t="s">
        <v>182</v>
      </c>
      <c r="F950" s="128"/>
      <c r="G950" s="76">
        <f>SUM(G951)</f>
        <v>0</v>
      </c>
      <c r="H950" s="76">
        <f>SUM(H951)</f>
        <v>0</v>
      </c>
      <c r="I950" s="235" t="e">
        <f t="shared" si="20"/>
        <v>#DIV/0!</v>
      </c>
    </row>
    <row r="951" spans="1:9" ht="7.5" customHeight="1" hidden="1">
      <c r="A951" s="58" t="s">
        <v>195</v>
      </c>
      <c r="B951" s="97"/>
      <c r="C951" s="95" t="s">
        <v>92</v>
      </c>
      <c r="D951" s="95" t="s">
        <v>92</v>
      </c>
      <c r="E951" s="95" t="s">
        <v>182</v>
      </c>
      <c r="F951" s="128" t="s">
        <v>196</v>
      </c>
      <c r="G951" s="76"/>
      <c r="H951" s="76"/>
      <c r="I951" s="235" t="e">
        <f t="shared" si="20"/>
        <v>#DIV/0!</v>
      </c>
    </row>
    <row r="952" spans="1:9" ht="15" customHeight="1" hidden="1">
      <c r="A952" s="58" t="s">
        <v>285</v>
      </c>
      <c r="B952" s="97"/>
      <c r="C952" s="95" t="s">
        <v>92</v>
      </c>
      <c r="D952" s="95" t="s">
        <v>92</v>
      </c>
      <c r="E952" s="95" t="s">
        <v>286</v>
      </c>
      <c r="F952" s="128"/>
      <c r="G952" s="76">
        <f>SUM(G953)</f>
        <v>0</v>
      </c>
      <c r="H952" s="76">
        <f>SUM(H953)</f>
        <v>0</v>
      </c>
      <c r="I952" s="235" t="e">
        <f t="shared" si="20"/>
        <v>#DIV/0!</v>
      </c>
    </row>
    <row r="953" spans="1:9" ht="15" customHeight="1" hidden="1">
      <c r="A953" s="58" t="s">
        <v>177</v>
      </c>
      <c r="B953" s="97"/>
      <c r="C953" s="95" t="s">
        <v>92</v>
      </c>
      <c r="D953" s="95" t="s">
        <v>92</v>
      </c>
      <c r="E953" s="95" t="s">
        <v>286</v>
      </c>
      <c r="F953" s="128" t="s">
        <v>178</v>
      </c>
      <c r="G953" s="76"/>
      <c r="H953" s="76"/>
      <c r="I953" s="235" t="e">
        <f t="shared" si="20"/>
        <v>#DIV/0!</v>
      </c>
    </row>
    <row r="954" spans="1:9" ht="15" customHeight="1" hidden="1">
      <c r="A954" s="69" t="s">
        <v>184</v>
      </c>
      <c r="B954" s="93"/>
      <c r="C954" s="94" t="s">
        <v>92</v>
      </c>
      <c r="D954" s="94" t="s">
        <v>92</v>
      </c>
      <c r="E954" s="94" t="s">
        <v>94</v>
      </c>
      <c r="F954" s="127"/>
      <c r="G954" s="76">
        <f>SUM(G955)</f>
        <v>0</v>
      </c>
      <c r="H954" s="76">
        <f>SUM(H955)</f>
        <v>0</v>
      </c>
      <c r="I954" s="235" t="e">
        <f t="shared" si="20"/>
        <v>#DIV/0!</v>
      </c>
    </row>
    <row r="955" spans="1:9" ht="42.75" customHeight="1" hidden="1">
      <c r="A955" s="69" t="s">
        <v>70</v>
      </c>
      <c r="B955" s="93"/>
      <c r="C955" s="94" t="s">
        <v>92</v>
      </c>
      <c r="D955" s="94" t="s">
        <v>92</v>
      </c>
      <c r="E955" s="94" t="s">
        <v>71</v>
      </c>
      <c r="F955" s="127"/>
      <c r="G955" s="76">
        <f>SUM(G956)+G957</f>
        <v>0</v>
      </c>
      <c r="H955" s="76">
        <f>SUM(H956)+H957</f>
        <v>0</v>
      </c>
      <c r="I955" s="235" t="e">
        <f t="shared" si="20"/>
        <v>#DIV/0!</v>
      </c>
    </row>
    <row r="956" spans="1:9" ht="15" customHeight="1" hidden="1">
      <c r="A956" s="58" t="s">
        <v>195</v>
      </c>
      <c r="B956" s="93"/>
      <c r="C956" s="94" t="s">
        <v>92</v>
      </c>
      <c r="D956" s="94" t="s">
        <v>92</v>
      </c>
      <c r="E956" s="94" t="s">
        <v>71</v>
      </c>
      <c r="F956" s="127" t="s">
        <v>196</v>
      </c>
      <c r="G956" s="76"/>
      <c r="H956" s="76"/>
      <c r="I956" s="235" t="e">
        <f t="shared" si="20"/>
        <v>#DIV/0!</v>
      </c>
    </row>
    <row r="957" spans="1:9" ht="15" customHeight="1" hidden="1">
      <c r="A957" s="58" t="s">
        <v>115</v>
      </c>
      <c r="B957" s="93"/>
      <c r="C957" s="94" t="s">
        <v>92</v>
      </c>
      <c r="D957" s="94" t="s">
        <v>92</v>
      </c>
      <c r="E957" s="94" t="s">
        <v>71</v>
      </c>
      <c r="F957" s="127" t="s">
        <v>65</v>
      </c>
      <c r="G957" s="76"/>
      <c r="H957" s="76"/>
      <c r="I957" s="235" t="e">
        <f t="shared" si="20"/>
        <v>#DIV/0!</v>
      </c>
    </row>
    <row r="958" spans="1:9" ht="15">
      <c r="A958" s="58" t="s">
        <v>464</v>
      </c>
      <c r="B958" s="108"/>
      <c r="C958" s="95" t="s">
        <v>92</v>
      </c>
      <c r="D958" s="95" t="s">
        <v>92</v>
      </c>
      <c r="E958" s="95" t="s">
        <v>104</v>
      </c>
      <c r="F958" s="129"/>
      <c r="G958" s="76">
        <f>SUM(G959)</f>
        <v>44.9</v>
      </c>
      <c r="H958" s="76">
        <f>SUM(H959)</f>
        <v>44.9</v>
      </c>
      <c r="I958" s="235">
        <f t="shared" si="20"/>
        <v>100</v>
      </c>
    </row>
    <row r="959" spans="1:9" ht="15">
      <c r="A959" s="101" t="s">
        <v>649</v>
      </c>
      <c r="B959" s="108"/>
      <c r="C959" s="95" t="s">
        <v>92</v>
      </c>
      <c r="D959" s="95" t="s">
        <v>92</v>
      </c>
      <c r="E959" s="95" t="s">
        <v>74</v>
      </c>
      <c r="F959" s="129"/>
      <c r="G959" s="76">
        <f>SUM(G960)</f>
        <v>44.9</v>
      </c>
      <c r="H959" s="76">
        <f>SUM(H960)</f>
        <v>44.9</v>
      </c>
      <c r="I959" s="235">
        <f t="shared" si="20"/>
        <v>100</v>
      </c>
    </row>
    <row r="960" spans="1:9" ht="28.5">
      <c r="A960" s="58" t="s">
        <v>399</v>
      </c>
      <c r="B960" s="108"/>
      <c r="C960" s="95" t="s">
        <v>92</v>
      </c>
      <c r="D960" s="95" t="s">
        <v>92</v>
      </c>
      <c r="E960" s="95" t="s">
        <v>74</v>
      </c>
      <c r="F960" s="129" t="s">
        <v>397</v>
      </c>
      <c r="G960" s="76">
        <v>44.9</v>
      </c>
      <c r="H960" s="76">
        <v>44.9</v>
      </c>
      <c r="I960" s="235">
        <f t="shared" si="20"/>
        <v>100</v>
      </c>
    </row>
    <row r="961" spans="1:9" ht="15">
      <c r="A961" s="92" t="s">
        <v>254</v>
      </c>
      <c r="B961" s="93"/>
      <c r="C961" s="95" t="s">
        <v>240</v>
      </c>
      <c r="D961" s="95"/>
      <c r="E961" s="95"/>
      <c r="F961" s="128"/>
      <c r="G961" s="76">
        <f>SUM(G962+G978+G995+G1010)</f>
        <v>166571.39999999997</v>
      </c>
      <c r="H961" s="76">
        <f>SUM(H962+H978+H995+H1010)</f>
        <v>167872.40000000002</v>
      </c>
      <c r="I961" s="235">
        <f t="shared" si="20"/>
        <v>100.78104644614865</v>
      </c>
    </row>
    <row r="962" spans="1:9" ht="15">
      <c r="A962" s="92" t="s">
        <v>140</v>
      </c>
      <c r="B962" s="93"/>
      <c r="C962" s="95" t="s">
        <v>240</v>
      </c>
      <c r="D962" s="95" t="s">
        <v>351</v>
      </c>
      <c r="E962" s="95"/>
      <c r="F962" s="128"/>
      <c r="G962" s="76">
        <f>SUM(G965)+G963</f>
        <v>117284.8</v>
      </c>
      <c r="H962" s="76">
        <f>SUM(H965)+H963</f>
        <v>118765.70000000001</v>
      </c>
      <c r="I962" s="235">
        <f t="shared" si="20"/>
        <v>101.2626529609975</v>
      </c>
    </row>
    <row r="963" spans="1:9" ht="85.5">
      <c r="A963" s="92" t="s">
        <v>743</v>
      </c>
      <c r="B963" s="93"/>
      <c r="C963" s="95" t="s">
        <v>240</v>
      </c>
      <c r="D963" s="95" t="s">
        <v>351</v>
      </c>
      <c r="E963" s="95" t="s">
        <v>744</v>
      </c>
      <c r="F963" s="128"/>
      <c r="G963" s="76">
        <f>SUM(G964)</f>
        <v>334.9</v>
      </c>
      <c r="H963" s="76">
        <f>SUM(H964)</f>
        <v>435.1</v>
      </c>
      <c r="I963" s="235">
        <f t="shared" si="20"/>
        <v>129.91937891908034</v>
      </c>
    </row>
    <row r="964" spans="1:9" ht="28.5">
      <c r="A964" s="58" t="s">
        <v>399</v>
      </c>
      <c r="B964" s="93"/>
      <c r="C964" s="95" t="s">
        <v>240</v>
      </c>
      <c r="D964" s="95" t="s">
        <v>351</v>
      </c>
      <c r="E964" s="95" t="s">
        <v>744</v>
      </c>
      <c r="F964" s="128" t="s">
        <v>397</v>
      </c>
      <c r="G964" s="76">
        <v>334.9</v>
      </c>
      <c r="H964" s="76">
        <v>435.1</v>
      </c>
      <c r="I964" s="235">
        <f t="shared" si="20"/>
        <v>129.91937891908034</v>
      </c>
    </row>
    <row r="965" spans="1:9" ht="28.5">
      <c r="A965" s="92" t="s">
        <v>505</v>
      </c>
      <c r="B965" s="93"/>
      <c r="C965" s="95" t="s">
        <v>240</v>
      </c>
      <c r="D965" s="95" t="s">
        <v>351</v>
      </c>
      <c r="E965" s="95" t="s">
        <v>506</v>
      </c>
      <c r="F965" s="128"/>
      <c r="G965" s="237">
        <f>SUM(G966)</f>
        <v>116949.90000000001</v>
      </c>
      <c r="H965" s="237">
        <f>SUM(H966)</f>
        <v>118330.6</v>
      </c>
      <c r="I965" s="235">
        <f t="shared" si="20"/>
        <v>101.18059100520821</v>
      </c>
    </row>
    <row r="966" spans="1:9" ht="15">
      <c r="A966" s="92" t="s">
        <v>73</v>
      </c>
      <c r="B966" s="93"/>
      <c r="C966" s="95" t="s">
        <v>240</v>
      </c>
      <c r="D966" s="95" t="s">
        <v>351</v>
      </c>
      <c r="E966" s="95" t="s">
        <v>507</v>
      </c>
      <c r="F966" s="128"/>
      <c r="G966" s="76">
        <f>SUM(G977)+G967</f>
        <v>116949.90000000001</v>
      </c>
      <c r="H966" s="76">
        <f>SUM(H977)+H967</f>
        <v>118330.6</v>
      </c>
      <c r="I966" s="235">
        <f t="shared" si="20"/>
        <v>101.18059100520821</v>
      </c>
    </row>
    <row r="967" spans="1:9" ht="24" customHeight="1">
      <c r="A967" s="58" t="s">
        <v>128</v>
      </c>
      <c r="B967" s="93"/>
      <c r="C967" s="95" t="s">
        <v>240</v>
      </c>
      <c r="D967" s="95" t="s">
        <v>351</v>
      </c>
      <c r="E967" s="95" t="s">
        <v>650</v>
      </c>
      <c r="F967" s="128"/>
      <c r="G967" s="76">
        <f>SUM(G972+G974+G968)+G970</f>
        <v>105284.50000000001</v>
      </c>
      <c r="H967" s="76">
        <f>SUM(H972+H974+H968)+H970</f>
        <v>106665.20000000001</v>
      </c>
      <c r="I967" s="235">
        <f t="shared" si="20"/>
        <v>101.31139911382967</v>
      </c>
    </row>
    <row r="968" spans="1:9" ht="30.75" customHeight="1">
      <c r="A968" s="58" t="s">
        <v>700</v>
      </c>
      <c r="B968" s="93"/>
      <c r="C968" s="95" t="s">
        <v>240</v>
      </c>
      <c r="D968" s="95" t="s">
        <v>351</v>
      </c>
      <c r="E968" s="95" t="s">
        <v>745</v>
      </c>
      <c r="F968" s="128"/>
      <c r="G968" s="76">
        <f>SUM(G969)</f>
        <v>4364.7</v>
      </c>
      <c r="H968" s="76">
        <f>SUM(H969)</f>
        <v>6101.7</v>
      </c>
      <c r="I968" s="235">
        <f t="shared" si="20"/>
        <v>139.79654959103718</v>
      </c>
    </row>
    <row r="969" spans="1:9" ht="33.75" customHeight="1">
      <c r="A969" s="58" t="s">
        <v>399</v>
      </c>
      <c r="B969" s="93"/>
      <c r="C969" s="95" t="s">
        <v>240</v>
      </c>
      <c r="D969" s="95" t="s">
        <v>351</v>
      </c>
      <c r="E969" s="95" t="s">
        <v>745</v>
      </c>
      <c r="F969" s="128" t="s">
        <v>397</v>
      </c>
      <c r="G969" s="76">
        <v>4364.7</v>
      </c>
      <c r="H969" s="76">
        <v>6101.7</v>
      </c>
      <c r="I969" s="235">
        <f t="shared" si="20"/>
        <v>139.79654959103718</v>
      </c>
    </row>
    <row r="970" spans="1:9" ht="33.75" customHeight="1">
      <c r="A970" s="58" t="s">
        <v>354</v>
      </c>
      <c r="B970" s="93"/>
      <c r="C970" s="95" t="s">
        <v>240</v>
      </c>
      <c r="D970" s="95" t="s">
        <v>351</v>
      </c>
      <c r="E970" s="95" t="s">
        <v>749</v>
      </c>
      <c r="F970" s="128"/>
      <c r="G970" s="76">
        <f>SUM(G971)</f>
        <v>3291.1</v>
      </c>
      <c r="H970" s="76">
        <f>SUM(H971)</f>
        <v>3291.1</v>
      </c>
      <c r="I970" s="235">
        <f t="shared" si="20"/>
        <v>100</v>
      </c>
    </row>
    <row r="971" spans="1:9" ht="33.75" customHeight="1">
      <c r="A971" s="58" t="s">
        <v>399</v>
      </c>
      <c r="B971" s="93"/>
      <c r="C971" s="95" t="s">
        <v>240</v>
      </c>
      <c r="D971" s="95" t="s">
        <v>351</v>
      </c>
      <c r="E971" s="95" t="s">
        <v>749</v>
      </c>
      <c r="F971" s="128" t="s">
        <v>397</v>
      </c>
      <c r="G971" s="76">
        <v>3291.1</v>
      </c>
      <c r="H971" s="76">
        <v>3291.1</v>
      </c>
      <c r="I971" s="235">
        <f t="shared" si="20"/>
        <v>100</v>
      </c>
    </row>
    <row r="972" spans="1:9" ht="28.5">
      <c r="A972" s="58" t="s">
        <v>310</v>
      </c>
      <c r="B972" s="93"/>
      <c r="C972" s="95" t="s">
        <v>240</v>
      </c>
      <c r="D972" s="95" t="s">
        <v>351</v>
      </c>
      <c r="E972" s="95" t="s">
        <v>746</v>
      </c>
      <c r="F972" s="128"/>
      <c r="G972" s="76">
        <f>SUM(G973)</f>
        <v>91837.6</v>
      </c>
      <c r="H972" s="76">
        <f>SUM(H973)</f>
        <v>91837.6</v>
      </c>
      <c r="I972" s="235">
        <f t="shared" si="20"/>
        <v>100</v>
      </c>
    </row>
    <row r="973" spans="1:9" ht="28.5">
      <c r="A973" s="58" t="s">
        <v>399</v>
      </c>
      <c r="B973" s="93"/>
      <c r="C973" s="95" t="s">
        <v>240</v>
      </c>
      <c r="D973" s="95" t="s">
        <v>351</v>
      </c>
      <c r="E973" s="95" t="s">
        <v>746</v>
      </c>
      <c r="F973" s="128" t="s">
        <v>397</v>
      </c>
      <c r="G973" s="76">
        <v>91837.6</v>
      </c>
      <c r="H973" s="76">
        <v>91837.6</v>
      </c>
      <c r="I973" s="235">
        <f t="shared" si="20"/>
        <v>100</v>
      </c>
    </row>
    <row r="974" spans="1:9" ht="21" customHeight="1">
      <c r="A974" s="92" t="s">
        <v>169</v>
      </c>
      <c r="B974" s="93"/>
      <c r="C974" s="95" t="s">
        <v>240</v>
      </c>
      <c r="D974" s="95" t="s">
        <v>351</v>
      </c>
      <c r="E974" s="95" t="s">
        <v>651</v>
      </c>
      <c r="F974" s="128"/>
      <c r="G974" s="76">
        <f>SUM(G975)</f>
        <v>5791.1</v>
      </c>
      <c r="H974" s="76">
        <f>SUM(H975)</f>
        <v>5434.8</v>
      </c>
      <c r="I974" s="235">
        <f t="shared" si="20"/>
        <v>93.84745557838752</v>
      </c>
    </row>
    <row r="975" spans="1:9" ht="33" customHeight="1">
      <c r="A975" s="58" t="s">
        <v>399</v>
      </c>
      <c r="B975" s="93"/>
      <c r="C975" s="95" t="s">
        <v>240</v>
      </c>
      <c r="D975" s="95" t="s">
        <v>351</v>
      </c>
      <c r="E975" s="95" t="s">
        <v>651</v>
      </c>
      <c r="F975" s="128" t="s">
        <v>397</v>
      </c>
      <c r="G975" s="76">
        <v>5791.1</v>
      </c>
      <c r="H975" s="76">
        <v>5434.8</v>
      </c>
      <c r="I975" s="235">
        <f t="shared" si="20"/>
        <v>93.84745557838752</v>
      </c>
    </row>
    <row r="976" spans="1:9" ht="28.5">
      <c r="A976" s="92" t="s">
        <v>241</v>
      </c>
      <c r="B976" s="93"/>
      <c r="C976" s="95" t="s">
        <v>240</v>
      </c>
      <c r="D976" s="95" t="s">
        <v>351</v>
      </c>
      <c r="E976" s="95" t="s">
        <v>508</v>
      </c>
      <c r="F976" s="128"/>
      <c r="G976" s="76">
        <f>SUM(G977)</f>
        <v>11665.4</v>
      </c>
      <c r="H976" s="76">
        <f>SUM(H977)</f>
        <v>11665.4</v>
      </c>
      <c r="I976" s="235">
        <f t="shared" si="20"/>
        <v>100</v>
      </c>
    </row>
    <row r="977" spans="1:9" ht="28.5">
      <c r="A977" s="58" t="s">
        <v>399</v>
      </c>
      <c r="B977" s="110"/>
      <c r="C977" s="95" t="s">
        <v>240</v>
      </c>
      <c r="D977" s="95" t="s">
        <v>351</v>
      </c>
      <c r="E977" s="95" t="s">
        <v>508</v>
      </c>
      <c r="F977" s="129" t="s">
        <v>397</v>
      </c>
      <c r="G977" s="76">
        <v>11665.4</v>
      </c>
      <c r="H977" s="76">
        <v>11665.4</v>
      </c>
      <c r="I977" s="235">
        <f aca="true" t="shared" si="22" ref="I977:I1027">SUM(H977/G977*100)</f>
        <v>100</v>
      </c>
    </row>
    <row r="978" spans="1:9" ht="15">
      <c r="A978" s="92" t="s">
        <v>192</v>
      </c>
      <c r="B978" s="93"/>
      <c r="C978" s="95" t="s">
        <v>240</v>
      </c>
      <c r="D978" s="95" t="s">
        <v>353</v>
      </c>
      <c r="E978" s="95"/>
      <c r="F978" s="128"/>
      <c r="G978" s="76">
        <f>SUM(G979)</f>
        <v>23393</v>
      </c>
      <c r="H978" s="76">
        <f>SUM(H979)</f>
        <v>23353.100000000002</v>
      </c>
      <c r="I978" s="235">
        <f t="shared" si="22"/>
        <v>99.82943615611508</v>
      </c>
    </row>
    <row r="979" spans="1:9" ht="28.5">
      <c r="A979" s="92" t="s">
        <v>505</v>
      </c>
      <c r="B979" s="93"/>
      <c r="C979" s="95" t="s">
        <v>240</v>
      </c>
      <c r="D979" s="95" t="s">
        <v>353</v>
      </c>
      <c r="E979" s="95" t="s">
        <v>506</v>
      </c>
      <c r="F979" s="128"/>
      <c r="G979" s="76">
        <f>SUM(G984)+G987+G980</f>
        <v>23393</v>
      </c>
      <c r="H979" s="76">
        <f>SUM(H984)+H987+H980</f>
        <v>23353.100000000002</v>
      </c>
      <c r="I979" s="235">
        <f t="shared" si="22"/>
        <v>99.82943615611508</v>
      </c>
    </row>
    <row r="980" spans="1:9" ht="15">
      <c r="A980" s="215" t="s">
        <v>73</v>
      </c>
      <c r="B980" s="31"/>
      <c r="C980" s="95" t="s">
        <v>240</v>
      </c>
      <c r="D980" s="95" t="s">
        <v>353</v>
      </c>
      <c r="E980" s="62" t="s">
        <v>507</v>
      </c>
      <c r="F980" s="65"/>
      <c r="G980" s="76">
        <f>SUM(G981)</f>
        <v>1393.1</v>
      </c>
      <c r="H980" s="76">
        <f>SUM(H981)</f>
        <v>1353.2</v>
      </c>
      <c r="I980" s="235">
        <f t="shared" si="22"/>
        <v>97.13588399971287</v>
      </c>
    </row>
    <row r="981" spans="1:9" ht="15">
      <c r="A981" s="58" t="s">
        <v>128</v>
      </c>
      <c r="B981" s="93"/>
      <c r="C981" s="95" t="s">
        <v>240</v>
      </c>
      <c r="D981" s="95" t="s">
        <v>353</v>
      </c>
      <c r="E981" s="62" t="s">
        <v>650</v>
      </c>
      <c r="F981" s="128"/>
      <c r="G981" s="76">
        <f>SUM(G982)</f>
        <v>1393.1</v>
      </c>
      <c r="H981" s="76">
        <f>SUM(H982)</f>
        <v>1353.2</v>
      </c>
      <c r="I981" s="235">
        <f t="shared" si="22"/>
        <v>97.13588399971287</v>
      </c>
    </row>
    <row r="982" spans="1:9" ht="15">
      <c r="A982" s="240" t="s">
        <v>125</v>
      </c>
      <c r="B982" s="31"/>
      <c r="C982" s="62" t="s">
        <v>240</v>
      </c>
      <c r="D982" s="62" t="s">
        <v>353</v>
      </c>
      <c r="E982" s="62" t="s">
        <v>651</v>
      </c>
      <c r="F982" s="65"/>
      <c r="G982" s="76">
        <f>G983</f>
        <v>1393.1</v>
      </c>
      <c r="H982" s="76">
        <f>H983</f>
        <v>1353.2</v>
      </c>
      <c r="I982" s="235">
        <f t="shared" si="22"/>
        <v>97.13588399971287</v>
      </c>
    </row>
    <row r="983" spans="1:9" ht="28.5">
      <c r="A983" s="215" t="s">
        <v>399</v>
      </c>
      <c r="B983" s="31"/>
      <c r="C983" s="62" t="s">
        <v>240</v>
      </c>
      <c r="D983" s="62" t="s">
        <v>353</v>
      </c>
      <c r="E983" s="62" t="s">
        <v>651</v>
      </c>
      <c r="F983" s="65" t="s">
        <v>397</v>
      </c>
      <c r="G983" s="76">
        <v>1393.1</v>
      </c>
      <c r="H983" s="76">
        <v>1353.2</v>
      </c>
      <c r="I983" s="235">
        <f t="shared" si="22"/>
        <v>97.13588399971287</v>
      </c>
    </row>
    <row r="984" spans="1:9" ht="41.25" customHeight="1">
      <c r="A984" s="92" t="s">
        <v>514</v>
      </c>
      <c r="B984" s="93"/>
      <c r="C984" s="95" t="s">
        <v>240</v>
      </c>
      <c r="D984" s="95" t="s">
        <v>353</v>
      </c>
      <c r="E984" s="95" t="s">
        <v>592</v>
      </c>
      <c r="F984" s="128"/>
      <c r="G984" s="76">
        <f>SUM(G985)</f>
        <v>9870.4</v>
      </c>
      <c r="H984" s="76">
        <f>SUM(H985)</f>
        <v>9870.4</v>
      </c>
      <c r="I984" s="235">
        <f t="shared" si="22"/>
        <v>100</v>
      </c>
    </row>
    <row r="985" spans="1:9" ht="31.5" customHeight="1">
      <c r="A985" s="92" t="s">
        <v>241</v>
      </c>
      <c r="B985" s="93"/>
      <c r="C985" s="95" t="s">
        <v>240</v>
      </c>
      <c r="D985" s="95" t="s">
        <v>353</v>
      </c>
      <c r="E985" s="95" t="s">
        <v>593</v>
      </c>
      <c r="F985" s="128"/>
      <c r="G985" s="76">
        <f>SUM(G986)</f>
        <v>9870.4</v>
      </c>
      <c r="H985" s="76">
        <f>SUM(H986)</f>
        <v>9870.4</v>
      </c>
      <c r="I985" s="235">
        <f t="shared" si="22"/>
        <v>100</v>
      </c>
    </row>
    <row r="986" spans="1:9" ht="18" customHeight="1">
      <c r="A986" s="58" t="s">
        <v>399</v>
      </c>
      <c r="B986" s="110"/>
      <c r="C986" s="95" t="s">
        <v>240</v>
      </c>
      <c r="D986" s="95" t="s">
        <v>353</v>
      </c>
      <c r="E986" s="95" t="s">
        <v>593</v>
      </c>
      <c r="F986" s="129" t="s">
        <v>397</v>
      </c>
      <c r="G986" s="76">
        <v>9870.4</v>
      </c>
      <c r="H986" s="76">
        <v>9870.4</v>
      </c>
      <c r="I986" s="235">
        <f t="shared" si="22"/>
        <v>100</v>
      </c>
    </row>
    <row r="987" spans="1:9" ht="27.75" customHeight="1">
      <c r="A987" s="92" t="s">
        <v>515</v>
      </c>
      <c r="B987" s="93"/>
      <c r="C987" s="95" t="s">
        <v>240</v>
      </c>
      <c r="D987" s="95" t="s">
        <v>353</v>
      </c>
      <c r="E987" s="95" t="s">
        <v>594</v>
      </c>
      <c r="F987" s="128"/>
      <c r="G987" s="76">
        <f>SUM(G993:G993)+G988</f>
        <v>12129.5</v>
      </c>
      <c r="H987" s="76">
        <f>SUM(H993:H993)+H988</f>
        <v>12129.5</v>
      </c>
      <c r="I987" s="235">
        <f t="shared" si="22"/>
        <v>100</v>
      </c>
    </row>
    <row r="988" spans="1:9" ht="15" customHeight="1" hidden="1">
      <c r="A988" s="58" t="s">
        <v>128</v>
      </c>
      <c r="B988" s="93"/>
      <c r="C988" s="95" t="s">
        <v>240</v>
      </c>
      <c r="D988" s="95" t="s">
        <v>353</v>
      </c>
      <c r="E988" s="95" t="s">
        <v>172</v>
      </c>
      <c r="F988" s="128"/>
      <c r="G988" s="76">
        <f>SUM(G989)+G991</f>
        <v>0</v>
      </c>
      <c r="H988" s="76">
        <f>SUM(H989)+H991</f>
        <v>0</v>
      </c>
      <c r="I988" s="235" t="e">
        <f t="shared" si="22"/>
        <v>#DIV/0!</v>
      </c>
    </row>
    <row r="989" spans="1:9" ht="28.5" customHeight="1" hidden="1">
      <c r="A989" s="58" t="s">
        <v>116</v>
      </c>
      <c r="B989" s="93"/>
      <c r="C989" s="95" t="s">
        <v>240</v>
      </c>
      <c r="D989" s="95" t="s">
        <v>353</v>
      </c>
      <c r="E989" s="95" t="s">
        <v>117</v>
      </c>
      <c r="F989" s="128"/>
      <c r="G989" s="76">
        <f>SUM(G990)</f>
        <v>0</v>
      </c>
      <c r="H989" s="76">
        <f>SUM(H990)</f>
        <v>0</v>
      </c>
      <c r="I989" s="235" t="e">
        <f t="shared" si="22"/>
        <v>#DIV/0!</v>
      </c>
    </row>
    <row r="990" spans="1:9" ht="28.5" customHeight="1" hidden="1">
      <c r="A990" s="58" t="s">
        <v>399</v>
      </c>
      <c r="B990" s="110"/>
      <c r="C990" s="95" t="s">
        <v>240</v>
      </c>
      <c r="D990" s="95" t="s">
        <v>353</v>
      </c>
      <c r="E990" s="95" t="s">
        <v>117</v>
      </c>
      <c r="F990" s="129" t="s">
        <v>397</v>
      </c>
      <c r="G990" s="76"/>
      <c r="H990" s="76"/>
      <c r="I990" s="235" t="e">
        <f t="shared" si="22"/>
        <v>#DIV/0!</v>
      </c>
    </row>
    <row r="991" spans="1:9" ht="28.5" customHeight="1" hidden="1">
      <c r="A991" s="58" t="s">
        <v>310</v>
      </c>
      <c r="B991" s="93"/>
      <c r="C991" s="95" t="s">
        <v>240</v>
      </c>
      <c r="D991" s="95" t="s">
        <v>353</v>
      </c>
      <c r="E991" s="95" t="s">
        <v>372</v>
      </c>
      <c r="F991" s="128"/>
      <c r="G991" s="76">
        <f>SUM(G992)</f>
        <v>0</v>
      </c>
      <c r="H991" s="76">
        <f>SUM(H992)</f>
        <v>0</v>
      </c>
      <c r="I991" s="235" t="e">
        <f t="shared" si="22"/>
        <v>#DIV/0!</v>
      </c>
    </row>
    <row r="992" spans="1:9" ht="21" customHeight="1" hidden="1" thickBot="1">
      <c r="A992" s="58" t="s">
        <v>115</v>
      </c>
      <c r="B992" s="93"/>
      <c r="C992" s="95" t="s">
        <v>240</v>
      </c>
      <c r="D992" s="95" t="s">
        <v>353</v>
      </c>
      <c r="E992" s="95" t="s">
        <v>372</v>
      </c>
      <c r="F992" s="128" t="s">
        <v>65</v>
      </c>
      <c r="G992" s="76"/>
      <c r="H992" s="76"/>
      <c r="I992" s="235" t="e">
        <f t="shared" si="22"/>
        <v>#DIV/0!</v>
      </c>
    </row>
    <row r="993" spans="1:9" ht="20.25" customHeight="1">
      <c r="A993" s="58" t="s">
        <v>241</v>
      </c>
      <c r="B993" s="93"/>
      <c r="C993" s="95" t="s">
        <v>240</v>
      </c>
      <c r="D993" s="95" t="s">
        <v>353</v>
      </c>
      <c r="E993" s="95" t="s">
        <v>595</v>
      </c>
      <c r="F993" s="128"/>
      <c r="G993" s="76">
        <f>SUM(G994)</f>
        <v>12129.5</v>
      </c>
      <c r="H993" s="76">
        <f>SUM(H994)</f>
        <v>12129.5</v>
      </c>
      <c r="I993" s="235">
        <f t="shared" si="22"/>
        <v>100</v>
      </c>
    </row>
    <row r="994" spans="1:9" ht="28.5">
      <c r="A994" s="58" t="s">
        <v>399</v>
      </c>
      <c r="B994" s="110"/>
      <c r="C994" s="95" t="s">
        <v>240</v>
      </c>
      <c r="D994" s="95" t="s">
        <v>353</v>
      </c>
      <c r="E994" s="95" t="s">
        <v>595</v>
      </c>
      <c r="F994" s="129" t="s">
        <v>397</v>
      </c>
      <c r="G994" s="76">
        <v>12129.5</v>
      </c>
      <c r="H994" s="76">
        <v>12129.5</v>
      </c>
      <c r="I994" s="235">
        <f t="shared" si="22"/>
        <v>100</v>
      </c>
    </row>
    <row r="995" spans="1:9" ht="15">
      <c r="A995" s="58" t="s">
        <v>193</v>
      </c>
      <c r="B995" s="93"/>
      <c r="C995" s="95" t="s">
        <v>240</v>
      </c>
      <c r="D995" s="95" t="s">
        <v>97</v>
      </c>
      <c r="E995" s="95"/>
      <c r="F995" s="128"/>
      <c r="G995" s="76">
        <f>SUM(G998)+G996</f>
        <v>11445.3</v>
      </c>
      <c r="H995" s="76">
        <f>SUM(H998)+H996</f>
        <v>11324.2</v>
      </c>
      <c r="I995" s="235">
        <f t="shared" si="22"/>
        <v>98.94192375909763</v>
      </c>
    </row>
    <row r="996" spans="1:9" ht="95.25" customHeight="1">
      <c r="A996" s="92" t="s">
        <v>743</v>
      </c>
      <c r="B996" s="93"/>
      <c r="C996" s="95" t="s">
        <v>240</v>
      </c>
      <c r="D996" s="95" t="s">
        <v>97</v>
      </c>
      <c r="E996" s="95" t="s">
        <v>744</v>
      </c>
      <c r="F996" s="128"/>
      <c r="G996" s="76">
        <f>SUM(G997)</f>
        <v>79.4</v>
      </c>
      <c r="H996" s="76">
        <f>SUM(H997)</f>
        <v>92.6</v>
      </c>
      <c r="I996" s="235">
        <f t="shared" si="22"/>
        <v>116.62468513853904</v>
      </c>
    </row>
    <row r="997" spans="1:9" ht="32.25" customHeight="1">
      <c r="A997" s="58" t="s">
        <v>399</v>
      </c>
      <c r="B997" s="93"/>
      <c r="C997" s="95" t="s">
        <v>240</v>
      </c>
      <c r="D997" s="95" t="s">
        <v>97</v>
      </c>
      <c r="E997" s="95" t="s">
        <v>744</v>
      </c>
      <c r="F997" s="128" t="s">
        <v>397</v>
      </c>
      <c r="G997" s="76">
        <v>79.4</v>
      </c>
      <c r="H997" s="76">
        <v>92.6</v>
      </c>
      <c r="I997" s="235">
        <f t="shared" si="22"/>
        <v>116.62468513853904</v>
      </c>
    </row>
    <row r="998" spans="1:9" ht="28.5">
      <c r="A998" s="92" t="s">
        <v>505</v>
      </c>
      <c r="B998" s="93"/>
      <c r="C998" s="95" t="s">
        <v>240</v>
      </c>
      <c r="D998" s="95" t="s">
        <v>97</v>
      </c>
      <c r="E998" s="95" t="s">
        <v>506</v>
      </c>
      <c r="F998" s="128"/>
      <c r="G998" s="76">
        <f>SUM(G1002)</f>
        <v>11365.9</v>
      </c>
      <c r="H998" s="76">
        <f>SUM(H1002)</f>
        <v>11231.6</v>
      </c>
      <c r="I998" s="235">
        <f t="shared" si="22"/>
        <v>98.81839537564117</v>
      </c>
    </row>
    <row r="999" spans="1:9" ht="15" customHeight="1" hidden="1">
      <c r="A999" s="92"/>
      <c r="B999" s="93"/>
      <c r="C999" s="95"/>
      <c r="D999" s="95"/>
      <c r="E999" s="95"/>
      <c r="F999" s="128"/>
      <c r="G999" s="76"/>
      <c r="H999" s="76"/>
      <c r="I999" s="235" t="e">
        <f t="shared" si="22"/>
        <v>#DIV/0!</v>
      </c>
    </row>
    <row r="1000" spans="1:9" ht="15" customHeight="1" hidden="1">
      <c r="A1000" s="92"/>
      <c r="B1000" s="93"/>
      <c r="C1000" s="95"/>
      <c r="D1000" s="95"/>
      <c r="E1000" s="95"/>
      <c r="F1000" s="128"/>
      <c r="G1000" s="76"/>
      <c r="H1000" s="76"/>
      <c r="I1000" s="235" t="e">
        <f t="shared" si="22"/>
        <v>#DIV/0!</v>
      </c>
    </row>
    <row r="1001" spans="1:9" ht="15" customHeight="1" hidden="1">
      <c r="A1001" s="92"/>
      <c r="B1001" s="93"/>
      <c r="C1001" s="95"/>
      <c r="D1001" s="95"/>
      <c r="E1001" s="95"/>
      <c r="F1001" s="128"/>
      <c r="G1001" s="76"/>
      <c r="H1001" s="76"/>
      <c r="I1001" s="235" t="e">
        <f t="shared" si="22"/>
        <v>#DIV/0!</v>
      </c>
    </row>
    <row r="1002" spans="1:9" ht="15">
      <c r="A1002" s="92" t="s">
        <v>73</v>
      </c>
      <c r="B1002" s="93"/>
      <c r="C1002" s="95" t="s">
        <v>240</v>
      </c>
      <c r="D1002" s="95" t="s">
        <v>97</v>
      </c>
      <c r="E1002" s="95" t="s">
        <v>507</v>
      </c>
      <c r="F1002" s="128"/>
      <c r="G1002" s="76">
        <f>SUM(G1006)+G1003</f>
        <v>11365.9</v>
      </c>
      <c r="H1002" s="76">
        <f>SUM(H1006)+H1003</f>
        <v>11231.6</v>
      </c>
      <c r="I1002" s="235">
        <f t="shared" si="22"/>
        <v>98.81839537564117</v>
      </c>
    </row>
    <row r="1003" spans="1:9" ht="15">
      <c r="A1003" s="58" t="s">
        <v>128</v>
      </c>
      <c r="B1003" s="93"/>
      <c r="C1003" s="95" t="s">
        <v>240</v>
      </c>
      <c r="D1003" s="95" t="s">
        <v>97</v>
      </c>
      <c r="E1003" s="95" t="s">
        <v>650</v>
      </c>
      <c r="F1003" s="128"/>
      <c r="G1003" s="76">
        <f>SUM(G1004)</f>
        <v>7742.8</v>
      </c>
      <c r="H1003" s="76">
        <f>SUM(H1004)</f>
        <v>7608.6</v>
      </c>
      <c r="I1003" s="235">
        <f t="shared" si="22"/>
        <v>98.26677687658211</v>
      </c>
    </row>
    <row r="1004" spans="1:9" ht="15">
      <c r="A1004" s="92" t="s">
        <v>169</v>
      </c>
      <c r="B1004" s="93"/>
      <c r="C1004" s="95" t="s">
        <v>240</v>
      </c>
      <c r="D1004" s="95" t="s">
        <v>97</v>
      </c>
      <c r="E1004" s="95" t="s">
        <v>651</v>
      </c>
      <c r="F1004" s="128"/>
      <c r="G1004" s="76">
        <f>SUM(G1005)</f>
        <v>7742.8</v>
      </c>
      <c r="H1004" s="76">
        <f>SUM(H1005)</f>
        <v>7608.6</v>
      </c>
      <c r="I1004" s="235">
        <f t="shared" si="22"/>
        <v>98.26677687658211</v>
      </c>
    </row>
    <row r="1005" spans="1:9" ht="28.5">
      <c r="A1005" s="58" t="s">
        <v>399</v>
      </c>
      <c r="B1005" s="93"/>
      <c r="C1005" s="95" t="s">
        <v>240</v>
      </c>
      <c r="D1005" s="95" t="s">
        <v>97</v>
      </c>
      <c r="E1005" s="95" t="s">
        <v>651</v>
      </c>
      <c r="F1005" s="128" t="s">
        <v>397</v>
      </c>
      <c r="G1005" s="76">
        <v>7742.8</v>
      </c>
      <c r="H1005" s="76">
        <v>7608.6</v>
      </c>
      <c r="I1005" s="235">
        <f t="shared" si="22"/>
        <v>98.26677687658211</v>
      </c>
    </row>
    <row r="1006" spans="1:9" ht="28.5">
      <c r="A1006" s="58" t="s">
        <v>241</v>
      </c>
      <c r="B1006" s="93"/>
      <c r="C1006" s="95" t="s">
        <v>240</v>
      </c>
      <c r="D1006" s="95" t="s">
        <v>97</v>
      </c>
      <c r="E1006" s="95" t="s">
        <v>508</v>
      </c>
      <c r="F1006" s="128"/>
      <c r="G1006" s="76">
        <f>SUM(G1007)</f>
        <v>3623.1</v>
      </c>
      <c r="H1006" s="76">
        <f>SUM(H1007)</f>
        <v>3623</v>
      </c>
      <c r="I1006" s="235">
        <f t="shared" si="22"/>
        <v>99.99723993265435</v>
      </c>
    </row>
    <row r="1007" spans="1:9" ht="33.75" customHeight="1">
      <c r="A1007" s="58" t="s">
        <v>399</v>
      </c>
      <c r="B1007" s="110"/>
      <c r="C1007" s="95" t="s">
        <v>240</v>
      </c>
      <c r="D1007" s="95" t="s">
        <v>97</v>
      </c>
      <c r="E1007" s="95" t="s">
        <v>508</v>
      </c>
      <c r="F1007" s="129" t="s">
        <v>397</v>
      </c>
      <c r="G1007" s="76">
        <v>3623.1</v>
      </c>
      <c r="H1007" s="76">
        <v>3623</v>
      </c>
      <c r="I1007" s="235">
        <f t="shared" si="22"/>
        <v>99.99723993265435</v>
      </c>
    </row>
    <row r="1008" spans="1:9" ht="25.5" customHeight="1" hidden="1">
      <c r="A1008" s="69" t="s">
        <v>2</v>
      </c>
      <c r="B1008" s="93"/>
      <c r="C1008" s="95" t="s">
        <v>240</v>
      </c>
      <c r="D1008" s="95" t="s">
        <v>97</v>
      </c>
      <c r="E1008" s="95" t="s">
        <v>215</v>
      </c>
      <c r="F1008" s="127"/>
      <c r="G1008" s="76">
        <f>SUM(G1009)</f>
        <v>0</v>
      </c>
      <c r="H1008" s="76">
        <f>SUM(H1009)</f>
        <v>0</v>
      </c>
      <c r="I1008" s="235" t="e">
        <f t="shared" si="22"/>
        <v>#DIV/0!</v>
      </c>
    </row>
    <row r="1009" spans="1:9" ht="12.75" customHeight="1" hidden="1">
      <c r="A1009" s="92" t="s">
        <v>267</v>
      </c>
      <c r="B1009" s="93"/>
      <c r="C1009" s="95" t="s">
        <v>240</v>
      </c>
      <c r="D1009" s="95" t="s">
        <v>97</v>
      </c>
      <c r="E1009" s="95" t="s">
        <v>215</v>
      </c>
      <c r="F1009" s="127" t="s">
        <v>216</v>
      </c>
      <c r="G1009" s="76"/>
      <c r="H1009" s="76"/>
      <c r="I1009" s="235" t="e">
        <f t="shared" si="22"/>
        <v>#DIV/0!</v>
      </c>
    </row>
    <row r="1010" spans="1:9" ht="22.5" customHeight="1">
      <c r="A1010" s="69" t="s">
        <v>191</v>
      </c>
      <c r="B1010" s="97"/>
      <c r="C1010" s="95" t="s">
        <v>240</v>
      </c>
      <c r="D1010" s="95" t="s">
        <v>240</v>
      </c>
      <c r="E1010" s="95"/>
      <c r="F1010" s="128"/>
      <c r="G1010" s="76">
        <f>SUM(G1013)+G1018</f>
        <v>14448.300000000001</v>
      </c>
      <c r="H1010" s="76">
        <f>SUM(H1013)+H1018</f>
        <v>14429.4</v>
      </c>
      <c r="I1010" s="235">
        <f t="shared" si="22"/>
        <v>99.86918876269179</v>
      </c>
    </row>
    <row r="1011" spans="1:9" ht="18" customHeight="1" hidden="1">
      <c r="A1011" s="69" t="s">
        <v>174</v>
      </c>
      <c r="B1011" s="97"/>
      <c r="C1011" s="95" t="s">
        <v>240</v>
      </c>
      <c r="D1011" s="95" t="s">
        <v>240</v>
      </c>
      <c r="E1011" s="95" t="s">
        <v>175</v>
      </c>
      <c r="F1011" s="128"/>
      <c r="G1011" s="76">
        <f>SUM(G1012)</f>
        <v>0</v>
      </c>
      <c r="H1011" s="76">
        <f>SUM(H1012)</f>
        <v>0</v>
      </c>
      <c r="I1011" s="235" t="e">
        <f t="shared" si="22"/>
        <v>#DIV/0!</v>
      </c>
    </row>
    <row r="1012" spans="1:9" ht="15" customHeight="1" hidden="1">
      <c r="A1012" s="58" t="s">
        <v>128</v>
      </c>
      <c r="B1012" s="97"/>
      <c r="C1012" s="95" t="s">
        <v>240</v>
      </c>
      <c r="D1012" s="95" t="s">
        <v>240</v>
      </c>
      <c r="E1012" s="95" t="s">
        <v>175</v>
      </c>
      <c r="F1012" s="128" t="s">
        <v>65</v>
      </c>
      <c r="G1012" s="76"/>
      <c r="H1012" s="76"/>
      <c r="I1012" s="235" t="e">
        <f t="shared" si="22"/>
        <v>#DIV/0!</v>
      </c>
    </row>
    <row r="1013" spans="1:9" ht="28.5">
      <c r="A1013" s="92" t="s">
        <v>505</v>
      </c>
      <c r="B1013" s="93"/>
      <c r="C1013" s="95" t="s">
        <v>240</v>
      </c>
      <c r="D1013" s="95" t="s">
        <v>240</v>
      </c>
      <c r="E1013" s="95" t="s">
        <v>506</v>
      </c>
      <c r="F1013" s="128"/>
      <c r="G1013" s="76">
        <f>SUM(G1014)</f>
        <v>13156.6</v>
      </c>
      <c r="H1013" s="76">
        <f>SUM(H1014)</f>
        <v>13137.699999999999</v>
      </c>
      <c r="I1013" s="235">
        <f t="shared" si="22"/>
        <v>99.85634586443305</v>
      </c>
    </row>
    <row r="1014" spans="1:9" ht="28.5">
      <c r="A1014" s="92" t="s">
        <v>39</v>
      </c>
      <c r="B1014" s="93"/>
      <c r="C1014" s="95" t="s">
        <v>240</v>
      </c>
      <c r="D1014" s="95" t="s">
        <v>240</v>
      </c>
      <c r="E1014" s="95" t="s">
        <v>509</v>
      </c>
      <c r="F1014" s="128"/>
      <c r="G1014" s="76">
        <f>SUM(G1015:G1017)</f>
        <v>13156.6</v>
      </c>
      <c r="H1014" s="76">
        <f>SUM(H1015:H1017)</f>
        <v>13137.699999999999</v>
      </c>
      <c r="I1014" s="235">
        <f t="shared" si="22"/>
        <v>99.85634586443305</v>
      </c>
    </row>
    <row r="1015" spans="1:9" ht="28.5">
      <c r="A1015" s="92" t="s">
        <v>380</v>
      </c>
      <c r="B1015" s="93"/>
      <c r="C1015" s="95" t="s">
        <v>240</v>
      </c>
      <c r="D1015" s="95" t="s">
        <v>240</v>
      </c>
      <c r="E1015" s="95" t="s">
        <v>509</v>
      </c>
      <c r="F1015" s="127" t="s">
        <v>381</v>
      </c>
      <c r="G1015" s="76">
        <v>11681.3</v>
      </c>
      <c r="H1015" s="76">
        <v>11678.5</v>
      </c>
      <c r="I1015" s="235">
        <f t="shared" si="22"/>
        <v>99.97603006514687</v>
      </c>
    </row>
    <row r="1016" spans="1:9" ht="28.5">
      <c r="A1016" s="92" t="s">
        <v>613</v>
      </c>
      <c r="B1016" s="93"/>
      <c r="C1016" s="95" t="s">
        <v>240</v>
      </c>
      <c r="D1016" s="95" t="s">
        <v>240</v>
      </c>
      <c r="E1016" s="95" t="s">
        <v>509</v>
      </c>
      <c r="F1016" s="127" t="s">
        <v>95</v>
      </c>
      <c r="G1016" s="237">
        <v>1429.1</v>
      </c>
      <c r="H1016" s="237">
        <v>1413.8</v>
      </c>
      <c r="I1016" s="235">
        <f t="shared" si="22"/>
        <v>98.92939612343433</v>
      </c>
    </row>
    <row r="1017" spans="1:9" ht="15">
      <c r="A1017" s="145" t="s">
        <v>386</v>
      </c>
      <c r="B1017" s="146"/>
      <c r="C1017" s="147" t="s">
        <v>240</v>
      </c>
      <c r="D1017" s="147" t="s">
        <v>240</v>
      </c>
      <c r="E1017" s="147" t="s">
        <v>509</v>
      </c>
      <c r="F1017" s="256" t="s">
        <v>139</v>
      </c>
      <c r="G1017" s="294">
        <v>46.2</v>
      </c>
      <c r="H1017" s="294">
        <v>45.4</v>
      </c>
      <c r="I1017" s="235">
        <f t="shared" si="22"/>
        <v>98.26839826839826</v>
      </c>
    </row>
    <row r="1018" spans="1:9" ht="15">
      <c r="A1018" s="58" t="s">
        <v>464</v>
      </c>
      <c r="B1018" s="93"/>
      <c r="C1018" s="147" t="s">
        <v>240</v>
      </c>
      <c r="D1018" s="147" t="s">
        <v>240</v>
      </c>
      <c r="E1018" s="95" t="s">
        <v>104</v>
      </c>
      <c r="F1018" s="128"/>
      <c r="G1018" s="76">
        <f>SUM(G1019)</f>
        <v>1291.7</v>
      </c>
      <c r="H1018" s="76">
        <f>SUM(H1019)</f>
        <v>1291.7</v>
      </c>
      <c r="I1018" s="235">
        <f t="shared" si="22"/>
        <v>100</v>
      </c>
    </row>
    <row r="1019" spans="1:9" ht="28.5">
      <c r="A1019" s="208" t="s">
        <v>596</v>
      </c>
      <c r="B1019" s="209"/>
      <c r="C1019" s="147" t="s">
        <v>240</v>
      </c>
      <c r="D1019" s="147" t="s">
        <v>240</v>
      </c>
      <c r="E1019" s="95" t="s">
        <v>597</v>
      </c>
      <c r="F1019" s="210"/>
      <c r="G1019" s="295">
        <f>SUM(G1020)</f>
        <v>1291.7</v>
      </c>
      <c r="H1019" s="295">
        <f>SUM(H1020)</f>
        <v>1291.7</v>
      </c>
      <c r="I1019" s="235">
        <f t="shared" si="22"/>
        <v>100</v>
      </c>
    </row>
    <row r="1020" spans="1:9" ht="28.5">
      <c r="A1020" s="58" t="s">
        <v>399</v>
      </c>
      <c r="B1020" s="93"/>
      <c r="C1020" s="95" t="s">
        <v>240</v>
      </c>
      <c r="D1020" s="95" t="s">
        <v>240</v>
      </c>
      <c r="E1020" s="95" t="s">
        <v>597</v>
      </c>
      <c r="F1020" s="128" t="s">
        <v>397</v>
      </c>
      <c r="G1020" s="76">
        <v>1291.7</v>
      </c>
      <c r="H1020" s="76">
        <v>1291.7</v>
      </c>
      <c r="I1020" s="235">
        <f t="shared" si="22"/>
        <v>100</v>
      </c>
    </row>
    <row r="1021" spans="1:9" ht="15">
      <c r="A1021" s="58" t="s">
        <v>145</v>
      </c>
      <c r="B1021" s="110"/>
      <c r="C1021" s="100" t="s">
        <v>4</v>
      </c>
      <c r="D1021" s="100"/>
      <c r="E1021" s="100"/>
      <c r="F1021" s="136"/>
      <c r="G1021" s="83">
        <f aca="true" t="shared" si="23" ref="G1021:H1024">SUM(G1022)</f>
        <v>148.5</v>
      </c>
      <c r="H1021" s="83">
        <f t="shared" si="23"/>
        <v>148.5</v>
      </c>
      <c r="I1021" s="235">
        <f t="shared" si="22"/>
        <v>100</v>
      </c>
    </row>
    <row r="1022" spans="1:9" ht="15">
      <c r="A1022" s="58" t="s">
        <v>19</v>
      </c>
      <c r="B1022" s="110"/>
      <c r="C1022" s="116" t="s">
        <v>4</v>
      </c>
      <c r="D1022" s="116" t="s">
        <v>83</v>
      </c>
      <c r="E1022" s="116"/>
      <c r="F1022" s="136"/>
      <c r="G1022" s="83">
        <f t="shared" si="23"/>
        <v>148.5</v>
      </c>
      <c r="H1022" s="83">
        <f t="shared" si="23"/>
        <v>148.5</v>
      </c>
      <c r="I1022" s="235">
        <f t="shared" si="22"/>
        <v>100</v>
      </c>
    </row>
    <row r="1023" spans="1:9" ht="15">
      <c r="A1023" s="58" t="s">
        <v>20</v>
      </c>
      <c r="B1023" s="110"/>
      <c r="C1023" s="116" t="s">
        <v>4</v>
      </c>
      <c r="D1023" s="116" t="s">
        <v>83</v>
      </c>
      <c r="E1023" s="116" t="s">
        <v>21</v>
      </c>
      <c r="F1023" s="136"/>
      <c r="G1023" s="83">
        <f t="shared" si="23"/>
        <v>148.5</v>
      </c>
      <c r="H1023" s="83">
        <f t="shared" si="23"/>
        <v>148.5</v>
      </c>
      <c r="I1023" s="235">
        <f t="shared" si="22"/>
        <v>100</v>
      </c>
    </row>
    <row r="1024" spans="1:9" ht="15">
      <c r="A1024" s="58" t="s">
        <v>232</v>
      </c>
      <c r="B1024" s="115"/>
      <c r="C1024" s="116" t="s">
        <v>4</v>
      </c>
      <c r="D1024" s="116" t="s">
        <v>83</v>
      </c>
      <c r="E1024" s="116" t="s">
        <v>456</v>
      </c>
      <c r="F1024" s="132"/>
      <c r="G1024" s="84">
        <f t="shared" si="23"/>
        <v>148.5</v>
      </c>
      <c r="H1024" s="84">
        <f t="shared" si="23"/>
        <v>148.5</v>
      </c>
      <c r="I1024" s="235">
        <f t="shared" si="22"/>
        <v>100</v>
      </c>
    </row>
    <row r="1025" spans="1:9" ht="42.75">
      <c r="A1025" s="58" t="s">
        <v>366</v>
      </c>
      <c r="B1025" s="115"/>
      <c r="C1025" s="116" t="s">
        <v>4</v>
      </c>
      <c r="D1025" s="116" t="s">
        <v>83</v>
      </c>
      <c r="E1025" s="116" t="s">
        <v>459</v>
      </c>
      <c r="F1025" s="132"/>
      <c r="G1025" s="84">
        <f>SUM(G1026:G1026)</f>
        <v>148.5</v>
      </c>
      <c r="H1025" s="84">
        <f>SUM(H1026:H1026)</f>
        <v>148.5</v>
      </c>
      <c r="I1025" s="235">
        <f t="shared" si="22"/>
        <v>100</v>
      </c>
    </row>
    <row r="1026" spans="1:9" ht="29.25" thickBot="1">
      <c r="A1026" s="58" t="s">
        <v>399</v>
      </c>
      <c r="B1026" s="93"/>
      <c r="C1026" s="116" t="s">
        <v>4</v>
      </c>
      <c r="D1026" s="116" t="s">
        <v>83</v>
      </c>
      <c r="E1026" s="116" t="s">
        <v>459</v>
      </c>
      <c r="F1026" s="128" t="s">
        <v>397</v>
      </c>
      <c r="G1026" s="76">
        <v>148.5</v>
      </c>
      <c r="H1026" s="76">
        <v>148.5</v>
      </c>
      <c r="I1026" s="236">
        <f t="shared" si="22"/>
        <v>100</v>
      </c>
    </row>
    <row r="1027" spans="1:9" ht="21.75" customHeight="1" thickBot="1">
      <c r="A1027" s="353" t="s">
        <v>137</v>
      </c>
      <c r="B1027" s="354"/>
      <c r="C1027" s="355"/>
      <c r="D1027" s="355"/>
      <c r="E1027" s="355"/>
      <c r="F1027" s="356"/>
      <c r="G1027" s="357">
        <f>SUM(G13+G37+G57+G362+G408+G605+G662+G827+G946)</f>
        <v>3908708.3999999994</v>
      </c>
      <c r="H1027" s="357">
        <f>SUM(H13+H37+H57+H362+H408+H605+H662+H827+H946)</f>
        <v>3799819.3999999994</v>
      </c>
      <c r="I1027" s="349">
        <f t="shared" si="22"/>
        <v>97.21419484758698</v>
      </c>
    </row>
    <row r="1028" spans="7:8" ht="12.75" customHeight="1">
      <c r="G1028" s="54"/>
      <c r="H1028" s="54"/>
    </row>
    <row r="1029" spans="7:8" ht="15" hidden="1">
      <c r="G1029" s="60">
        <v>3829826.6</v>
      </c>
      <c r="H1029" s="60">
        <v>3829826.6</v>
      </c>
    </row>
    <row r="1030" spans="7:8" ht="18.75" customHeight="1" hidden="1">
      <c r="G1030" s="55">
        <f>SUM(G1029-G1027)</f>
        <v>-78881.79999999935</v>
      </c>
      <c r="H1030" s="55">
        <f>SUM(H1029-H1027)</f>
        <v>30007.200000000652</v>
      </c>
    </row>
    <row r="1031" spans="7:8" ht="15">
      <c r="G1031" s="55"/>
      <c r="H1031" s="55"/>
    </row>
    <row r="1032" spans="7:8" ht="15">
      <c r="G1032" s="56"/>
      <c r="H1032" s="56"/>
    </row>
  </sheetData>
  <sheetProtection/>
  <mergeCells count="3">
    <mergeCell ref="F7:G7"/>
    <mergeCell ref="A11:A12"/>
    <mergeCell ref="H5:I5"/>
  </mergeCells>
  <printOptions/>
  <pageMargins left="1.062992125984252" right="0" top="0.15748031496062992" bottom="0.03937007874015748" header="0" footer="0"/>
  <pageSetup fitToHeight="18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1">
      <selection activeCell="Q23" sqref="Q23"/>
    </sheetView>
  </sheetViews>
  <sheetFormatPr defaultColWidth="8.875" defaultRowHeight="12.75"/>
  <cols>
    <col min="1" max="1" width="42.125" style="375" customWidth="1"/>
    <col min="2" max="2" width="5.625" style="375" hidden="1" customWidth="1"/>
    <col min="3" max="3" width="34.75390625" style="375" customWidth="1"/>
    <col min="4" max="4" width="22.00390625" style="375" customWidth="1"/>
    <col min="5" max="16384" width="8.875" style="375" customWidth="1"/>
  </cols>
  <sheetData>
    <row r="1" ht="14.25">
      <c r="D1" s="376" t="s">
        <v>1075</v>
      </c>
    </row>
    <row r="2" ht="14.25">
      <c r="D2" s="377" t="s">
        <v>1077</v>
      </c>
    </row>
    <row r="3" ht="14.25">
      <c r="D3" s="377" t="s">
        <v>753</v>
      </c>
    </row>
    <row r="4" ht="14.25">
      <c r="D4" s="377" t="s">
        <v>754</v>
      </c>
    </row>
    <row r="5" ht="14.25">
      <c r="D5" s="374" t="s">
        <v>1079</v>
      </c>
    </row>
    <row r="6" spans="1:4" ht="21" customHeight="1">
      <c r="A6" s="413"/>
      <c r="B6" s="413"/>
      <c r="C6" s="413"/>
      <c r="D6" s="413"/>
    </row>
    <row r="7" spans="1:4" ht="10.5" customHeight="1">
      <c r="A7" s="414" t="s">
        <v>1025</v>
      </c>
      <c r="B7" s="415"/>
      <c r="C7" s="415"/>
      <c r="D7" s="415"/>
    </row>
    <row r="8" spans="1:4" ht="36" customHeight="1">
      <c r="A8" s="415"/>
      <c r="B8" s="415"/>
      <c r="C8" s="415"/>
      <c r="D8" s="415"/>
    </row>
    <row r="9" spans="1:4" ht="17.25" customHeight="1">
      <c r="A9" s="378"/>
      <c r="B9" s="379"/>
      <c r="C9" s="380"/>
      <c r="D9" s="381" t="s">
        <v>763</v>
      </c>
    </row>
    <row r="10" spans="1:5" ht="13.5" customHeight="1">
      <c r="A10" s="402" t="s">
        <v>1026</v>
      </c>
      <c r="B10" s="402"/>
      <c r="C10" s="402" t="s">
        <v>765</v>
      </c>
      <c r="D10" s="416" t="s">
        <v>220</v>
      </c>
      <c r="E10" s="382"/>
    </row>
    <row r="11" spans="1:4" ht="35.25" customHeight="1">
      <c r="A11" s="402"/>
      <c r="B11" s="402"/>
      <c r="C11" s="402"/>
      <c r="D11" s="416"/>
    </row>
    <row r="12" spans="1:4" ht="14.25" hidden="1">
      <c r="A12" s="383" t="s">
        <v>1027</v>
      </c>
      <c r="B12" s="384"/>
      <c r="C12" s="384"/>
      <c r="D12" s="362"/>
    </row>
    <row r="13" spans="1:4" ht="28.5" hidden="1">
      <c r="A13" s="32" t="s">
        <v>1028</v>
      </c>
      <c r="B13" s="312" t="s">
        <v>1029</v>
      </c>
      <c r="C13" s="312" t="s">
        <v>1030</v>
      </c>
      <c r="D13" s="385">
        <v>15000</v>
      </c>
    </row>
    <row r="14" spans="1:4" ht="14.25" hidden="1">
      <c r="A14" s="32" t="s">
        <v>1031</v>
      </c>
      <c r="B14" s="312"/>
      <c r="C14" s="312"/>
      <c r="D14" s="385"/>
    </row>
    <row r="15" spans="1:4" ht="28.5" hidden="1">
      <c r="A15" s="32" t="s">
        <v>1032</v>
      </c>
      <c r="B15" s="312" t="s">
        <v>1033</v>
      </c>
      <c r="C15" s="312" t="s">
        <v>1034</v>
      </c>
      <c r="D15" s="385">
        <v>100000</v>
      </c>
    </row>
    <row r="16" spans="1:4" ht="44.25" customHeight="1">
      <c r="A16" s="61" t="s">
        <v>1035</v>
      </c>
      <c r="B16" s="365" t="s">
        <v>1036</v>
      </c>
      <c r="C16" s="365" t="s">
        <v>1037</v>
      </c>
      <c r="D16" s="362">
        <f>D17+D19+D21+D23+D32+D35</f>
        <v>-54126.60000000056</v>
      </c>
    </row>
    <row r="17" spans="1:4" ht="51.75" customHeight="1">
      <c r="A17" s="32" t="s">
        <v>1038</v>
      </c>
      <c r="B17" s="312" t="s">
        <v>1033</v>
      </c>
      <c r="C17" s="312" t="s">
        <v>1039</v>
      </c>
      <c r="D17" s="362">
        <v>68100</v>
      </c>
    </row>
    <row r="18" spans="1:4" ht="28.5" hidden="1">
      <c r="A18" s="32" t="s">
        <v>1032</v>
      </c>
      <c r="B18" s="312" t="s">
        <v>1033</v>
      </c>
      <c r="C18" s="312" t="s">
        <v>1040</v>
      </c>
      <c r="D18" s="362">
        <v>-60000</v>
      </c>
    </row>
    <row r="19" spans="1:4" ht="52.5" customHeight="1">
      <c r="A19" s="32" t="s">
        <v>1041</v>
      </c>
      <c r="B19" s="312" t="s">
        <v>1033</v>
      </c>
      <c r="C19" s="312" t="s">
        <v>1042</v>
      </c>
      <c r="D19" s="362">
        <v>-187618.5</v>
      </c>
    </row>
    <row r="20" spans="1:4" ht="42.75" hidden="1">
      <c r="A20" s="32" t="s">
        <v>1043</v>
      </c>
      <c r="B20" s="312" t="s">
        <v>1033</v>
      </c>
      <c r="C20" s="312" t="s">
        <v>1044</v>
      </c>
      <c r="D20" s="362">
        <v>50000</v>
      </c>
    </row>
    <row r="21" spans="1:4" s="386" customFormat="1" ht="57.75" customHeight="1" hidden="1">
      <c r="A21" s="61" t="s">
        <v>1045</v>
      </c>
      <c r="B21" s="320" t="s">
        <v>1033</v>
      </c>
      <c r="C21" s="320" t="s">
        <v>1046</v>
      </c>
      <c r="D21" s="364"/>
    </row>
    <row r="22" spans="1:4" s="386" customFormat="1" ht="42.75" hidden="1">
      <c r="A22" s="61" t="s">
        <v>1043</v>
      </c>
      <c r="B22" s="320" t="s">
        <v>1033</v>
      </c>
      <c r="C22" s="320" t="s">
        <v>1047</v>
      </c>
      <c r="D22" s="364">
        <v>-75000</v>
      </c>
    </row>
    <row r="23" spans="1:4" s="386" customFormat="1" ht="57.75" customHeight="1">
      <c r="A23" s="61" t="s">
        <v>1048</v>
      </c>
      <c r="B23" s="320" t="s">
        <v>1033</v>
      </c>
      <c r="C23" s="320" t="s">
        <v>1049</v>
      </c>
      <c r="D23" s="364">
        <v>-45000</v>
      </c>
    </row>
    <row r="24" spans="1:4" ht="28.5" hidden="1">
      <c r="A24" s="32" t="s">
        <v>1050</v>
      </c>
      <c r="B24" s="312" t="s">
        <v>1033</v>
      </c>
      <c r="C24" s="312" t="s">
        <v>1051</v>
      </c>
      <c r="D24" s="362" t="s">
        <v>1052</v>
      </c>
    </row>
    <row r="25" spans="1:4" ht="57" hidden="1">
      <c r="A25" s="32" t="s">
        <v>1053</v>
      </c>
      <c r="B25" s="312" t="s">
        <v>1033</v>
      </c>
      <c r="C25" s="312" t="s">
        <v>1054</v>
      </c>
      <c r="D25" s="362" t="s">
        <v>1052</v>
      </c>
    </row>
    <row r="26" spans="1:4" ht="28.5" hidden="1">
      <c r="A26" s="32" t="s">
        <v>1050</v>
      </c>
      <c r="B26" s="312" t="s">
        <v>1033</v>
      </c>
      <c r="C26" s="312" t="s">
        <v>1055</v>
      </c>
      <c r="D26" s="362" t="s">
        <v>1052</v>
      </c>
    </row>
    <row r="27" spans="1:4" ht="128.25" hidden="1">
      <c r="A27" s="369" t="s">
        <v>1056</v>
      </c>
      <c r="B27" s="312" t="s">
        <v>1033</v>
      </c>
      <c r="C27" s="312" t="s">
        <v>1057</v>
      </c>
      <c r="D27" s="362" t="s">
        <v>1052</v>
      </c>
    </row>
    <row r="28" spans="1:4" ht="14.25" hidden="1">
      <c r="A28" s="32" t="s">
        <v>1058</v>
      </c>
      <c r="B28" s="312" t="s">
        <v>138</v>
      </c>
      <c r="C28" s="312" t="s">
        <v>1030</v>
      </c>
      <c r="D28" s="362">
        <v>209647.58</v>
      </c>
    </row>
    <row r="29" spans="1:4" ht="28.5" hidden="1">
      <c r="A29" s="32" t="s">
        <v>1059</v>
      </c>
      <c r="B29" s="312" t="s">
        <v>138</v>
      </c>
      <c r="C29" s="312" t="s">
        <v>1060</v>
      </c>
      <c r="D29" s="362">
        <v>209647.58</v>
      </c>
    </row>
    <row r="30" spans="1:4" ht="14.25" hidden="1">
      <c r="A30" s="32" t="s">
        <v>1061</v>
      </c>
      <c r="B30" s="312" t="s">
        <v>1062</v>
      </c>
      <c r="C30" s="312" t="s">
        <v>1063</v>
      </c>
      <c r="D30" s="362">
        <v>-3501465.2</v>
      </c>
    </row>
    <row r="31" spans="1:4" ht="28.5" hidden="1">
      <c r="A31" s="32" t="s">
        <v>1059</v>
      </c>
      <c r="B31" s="312" t="s">
        <v>1033</v>
      </c>
      <c r="C31" s="312" t="s">
        <v>1064</v>
      </c>
      <c r="D31" s="362">
        <v>-3501465.2</v>
      </c>
    </row>
    <row r="32" spans="1:6" ht="41.25" customHeight="1">
      <c r="A32" s="32" t="s">
        <v>1065</v>
      </c>
      <c r="B32" s="312" t="s">
        <v>1033</v>
      </c>
      <c r="C32" s="312" t="s">
        <v>1066</v>
      </c>
      <c r="D32" s="362">
        <v>-4175132.9</v>
      </c>
      <c r="E32" s="386"/>
      <c r="F32" s="386"/>
    </row>
    <row r="33" spans="1:6" ht="14.25" hidden="1">
      <c r="A33" s="32" t="s">
        <v>1067</v>
      </c>
      <c r="B33" s="312" t="s">
        <v>1068</v>
      </c>
      <c r="C33" s="312" t="s">
        <v>1069</v>
      </c>
      <c r="D33" s="362">
        <v>3711112.79</v>
      </c>
      <c r="E33" s="386"/>
      <c r="F33" s="386"/>
    </row>
    <row r="34" spans="1:6" ht="28.5" hidden="1">
      <c r="A34" s="32" t="s">
        <v>1059</v>
      </c>
      <c r="B34" s="312" t="s">
        <v>1033</v>
      </c>
      <c r="C34" s="312" t="s">
        <v>1070</v>
      </c>
      <c r="D34" s="362">
        <v>3711112.79</v>
      </c>
      <c r="E34" s="386"/>
      <c r="F34" s="386"/>
    </row>
    <row r="35" spans="1:6" ht="45.75" customHeight="1" thickBot="1">
      <c r="A35" s="32" t="s">
        <v>1071</v>
      </c>
      <c r="B35" s="312" t="s">
        <v>1033</v>
      </c>
      <c r="C35" s="312" t="s">
        <v>1072</v>
      </c>
      <c r="D35" s="362">
        <v>4285524.8</v>
      </c>
      <c r="E35" s="386"/>
      <c r="F35" s="386"/>
    </row>
    <row r="36" spans="1:4" ht="72" hidden="1" thickBot="1">
      <c r="A36" s="387" t="s">
        <v>1073</v>
      </c>
      <c r="B36" s="388" t="s">
        <v>138</v>
      </c>
      <c r="C36" s="389" t="s">
        <v>1074</v>
      </c>
      <c r="D36" s="390" t="s">
        <v>1052</v>
      </c>
    </row>
    <row r="37" spans="1:4" ht="12.75" customHeight="1">
      <c r="A37" s="391"/>
      <c r="B37" s="392"/>
      <c r="C37" s="378"/>
      <c r="D37" s="393"/>
    </row>
    <row r="38" ht="42.75" customHeight="1">
      <c r="A38" s="394"/>
    </row>
    <row r="39" ht="42.75" customHeight="1">
      <c r="A39" s="394"/>
    </row>
  </sheetData>
  <sheetProtection/>
  <mergeCells count="6">
    <mergeCell ref="A6:D6"/>
    <mergeCell ref="A7:D8"/>
    <mergeCell ref="A10:A11"/>
    <mergeCell ref="B10:B11"/>
    <mergeCell ref="C10:C11"/>
    <mergeCell ref="D10:D11"/>
  </mergeCells>
  <conditionalFormatting sqref="D13:D36">
    <cfRule type="cellIs" priority="1" dxfId="1" operator="equal" stopIfTrue="1">
      <formula>0</formula>
    </cfRule>
  </conditionalFormatting>
  <printOptions/>
  <pageMargins left="1.299212598425197" right="0.11811023622047245" top="0.7480314960629921" bottom="0.35433070866141736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2016-03-10T04:06:40Z</cp:lastPrinted>
  <dcterms:created xsi:type="dcterms:W3CDTF">2010-10-13T06:28:56Z</dcterms:created>
  <dcterms:modified xsi:type="dcterms:W3CDTF">2016-05-27T08:21:29Z</dcterms:modified>
  <cp:category/>
  <cp:version/>
  <cp:contentType/>
  <cp:contentStatus/>
</cp:coreProperties>
</file>