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5805" windowHeight="7470" activeTab="0"/>
  </bookViews>
  <sheets>
    <sheet name="функцион.2015" sheetId="1" r:id="rId1"/>
    <sheet name="ведомствен.2015" sheetId="2" r:id="rId2"/>
    <sheet name="Прогр.заимств." sheetId="3" r:id="rId3"/>
    <sheet name="источн.2015" sheetId="4" r:id="rId4"/>
    <sheet name="Кап.вложения" sheetId="5" r:id="rId5"/>
  </sheets>
  <definedNames/>
  <calcPr fullCalcOnLoad="1"/>
</workbook>
</file>

<file path=xl/sharedStrings.xml><?xml version="1.0" encoding="utf-8"?>
<sst xmlns="http://schemas.openxmlformats.org/spreadsheetml/2006/main" count="4752" uniqueCount="588">
  <si>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</si>
  <si>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</si>
  <si>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</si>
  <si>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</si>
  <si>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</si>
  <si>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</si>
  <si>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</si>
  <si>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</si>
  <si>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Предоставление субсидий бюджетным и автономным учреждениям</t>
  </si>
  <si>
    <t>Социальное обеспечение населения</t>
  </si>
  <si>
    <t>Социальная помощь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</si>
  <si>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</si>
  <si>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</si>
  <si>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</si>
  <si>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</si>
  <si>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</si>
  <si>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</si>
  <si>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Мероприятия в области коммунального хозяйства</t>
  </si>
  <si>
    <t>Благоустройство</t>
  </si>
  <si>
    <t>795 25 00</t>
  </si>
  <si>
    <t>Коммунальное хозяйство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</si>
  <si>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</si>
  <si>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</si>
  <si>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Органы юстиции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</si>
  <si>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</si>
  <si>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Код бюджетной классификации РФ</t>
  </si>
  <si>
    <t>Другие вопросы в области жилищно-коммунального хозяйства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</si>
  <si>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</si>
  <si>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</si>
  <si>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</si>
  <si>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Уличное освещение</t>
  </si>
  <si>
    <t>Учреждения социального обслуживания населения</t>
  </si>
  <si>
    <t>423 82 70</t>
  </si>
  <si>
    <t>612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</si>
  <si>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</si>
  <si>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</si>
  <si>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</si>
  <si>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</si>
  <si>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</si>
  <si>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</si>
  <si>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</si>
  <si>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</si>
  <si>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</si>
  <si>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</si>
  <si>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</si>
  <si>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</si>
  <si>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</si>
  <si>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</si>
  <si>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</si>
  <si>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</si>
  <si>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</si>
  <si>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</si>
  <si>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</si>
  <si>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</si>
  <si>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</si>
  <si>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</si>
  <si>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</si>
  <si>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</si>
  <si>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</si>
  <si>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</si>
  <si>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</si>
  <si>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</si>
  <si>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Целевые программы муниципальных образований</t>
  </si>
  <si>
    <t>795 00 00</t>
  </si>
  <si>
    <t>05</t>
  </si>
  <si>
    <t>Бюджетные инвестиции</t>
  </si>
  <si>
    <t>003</t>
  </si>
  <si>
    <t>Национальная безопасность и правоохранительная деятельность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</si>
  <si>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</si>
  <si>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</si>
  <si>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</si>
  <si>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</si>
  <si>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</si>
  <si>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</si>
  <si>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Другие субсидии бюджетным и автономным учреждениям на иные цели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</si>
  <si>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</si>
  <si>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</si>
  <si>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>Субсидии бюджетным и автономным учреждениям на иные цели</t>
  </si>
  <si>
    <t>Охрана семьи и детства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</si>
  <si>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</si>
  <si>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</si>
  <si>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ВСЕГО РАСХОДОВ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</si>
  <si>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</si>
  <si>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</si>
  <si>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700</t>
  </si>
  <si>
    <t>800</t>
  </si>
  <si>
    <t>Иные источники внутреннего финансирования  дефицитов бюджетов</t>
  </si>
  <si>
    <t>Стационарная медицинская помощь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</si>
  <si>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</si>
  <si>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</si>
  <si>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</si>
  <si>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</si>
  <si>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</si>
  <si>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</si>
  <si>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</si>
  <si>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</si>
  <si>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</si>
  <si>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</si>
  <si>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</si>
  <si>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</si>
  <si>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</si>
  <si>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</si>
  <si>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287</t>
  </si>
  <si>
    <t>Финансовое обеспечение муниципального задания на оказание муниципальных услуг (выполнение работ)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</si>
  <si>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</si>
  <si>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423 82 24</t>
  </si>
  <si>
    <t>Меры социальной поддержки граждан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</si>
  <si>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</si>
  <si>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</si>
  <si>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</si>
  <si>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</si>
  <si>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</si>
  <si>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</si>
  <si>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</si>
  <si>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</si>
  <si>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>Другие вопросы в области образования</t>
  </si>
  <si>
    <t xml:space="preserve">Другие вопросы в области культуры, кинематографии 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</si>
  <si>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</si>
  <si>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</si>
  <si>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</si>
  <si>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</si>
  <si>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</si>
  <si>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Амбулаторная помощь</t>
  </si>
  <si>
    <t>Скорая медицинская помощь</t>
  </si>
  <si>
    <t>Физическая культура и спорт</t>
  </si>
  <si>
    <t>Выполнение функций бюджетными учреждениями</t>
  </si>
  <si>
    <t>001</t>
  </si>
  <si>
    <t>092 03 00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</si>
  <si>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</si>
  <si>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</si>
  <si>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</si>
  <si>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</si>
  <si>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</si>
  <si>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</si>
  <si>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</si>
  <si>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</si>
  <si>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</si>
  <si>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</si>
  <si>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289</t>
  </si>
  <si>
    <t>290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</si>
  <si>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</si>
  <si>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</si>
  <si>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</si>
  <si>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</si>
  <si>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</si>
  <si>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</si>
  <si>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</si>
  <si>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</si>
  <si>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</si>
  <si>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</si>
  <si>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</si>
  <si>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</si>
  <si>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</si>
  <si>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</si>
  <si>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522 08 00</t>
  </si>
  <si>
    <t xml:space="preserve">Поддержка коммунального хозяйства </t>
  </si>
  <si>
    <t>795 00 27</t>
  </si>
  <si>
    <t>09</t>
  </si>
  <si>
    <t>Финансовое обеспечение государственного задания на оказание государственных услуг (выполнение работ)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</si>
  <si>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</si>
  <si>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</si>
  <si>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</si>
  <si>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</si>
  <si>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</si>
  <si>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Учреждения по внешкольной работе с детьми</t>
  </si>
  <si>
    <t>Здравоохранение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</si>
  <si>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</si>
  <si>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</si>
  <si>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</si>
  <si>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</si>
  <si>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</si>
  <si>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</si>
  <si>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</si>
  <si>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</si>
  <si>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</si>
  <si>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</si>
  <si>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</si>
  <si>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</si>
  <si>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</si>
  <si>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01  05  00  00  00  0000  000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</si>
  <si>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</si>
  <si>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</si>
  <si>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</si>
  <si>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</si>
  <si>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</si>
  <si>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</si>
  <si>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</si>
  <si>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</si>
  <si>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</si>
  <si>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</si>
  <si>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</si>
  <si>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</si>
  <si>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Музей и постоянные выставки</t>
  </si>
  <si>
    <t>Библиотеки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</si>
  <si>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</si>
  <si>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</si>
  <si>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</si>
  <si>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</si>
  <si>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</si>
  <si>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</si>
  <si>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Резервные фонды местных администраций</t>
  </si>
  <si>
    <t>070 05 00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</si>
  <si>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</si>
  <si>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</si>
  <si>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</si>
  <si>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</si>
  <si>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</si>
  <si>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</si>
  <si>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</si>
  <si>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</si>
  <si>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</si>
  <si>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</si>
  <si>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</si>
  <si>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12</t>
  </si>
  <si>
    <t>070 00 00</t>
  </si>
  <si>
    <t>Руководство и управление в сфере установленных функций</t>
  </si>
  <si>
    <t>795 00 74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</si>
  <si>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</si>
  <si>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</si>
  <si>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</si>
  <si>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</si>
  <si>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</si>
  <si>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</si>
  <si>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01  03  00  00  04  0000  710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</si>
  <si>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</si>
  <si>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</si>
  <si>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</si>
  <si>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</si>
  <si>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</si>
  <si>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</si>
  <si>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</si>
  <si>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Приложение 5</t>
  </si>
  <si>
    <t xml:space="preserve">Программа муниципальных внутренних заимствований </t>
  </si>
  <si>
    <t>1. Источники внутренних заимствований</t>
  </si>
  <si>
    <t>тыс.руб.</t>
  </si>
  <si>
    <t>Сумма,                 2013г.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</si>
  <si>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</si>
  <si>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</si>
  <si>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</si>
  <si>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</si>
  <si>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</si>
  <si>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Приложение 4</t>
  </si>
  <si>
    <t>Приложение 10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</si>
  <si>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</si>
  <si>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</si>
  <si>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Муниципальное казенное учреждение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</si>
  <si>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</si>
  <si>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</si>
  <si>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</si>
  <si>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Общее руководство и управление общими службами и услугами органов местного самоуправления</t>
  </si>
  <si>
    <t>Закупка товаров, работ и услуг для муниципальных нужд</t>
  </si>
  <si>
    <t>Иные бюджетные ассигнования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</si>
  <si>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</si>
  <si>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</si>
  <si>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</si>
  <si>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</si>
  <si>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Обслуживание муниципального долга</t>
  </si>
  <si>
    <t>вид расходов (группы)</t>
  </si>
  <si>
    <t>Расходы на оплату задолженности по договорам 2013 года</t>
  </si>
  <si>
    <t>655 00 10</t>
  </si>
  <si>
    <t>600</t>
  </si>
  <si>
    <t>Предоставление субсидий бюджетным и автономным учреждениям и иным некоммерческим организациям</t>
  </si>
  <si>
    <t>Оценка недвижимости, признание прав и регулирование отношений по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</si>
  <si>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</si>
  <si>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Реализация муниципальных функций в области национальной экономики</t>
  </si>
  <si>
    <t>Мероприятия в области автомобильного транспорта</t>
  </si>
  <si>
    <t xml:space="preserve">Муниципальные программы  </t>
  </si>
  <si>
    <t>МП "Капитальное строительство на территории Миасского городского округа на 2014-2015 годы"</t>
  </si>
  <si>
    <t>Отдельные мероприятия по землеустройству и землепользованию</t>
  </si>
  <si>
    <t>400</t>
  </si>
  <si>
    <t xml:space="preserve">795 25 00 </t>
  </si>
  <si>
    <t>Капитальные вложения в объекты недвижимого имущества муниципальной собственности</t>
  </si>
  <si>
    <t>Предоставление субсидий бюджетным,
автономным учреждениям и иным некоммерческим организациям</t>
  </si>
  <si>
    <t>Муниципальные программы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</si>
  <si>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</si>
  <si>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</si>
  <si>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Учреждения культуры, мероприятия в сфере культуры и кинематографии, архивного дела</t>
  </si>
  <si>
    <t>Реализция других функций, связанных с обеспечением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</si>
  <si>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</t>
  </si>
  <si>
    <t xml:space="preserve">Мероприятия по предупреждению и ликвидации последствий чрезвычайных ситуаций и стихийных бедствий </t>
  </si>
  <si>
    <t>Прочие мероприятия по благоустройству
городских округов и поселений</t>
  </si>
  <si>
    <t>Предоставление субсидий бюджетным и автономным организациям</t>
  </si>
  <si>
    <t>Муниципальная программа "Молодежь Миасса на 2014-2016 годы"</t>
  </si>
  <si>
    <t>Реализация полномочий Российской Федерации на государственную регистрацию актов гражданского состояния</t>
  </si>
  <si>
    <t>655 00 20</t>
  </si>
  <si>
    <t>Расходы на реализацию мероприятий по обеспечению своевременной и полной выплаты заработной платы</t>
  </si>
  <si>
    <t>Коды бюджетной  классификации</t>
  </si>
  <si>
    <t xml:space="preserve">от                     № </t>
  </si>
  <si>
    <t>Сумма,                 2016г.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</si>
  <si>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</si>
  <si>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</si>
  <si>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 средств бюджетов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</si>
  <si>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</si>
  <si>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01  03  01  00  00  0000  000</t>
  </si>
  <si>
    <t>01  03  01  00  00  0000  800</t>
  </si>
  <si>
    <t>01  03  01  00  04  0000  810</t>
  </si>
  <si>
    <t>Муниципальная  программа "Развитие физической культуры и спорта в Миасском городском округе на 2012-2016 годы"</t>
  </si>
  <si>
    <t>Финансовое обеспечение муниципального задания на оказание государственных услуг</t>
  </si>
  <si>
    <t>Организации по внешкольной работе с детьми</t>
  </si>
  <si>
    <t>Охрана объектов растительного и животного мира и среды их обитания</t>
  </si>
  <si>
    <t>МП "Экология Миасского городского округа 2014-2016 гг."</t>
  </si>
  <si>
    <t>003 00 00</t>
  </si>
  <si>
    <t>Муниципальная программа "Предоставление субсидий (социальных выплат) на улучшение жилищных условий муниципальных служащих Миасского городского округа"</t>
  </si>
  <si>
    <t>Подпрограмма "Оказание молодым семьям господдержки для улучшения жилищных условий"</t>
  </si>
  <si>
    <t>Муниципальная программа "Доступное и комфортное жилье - гражданам России"  на территории Миасского городского округа на 2014-2020 г.г."</t>
  </si>
  <si>
    <t>Расходы на оплату задолженности по договорам 2014 года</t>
  </si>
  <si>
    <t>Государственная программа Челябинской области "Дети Южного Урала" на 2014-2017 годы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</si>
  <si>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</si>
  <si>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Государственная программа Челябинской области «Развитие образования в Челябинской области на 2014–2017 годы»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</si>
  <si>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</si>
  <si>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</si>
  <si>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</si>
  <si>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</si>
  <si>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</si>
  <si>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Приложение 6</t>
  </si>
  <si>
    <t>Мероприятия в области малого и среднего предпринимательства</t>
  </si>
  <si>
    <t>РАСПРЕДЕЛЕНИЕ БЮДЖЕТНЫХ АССИГНОВАНИЙ НА 2016 ГОД</t>
  </si>
  <si>
    <t>на 2016 год  (тыс. руб.)</t>
  </si>
  <si>
    <t>на 2016 год                 (тыс. руб.)</t>
  </si>
  <si>
    <t>НА 2016 ГОД</t>
  </si>
  <si>
    <t xml:space="preserve">на 2016 год </t>
  </si>
  <si>
    <t xml:space="preserve">Источники 
внутреннего финансирования дефицита бюджета Миасского  городского округа 
на 2016 год   </t>
  </si>
  <si>
    <t>002 00 00000</t>
  </si>
  <si>
    <t>002 00 04000</t>
  </si>
  <si>
    <t>002 00 11000</t>
  </si>
  <si>
    <t>Председатель Собрания депутатов Миасского городского округа</t>
  </si>
  <si>
    <t>005 00 00000</t>
  </si>
  <si>
    <t>005 00 01020</t>
  </si>
  <si>
    <t>005 00 02020</t>
  </si>
  <si>
    <t>005 00 02030</t>
  </si>
  <si>
    <t>002 00 03000</t>
  </si>
  <si>
    <t>002 00 25000</t>
  </si>
  <si>
    <t>005 00 03000</t>
  </si>
  <si>
    <t>Функционирование высшего должностного лица субъекта Российской Федерации и муниципального образования</t>
  </si>
  <si>
    <t>004 00 00000</t>
  </si>
  <si>
    <t>065 00 03000</t>
  </si>
  <si>
    <t>002 00 04580</t>
  </si>
  <si>
    <t>002 00 04970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</si>
  <si>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</si>
  <si>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440 00 00000</t>
  </si>
  <si>
    <t>440 00 82000</t>
  </si>
  <si>
    <t>440 00 82100</t>
  </si>
  <si>
    <t>440 00 82220</t>
  </si>
  <si>
    <t>440 00 82200</t>
  </si>
  <si>
    <t>700 00 00000</t>
  </si>
  <si>
    <t>701 00 00000</t>
  </si>
  <si>
    <t>702 00 00000</t>
  </si>
  <si>
    <t>001 00 00000</t>
  </si>
  <si>
    <t>001 00 59300</t>
  </si>
  <si>
    <t>310 00 00000</t>
  </si>
  <si>
    <t>312 00 00000</t>
  </si>
  <si>
    <t>312 00 82000</t>
  </si>
  <si>
    <t>312 00 82100</t>
  </si>
  <si>
    <t>314 00 03000</t>
  </si>
  <si>
    <t>314 00 00000</t>
  </si>
  <si>
    <t>715 00 00000</t>
  </si>
  <si>
    <t>006 00 00000</t>
  </si>
  <si>
    <t>006 00 99000</t>
  </si>
  <si>
    <t>001 00 51200</t>
  </si>
  <si>
    <t>726 00 00000</t>
  </si>
  <si>
    <t>761 00 00000</t>
  </si>
  <si>
    <t>735 00 00000</t>
  </si>
  <si>
    <t>735 14 00000</t>
  </si>
  <si>
    <t>070 00 00000</t>
  </si>
  <si>
    <t>070 02 00000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</si>
  <si>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</si>
  <si>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070 02 22200</t>
  </si>
  <si>
    <t>Муниципальная программа "Профилактика преступлений и иных правонарушений на территории Миасского городского округа на 2015-2016 годы"</t>
  </si>
  <si>
    <t xml:space="preserve">423 00 00000 </t>
  </si>
  <si>
    <t xml:space="preserve">423 00 82000 </t>
  </si>
  <si>
    <t xml:space="preserve">423 00 82100 </t>
  </si>
  <si>
    <t>487 00 00000</t>
  </si>
  <si>
    <t>487 00 99000</t>
  </si>
  <si>
    <t>487 00 99010</t>
  </si>
  <si>
    <t>771 00 00000</t>
  </si>
  <si>
    <t>440 00 99000</t>
  </si>
  <si>
    <t>Закупка товаров, работ и услуг для обеспечения государственных (муниципальных) нужд</t>
  </si>
  <si>
    <t>Государственная программа Челябинской области "Развитие культуры и туризма в Челябинской области на 2015-2017г.г."</t>
  </si>
  <si>
    <t>380 00 00000</t>
  </si>
  <si>
    <t>Подпрограмма "Сохранение и развитие культурно-досуговой сферы на 2015-2017 г.г."</t>
  </si>
  <si>
    <t>381 00 00000</t>
  </si>
  <si>
    <t>Иные межбюджетные трансферты</t>
  </si>
  <si>
    <t>381 03 00000</t>
  </si>
  <si>
    <t>381 03 51440</t>
  </si>
  <si>
    <t>441 00 00000</t>
  </si>
  <si>
    <t>441 00 82000</t>
  </si>
  <si>
    <t>441 00 82100</t>
  </si>
  <si>
    <t>442 00 00000</t>
  </si>
  <si>
    <t>442 00 99000</t>
  </si>
  <si>
    <t>452 00 00000</t>
  </si>
  <si>
    <t>452 00 99000</t>
  </si>
  <si>
    <t xml:space="preserve">Муниципальная программа "Безопасность учреждений культуры" на 2014-2016 годы </t>
  </si>
  <si>
    <t>752 00 00000</t>
  </si>
  <si>
    <t>Муниципальная программа "Культура. Искусство. Творчество." на 2014-2016гг.</t>
  </si>
  <si>
    <t>753 00 00000</t>
  </si>
  <si>
    <t>753 00 0000</t>
  </si>
  <si>
    <t>Муниципальная программа "Укрепление и модернизация материально-технической базу учреждений культуры на 2014-2016 годы"</t>
  </si>
  <si>
    <t>754 00 00000</t>
  </si>
  <si>
    <t>Государственная программа Челябинской области "Развитие здравоохранения Челябинской области"</t>
  </si>
  <si>
    <t>010 00 00000</t>
  </si>
  <si>
    <t>Больницы, клиники, госпитали, медико-санитарные части</t>
  </si>
  <si>
    <t>011 10 47000</t>
  </si>
  <si>
    <t xml:space="preserve">Государственная программа Челябинской области "Развитие здравоохранения Челябинской области" </t>
  </si>
  <si>
    <t>01 0 00 00000</t>
  </si>
  <si>
    <t>011 10 00000</t>
  </si>
  <si>
    <t>Поликлиники, амбулатории, диагностические центры</t>
  </si>
  <si>
    <t>011 10 47100</t>
  </si>
  <si>
    <t>Станция скорой неотложной помощи</t>
  </si>
  <si>
    <t>011 10 47700</t>
  </si>
  <si>
    <t>Подпрограмма "Управление развитием отрасли здравоохранения"</t>
  </si>
  <si>
    <t>018 00 00000</t>
  </si>
  <si>
    <t>Расходы общегосударственного характера</t>
  </si>
  <si>
    <t>018 04 00000</t>
  </si>
  <si>
    <t>Финансовое обеспечение выполнения функций государственными органами</t>
  </si>
  <si>
    <t>018 04 20400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</si>
  <si>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</si>
  <si>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«Профилактика заболеваний и формирование здорового образа жизни. Развитие первичной медико-санитарной помощи. Предупреждение и борьба с социально значимыми заболеваниями»</t>
  </si>
  <si>
    <t>011 00 00000</t>
  </si>
  <si>
    <t>420 00 00000</t>
  </si>
  <si>
    <t>420 00 82000</t>
  </si>
  <si>
    <t>420 00 82100</t>
  </si>
  <si>
    <t>420 00 99000</t>
  </si>
  <si>
    <t>040 00 00000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</si>
  <si>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</si>
  <si>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</si>
  <si>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</si>
  <si>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040 02 01900</t>
  </si>
  <si>
    <t>742 00 00000</t>
  </si>
  <si>
    <t>Муниципальная программа "Безопасность образовательных организаций Миасского городского округа на 2016 год "</t>
  </si>
  <si>
    <t>743 00 00000</t>
  </si>
  <si>
    <t>030 00 00000</t>
  </si>
  <si>
    <t>030 02 00000</t>
  </si>
  <si>
    <t>030 02 82900</t>
  </si>
  <si>
    <t>030 02 73900</t>
  </si>
  <si>
    <t>030 02 88900</t>
  </si>
  <si>
    <t>421 00 00000</t>
  </si>
  <si>
    <t>421 00 82000</t>
  </si>
  <si>
    <t>421 00 82100</t>
  </si>
  <si>
    <t>421 00 99000</t>
  </si>
  <si>
    <t>423 00 00000</t>
  </si>
  <si>
    <t>423 00 82000</t>
  </si>
  <si>
    <t>423 00 82100</t>
  </si>
  <si>
    <t>433 00 00000</t>
  </si>
  <si>
    <t>433 00 99000</t>
  </si>
  <si>
    <t>433 00 99010</t>
  </si>
  <si>
    <t>Муниципальная программа "Программа развития образования в Миасском городском округе на 2016 год"</t>
  </si>
  <si>
    <t>745 00 00000</t>
  </si>
  <si>
    <t>431 00 00000</t>
  </si>
  <si>
    <t>431 00 99000</t>
  </si>
  <si>
    <t>741 00 00000</t>
  </si>
  <si>
    <t>Муниципальная программа "Организация и обеспечение отдыха, оздоровления и занятости детей Миасского городского округа на 2016 год"</t>
  </si>
  <si>
    <t>747 00 00000</t>
  </si>
  <si>
    <t>748 00 00000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</si>
  <si>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</si>
  <si>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030 02 48900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</si>
  <si>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</si>
  <si>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030 02 03900</t>
  </si>
  <si>
    <t>040 02 04900</t>
  </si>
  <si>
    <t xml:space="preserve">07 0 00 00000 </t>
  </si>
  <si>
    <t>07 0 02 00000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</si>
  <si>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</si>
  <si>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>07 0 02 22100</t>
  </si>
  <si>
    <t>313 00 00000</t>
  </si>
  <si>
    <t>313 00 02000</t>
  </si>
  <si>
    <t>340 00 00000</t>
  </si>
  <si>
    <t>340 00 82000</t>
  </si>
  <si>
    <t>340 00 82100</t>
  </si>
  <si>
    <t xml:space="preserve">070 00 00000 </t>
  </si>
  <si>
    <t>070 02 22100</t>
  </si>
  <si>
    <t>491 00 00000</t>
  </si>
  <si>
    <t>491 00 01000</t>
  </si>
  <si>
    <t>Муниципальная программа "Поддержка и  развитие дошкольного образования в Миасском городском округе на 2016 год"</t>
  </si>
  <si>
    <t>Муниципальная программа "Противодействие злоупотреблению наркотическими средствами и их незаконному обороту в Миасском городском округе на 2016-2018 годы"</t>
  </si>
  <si>
    <t>Муниципальная  программа "Развитие физической культуры, спорта и туризма в МГО на 2014-2016 годы"</t>
  </si>
  <si>
    <t xml:space="preserve">Организация и осуществление деятельности по опеке и попечительству </t>
  </si>
  <si>
    <t>Муниципальная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муницпальных услуг" Миасского городского округа на 2014 - 2016 годы"</t>
  </si>
  <si>
    <t>002 00 40000</t>
  </si>
  <si>
    <t>002 00 04340</t>
  </si>
  <si>
    <t>002 00 04460</t>
  </si>
  <si>
    <t>070 02 22900</t>
  </si>
  <si>
    <t>767 00 00000</t>
  </si>
  <si>
    <t>Муниципальная программа "Развитие муниципальной службы в Администрации Миасского городского округа"</t>
  </si>
  <si>
    <t xml:space="preserve"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</si>
  <si>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</t>
  </si>
  <si>
    <t>070 02 22300</t>
  </si>
  <si>
    <t>070 02 22600</t>
  </si>
  <si>
    <t>007 00 00000</t>
  </si>
  <si>
    <t>007 00 99000</t>
  </si>
  <si>
    <t>008 00 00000</t>
  </si>
  <si>
    <t>008 00 01000</t>
  </si>
  <si>
    <t>008 00 01500</t>
  </si>
  <si>
    <t>710 00 00000</t>
  </si>
  <si>
    <t>Муниципальная программа "Создание комплексной системы экстренного оповещения населения Миасского городского округа на 2015-2017 годы"</t>
  </si>
  <si>
    <t>Муниципальная  программа "Обеспечение безопасности жизнедеятельности населения Миасского городского округа на 2014-2016 годы"</t>
  </si>
  <si>
    <t>711 00 00000</t>
  </si>
  <si>
    <t>317 00 00000</t>
  </si>
  <si>
    <t>317 00 02000</t>
  </si>
  <si>
    <t>600 00 02000</t>
  </si>
  <si>
    <t>Учреждения в области национальной экономики</t>
  </si>
  <si>
    <t>010 00 99000</t>
  </si>
  <si>
    <t>Поддержка жилищно-коммунального хозяйства</t>
  </si>
  <si>
    <t>650 00 00000</t>
  </si>
  <si>
    <t>651 00 00000</t>
  </si>
  <si>
    <t>651 00 05000</t>
  </si>
  <si>
    <t>600 00 01000</t>
  </si>
  <si>
    <t>600 00 05000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</si>
  <si>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</si>
  <si>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000 02 91000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</si>
  <si>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</si>
  <si>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000 02 00000</t>
  </si>
  <si>
    <t>Муниципальная программа "Регулирование численности безнадзорных собак на территории Миасского городского округа на 2014-2016 гг."</t>
  </si>
  <si>
    <t>733 00 00000</t>
  </si>
  <si>
    <t>Программа "Поддержки и развития малого и среднего предпринимательства в Миасском городском округе на 2016-2018 годы"</t>
  </si>
  <si>
    <t>Государственная программа Челябинской области "Повышение качества жизни граждан пожилого возраста и иных категорий граждан в Челябинской области» на 2014–2017 годы"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</si>
  <si>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труженники тыла) 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</si>
  <si>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</si>
  <si>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«Ветеран труда Челябинской области"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</si>
  <si>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 </t>
  </si>
  <si>
    <t xml:space="preserve"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 </t>
  </si>
  <si>
    <t xml:space="preserve">Ежемесячное пособие на ребенка в соответствии с Законом Челябинской области "О ежемесячном пособии на ребенка" 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</si>
  <si>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</si>
  <si>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</si>
  <si>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</t>
  </si>
  <si>
    <t>07 0 02 53800</t>
  </si>
  <si>
    <t>50 5 00 00000</t>
  </si>
  <si>
    <t>Муниципальная программа "Доступная среда" на 2016 год</t>
  </si>
  <si>
    <t>060 00 00000</t>
  </si>
  <si>
    <t>060 02 00000</t>
  </si>
  <si>
    <t>060 02 21100</t>
  </si>
  <si>
    <t>060 02 21200</t>
  </si>
  <si>
    <t>060 02 21300</t>
  </si>
  <si>
    <t>060 02 21400</t>
  </si>
  <si>
    <t>060 02 21700</t>
  </si>
  <si>
    <t>070 02 22400</t>
  </si>
  <si>
    <t>070 02 22500</t>
  </si>
  <si>
    <t>070 02 22700</t>
  </si>
  <si>
    <t>070 02 53800</t>
  </si>
  <si>
    <t>505 00 00000</t>
  </si>
  <si>
    <t>505 00 63650</t>
  </si>
  <si>
    <t>514 00 00000</t>
  </si>
  <si>
    <t>514 00 01000</t>
  </si>
  <si>
    <t>765 00 00000</t>
  </si>
  <si>
    <t>01  06  10  00  00  0000  000</t>
  </si>
  <si>
    <t>Операции по управлению остатками средств на единых счетах бюджетов</t>
  </si>
  <si>
    <t xml:space="preserve">Реализация переданных государственных полномочий по социальному обслуживанию граждан </t>
  </si>
  <si>
    <t xml:space="preserve">Предоставление гражданам субсидий на оплату жилого помещения и коммунальных услуг 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</si>
  <si>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</si>
  <si>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>Реализация полномочий Российской Федерации по осуществлению ежегодной денежной выплаты лицам, награжденным нагрудным
знаком "Почетный донор России"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</si>
  <si>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</si>
  <si>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</si>
  <si>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</si>
  <si>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 </t>
  </si>
  <si>
    <t>000 02 48000</t>
  </si>
  <si>
    <t>508 00 00000</t>
  </si>
  <si>
    <t>508 00 99000</t>
  </si>
  <si>
    <t>000 02 49000</t>
  </si>
  <si>
    <t>000 02 51370</t>
  </si>
  <si>
    <t>000 02 52200</t>
  </si>
  <si>
    <t>000 02 52500</t>
  </si>
  <si>
    <t>000 02 52800</t>
  </si>
  <si>
    <t>000 02 75600</t>
  </si>
  <si>
    <t>000 02 75800</t>
  </si>
  <si>
    <t>Целевой финансовый резерв для ликвидации последствий чрезвычайных ситуаций природного или техногенного характера</t>
  </si>
  <si>
    <t>Приложение  7</t>
  </si>
  <si>
    <t>Отдельные мероприятия в других видах транспорта</t>
  </si>
  <si>
    <t>002 00 04990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</si>
  <si>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порядке.</t>
  </si>
  <si>
    <t>Обеспечение деятельности  (оказание услуг) подведомственных казенных учреждений в области физической культуры, спорта, туризма</t>
  </si>
  <si>
    <t>01  03  00  00  00  0000  000</t>
  </si>
  <si>
    <t>Бюджетные кредиты от других бюджетов бюджетной  системы Российской Федерации в валюте Российской Федерации</t>
  </si>
  <si>
    <t>Капитальные вложения в объекты государственной (муниципальной) собственности</t>
  </si>
  <si>
    <t>Распределение бюджетных ассигнований на капитальные вложения в объекты муниципальной собственности Миасского городского округа на 2016 год</t>
  </si>
  <si>
    <t>(тыс.руб.)</t>
  </si>
  <si>
    <t>Наименование объектов</t>
  </si>
  <si>
    <t>Объем бюджетных ассигнований</t>
  </si>
  <si>
    <t>-Реконструкция нижнего поля спортивного комплекса, расположенного в центральном районе г.Миасса на правом берегу р.Миасс</t>
  </si>
  <si>
    <t>Итого</t>
  </si>
  <si>
    <t>Приложение  8</t>
  </si>
  <si>
    <t>Муниципальная программа "Развитие физической культуры, спорта и туризма в Миасском городском округе на 2014-2016 годы", в том числе</t>
  </si>
  <si>
    <t>313 00 02000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</si>
  <si>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</si>
  <si>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"Развитие здравоохранения Миасского городского округа на 2014-2016гг."</t>
  </si>
  <si>
    <t>738 00 00000</t>
  </si>
  <si>
    <t>Защита населения и территории от чрезвычайных ситуаций природного и техногенного характера гражданская оборона</t>
  </si>
  <si>
    <t>Мероприятия в других видах транспорта</t>
  </si>
  <si>
    <t>к Решению Собрания</t>
  </si>
  <si>
    <t>от  18.12.2015 г. №2</t>
  </si>
  <si>
    <t>от 18.12.2015 г. №2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</si>
</sst>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[$-FC19]d\ mmmm\ yyyy\ &quot;г.&quot;"/>
    <numFmt numFmtId="190" formatCode="#,##0.000"/>
  </numFmts>
  <fonts count="54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 Cyr"/>
      <family val="0"/>
    </font>
    <font>
      <i/>
      <sz val="10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Arial Cyr"/>
      <family val="2"/>
    </font>
    <font>
      <sz val="8"/>
      <color indexed="8"/>
      <name val="Arial"/>
      <family val="2"/>
    </font>
    <font>
      <i/>
      <sz val="11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Arial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1" fillId="0" borderId="0" xfId="56" applyNumberFormat="1" applyFont="1" applyAlignment="1">
      <alignment horizontal="left"/>
      <protection/>
    </xf>
    <xf numFmtId="0" fontId="11" fillId="0" borderId="0" xfId="56" applyFont="1">
      <alignment/>
      <protection/>
    </xf>
    <xf numFmtId="0" fontId="0" fillId="0" borderId="0" xfId="0" applyFont="1" applyAlignment="1">
      <alignment horizontal="right"/>
    </xf>
    <xf numFmtId="0" fontId="9" fillId="0" borderId="0" xfId="56" applyFont="1" applyAlignment="1">
      <alignment/>
      <protection/>
    </xf>
    <xf numFmtId="0" fontId="11" fillId="0" borderId="0" xfId="56" applyFont="1" applyAlignment="1">
      <alignment/>
      <protection/>
    </xf>
    <xf numFmtId="49" fontId="6" fillId="0" borderId="10" xfId="56" applyNumberFormat="1" applyFont="1" applyBorder="1" applyAlignment="1">
      <alignment horizontal="left" vertical="center" wrapText="1"/>
      <protection/>
    </xf>
    <xf numFmtId="164" fontId="6" fillId="0" borderId="10" xfId="56" applyNumberFormat="1" applyFont="1" applyBorder="1" applyAlignment="1">
      <alignment vertical="center" wrapText="1"/>
      <protection/>
    </xf>
    <xf numFmtId="0" fontId="6" fillId="0" borderId="0" xfId="56" applyFont="1">
      <alignment/>
      <protection/>
    </xf>
    <xf numFmtId="49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vertical="center"/>
      <protection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2" fillId="0" borderId="0" xfId="0" applyNumberFormat="1" applyFont="1" applyAlignment="1">
      <alignment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15" fillId="0" borderId="0" xfId="56" applyNumberFormat="1" applyFont="1" applyFill="1" applyAlignment="1">
      <alignment horizontal="left"/>
      <protection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54">
      <alignment/>
      <protection/>
    </xf>
    <xf numFmtId="0" fontId="0" fillId="0" borderId="0" xfId="0" applyFont="1" applyFill="1" applyAlignment="1">
      <alignment horizontal="right"/>
    </xf>
    <xf numFmtId="0" fontId="0" fillId="0" borderId="0" xfId="54" applyFont="1">
      <alignment/>
      <protection/>
    </xf>
    <xf numFmtId="0" fontId="0" fillId="0" borderId="0" xfId="0" applyFont="1" applyBorder="1" applyAlignment="1">
      <alignment/>
    </xf>
    <xf numFmtId="0" fontId="7" fillId="0" borderId="0" xfId="54" applyFont="1">
      <alignment/>
      <protection/>
    </xf>
    <xf numFmtId="0" fontId="3" fillId="0" borderId="0" xfId="54" applyFont="1">
      <alignment/>
      <protection/>
    </xf>
    <xf numFmtId="0" fontId="7" fillId="0" borderId="11" xfId="54" applyFont="1" applyBorder="1">
      <alignment/>
      <protection/>
    </xf>
    <xf numFmtId="0" fontId="7" fillId="0" borderId="12" xfId="54" applyFont="1" applyBorder="1" applyAlignment="1">
      <alignment horizontal="center" vertical="justify"/>
      <protection/>
    </xf>
    <xf numFmtId="0" fontId="7" fillId="0" borderId="13" xfId="54" applyFont="1" applyBorder="1" applyAlignment="1">
      <alignment horizontal="left" wrapText="1"/>
      <protection/>
    </xf>
    <xf numFmtId="164" fontId="7" fillId="0" borderId="14" xfId="54" applyNumberFormat="1" applyFont="1" applyBorder="1" applyAlignment="1">
      <alignment horizontal="center" vertical="center"/>
      <protection/>
    </xf>
    <xf numFmtId="0" fontId="7" fillId="0" borderId="15" xfId="54" applyFont="1" applyBorder="1" applyAlignment="1">
      <alignment horizontal="center"/>
      <protection/>
    </xf>
    <xf numFmtId="164" fontId="7" fillId="0" borderId="16" xfId="54" applyNumberFormat="1" applyFont="1" applyBorder="1" applyAlignment="1">
      <alignment horizontal="center" vertical="center"/>
      <protection/>
    </xf>
    <xf numFmtId="0" fontId="7" fillId="0" borderId="17" xfId="54" applyFont="1" applyBorder="1" applyAlignment="1">
      <alignment horizontal="center"/>
      <protection/>
    </xf>
    <xf numFmtId="0" fontId="7" fillId="0" borderId="12" xfId="54" applyFont="1" applyBorder="1" applyAlignment="1">
      <alignment horizontal="left" wrapText="1"/>
      <protection/>
    </xf>
    <xf numFmtId="164" fontId="7" fillId="0" borderId="12" xfId="54" applyNumberFormat="1" applyFont="1" applyBorder="1" applyAlignment="1">
      <alignment horizontal="center" vertical="center"/>
      <protection/>
    </xf>
    <xf numFmtId="0" fontId="7" fillId="0" borderId="18" xfId="54" applyFont="1" applyBorder="1" applyAlignment="1">
      <alignment wrapText="1"/>
      <protection/>
    </xf>
    <xf numFmtId="0" fontId="7" fillId="0" borderId="19" xfId="54" applyFont="1" applyBorder="1" applyAlignment="1">
      <alignment horizontal="center"/>
      <protection/>
    </xf>
    <xf numFmtId="164" fontId="7" fillId="0" borderId="20" xfId="54" applyNumberFormat="1" applyFont="1" applyBorder="1" applyAlignment="1">
      <alignment horizontal="center" vertical="center"/>
      <protection/>
    </xf>
    <xf numFmtId="0" fontId="7" fillId="0" borderId="12" xfId="54" applyFont="1" applyBorder="1">
      <alignment/>
      <protection/>
    </xf>
    <xf numFmtId="0" fontId="7" fillId="0" borderId="18" xfId="54" applyFont="1" applyBorder="1" applyAlignment="1">
      <alignment horizontal="center"/>
      <protection/>
    </xf>
    <xf numFmtId="164" fontId="7" fillId="0" borderId="21" xfId="54" applyNumberFormat="1" applyFont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4" fillId="0" borderId="0" xfId="0" applyNumberFormat="1" applyFont="1" applyAlignment="1">
      <alignment horizont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9" fillId="24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35" fillId="0" borderId="0" xfId="0" applyFont="1" applyAlignment="1">
      <alignment/>
    </xf>
    <xf numFmtId="164" fontId="9" fillId="0" borderId="0" xfId="0" applyNumberFormat="1" applyFont="1" applyAlignment="1">
      <alignment/>
    </xf>
    <xf numFmtId="43" fontId="9" fillId="0" borderId="0" xfId="64" applyFont="1" applyAlignment="1">
      <alignment horizontal="center"/>
    </xf>
    <xf numFmtId="4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49" fontId="6" fillId="25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165" fontId="7" fillId="0" borderId="0" xfId="54" applyNumberFormat="1" applyFont="1">
      <alignment/>
      <protection/>
    </xf>
    <xf numFmtId="164" fontId="6" fillId="0" borderId="10" xfId="56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41" fillId="0" borderId="0" xfId="56" applyFont="1" applyAlignment="1">
      <alignment horizontal="center" vertical="center" wrapText="1"/>
      <protection/>
    </xf>
    <xf numFmtId="164" fontId="6" fillId="0" borderId="0" xfId="56" applyNumberFormat="1" applyFont="1">
      <alignment/>
      <protection/>
    </xf>
    <xf numFmtId="165" fontId="9" fillId="0" borderId="0" xfId="0" applyNumberFormat="1" applyFont="1" applyAlignment="1">
      <alignment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25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/>
    </xf>
    <xf numFmtId="49" fontId="6" fillId="25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9" fontId="4" fillId="25" borderId="10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/>
    </xf>
    <xf numFmtId="49" fontId="6" fillId="25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4" fillId="25" borderId="1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190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50" fillId="25" borderId="10" xfId="0" applyFont="1" applyFill="1" applyBorder="1" applyAlignment="1">
      <alignment horizontal="left" vertical="center" wrapText="1"/>
    </xf>
    <xf numFmtId="0" fontId="50" fillId="25" borderId="10" xfId="0" applyFont="1" applyFill="1" applyBorder="1" applyAlignment="1">
      <alignment horizontal="left" vertical="center"/>
    </xf>
    <xf numFmtId="49" fontId="37" fillId="25" borderId="10" xfId="0" applyNumberFormat="1" applyFont="1" applyFill="1" applyBorder="1" applyAlignment="1">
      <alignment horizontal="center" vertical="center" wrapText="1"/>
    </xf>
    <xf numFmtId="49" fontId="9" fillId="25" borderId="1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/>
    </xf>
    <xf numFmtId="49" fontId="42" fillId="25" borderId="10" xfId="0" applyNumberFormat="1" applyFont="1" applyFill="1" applyBorder="1" applyAlignment="1">
      <alignment/>
    </xf>
    <xf numFmtId="0" fontId="50" fillId="25" borderId="10" xfId="0" applyFont="1" applyFill="1" applyBorder="1" applyAlignment="1">
      <alignment vertical="center"/>
    </xf>
    <xf numFmtId="0" fontId="50" fillId="25" borderId="10" xfId="0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horizontal="center"/>
    </xf>
    <xf numFmtId="164" fontId="6" fillId="0" borderId="10" xfId="56" applyNumberFormat="1" applyFont="1" applyBorder="1" applyAlignment="1">
      <alignment horizontal="center" vertical="center"/>
      <protection/>
    </xf>
    <xf numFmtId="0" fontId="6" fillId="0" borderId="10" xfId="56" applyFont="1" applyBorder="1" applyAlignment="1">
      <alignment/>
      <protection/>
    </xf>
    <xf numFmtId="165" fontId="6" fillId="0" borderId="10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/>
      <protection/>
    </xf>
    <xf numFmtId="164" fontId="0" fillId="0" borderId="0" xfId="0" applyNumberFormat="1" applyFill="1" applyAlignment="1">
      <alignment/>
    </xf>
    <xf numFmtId="49" fontId="4" fillId="25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justify"/>
    </xf>
    <xf numFmtId="0" fontId="13" fillId="0" borderId="10" xfId="0" applyNumberFormat="1" applyFont="1" applyBorder="1" applyAlignment="1">
      <alignment horizontal="left" vertical="center" wrapText="1"/>
    </xf>
    <xf numFmtId="164" fontId="38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39" fillId="0" borderId="10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164" fontId="39" fillId="0" borderId="10" xfId="64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164" fontId="39" fillId="25" borderId="10" xfId="64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86" fontId="6" fillId="0" borderId="10" xfId="64" applyNumberFormat="1" applyFont="1" applyFill="1" applyBorder="1" applyAlignment="1">
      <alignment vertical="center"/>
    </xf>
    <xf numFmtId="0" fontId="4" fillId="25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164" fontId="3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49" fontId="13" fillId="25" borderId="10" xfId="0" applyNumberFormat="1" applyFont="1" applyFill="1" applyBorder="1" applyAlignment="1">
      <alignment vertical="center" wrapText="1"/>
    </xf>
    <xf numFmtId="164" fontId="39" fillId="25" borderId="10" xfId="0" applyNumberFormat="1" applyFont="1" applyFill="1" applyBorder="1" applyAlignment="1">
      <alignment horizontal="center" vertical="center" wrapText="1"/>
    </xf>
    <xf numFmtId="49" fontId="13" fillId="25" borderId="10" xfId="0" applyNumberFormat="1" applyFont="1" applyFill="1" applyBorder="1" applyAlignment="1">
      <alignment horizontal="center" vertical="center" wrapText="1"/>
    </xf>
    <xf numFmtId="0" fontId="51" fillId="25" borderId="10" xfId="0" applyFont="1" applyFill="1" applyBorder="1" applyAlignment="1">
      <alignment horizontal="left" vertical="center" wrapText="1"/>
    </xf>
    <xf numFmtId="165" fontId="39" fillId="25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vertical="center" wrapText="1"/>
    </xf>
    <xf numFmtId="0" fontId="50" fillId="25" borderId="10" xfId="0" applyFont="1" applyFill="1" applyBorder="1" applyAlignment="1">
      <alignment horizontal="justify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horizontal="left" vertical="center"/>
    </xf>
    <xf numFmtId="165" fontId="39" fillId="2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4" fillId="2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42" fillId="0" borderId="10" xfId="0" applyNumberFormat="1" applyFont="1" applyBorder="1" applyAlignment="1">
      <alignment vertical="center" wrapText="1"/>
    </xf>
    <xf numFmtId="164" fontId="39" fillId="25" borderId="10" xfId="0" applyNumberFormat="1" applyFont="1" applyFill="1" applyBorder="1" applyAlignment="1">
      <alignment horizontal="center" vertical="center"/>
    </xf>
    <xf numFmtId="0" fontId="50" fillId="25" borderId="10" xfId="0" applyFont="1" applyFill="1" applyBorder="1" applyAlignment="1">
      <alignment wrapText="1"/>
    </xf>
    <xf numFmtId="0" fontId="50" fillId="25" borderId="10" xfId="0" applyFont="1" applyFill="1" applyBorder="1" applyAlignment="1">
      <alignment horizontal="justify" wrapText="1"/>
    </xf>
    <xf numFmtId="165" fontId="39" fillId="25" borderId="10" xfId="64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/>
    </xf>
    <xf numFmtId="0" fontId="9" fillId="25" borderId="10" xfId="0" applyFont="1" applyFill="1" applyBorder="1" applyAlignment="1">
      <alignment vertical="center"/>
    </xf>
    <xf numFmtId="49" fontId="4" fillId="25" borderId="10" xfId="0" applyNumberFormat="1" applyFont="1" applyFill="1" applyBorder="1" applyAlignment="1">
      <alignment vertical="center"/>
    </xf>
    <xf numFmtId="0" fontId="4" fillId="25" borderId="10" xfId="0" applyFont="1" applyFill="1" applyBorder="1" applyAlignment="1">
      <alignment vertical="center"/>
    </xf>
    <xf numFmtId="0" fontId="51" fillId="25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164" fontId="38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/>
    </xf>
    <xf numFmtId="164" fontId="40" fillId="0" borderId="10" xfId="64" applyNumberFormat="1" applyFont="1" applyFill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186" fontId="39" fillId="25" borderId="10" xfId="64" applyNumberFormat="1" applyFont="1" applyFill="1" applyBorder="1" applyAlignment="1">
      <alignment horizontal="center" vertical="center"/>
    </xf>
    <xf numFmtId="164" fontId="40" fillId="25" borderId="10" xfId="0" applyNumberFormat="1" applyFont="1" applyFill="1" applyBorder="1" applyAlignment="1">
      <alignment horizontal="center" vertical="center"/>
    </xf>
    <xf numFmtId="164" fontId="40" fillId="2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186" fontId="6" fillId="0" borderId="10" xfId="64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37" fillId="25" borderId="10" xfId="0" applyNumberFormat="1" applyFont="1" applyFill="1" applyBorder="1" applyAlignment="1">
      <alignment horizontal="left" vertical="center" wrapText="1"/>
    </xf>
    <xf numFmtId="49" fontId="42" fillId="25" borderId="10" xfId="0" applyNumberFormat="1" applyFont="1" applyFill="1" applyBorder="1" applyAlignment="1">
      <alignment horizontal="left" vertical="center"/>
    </xf>
    <xf numFmtId="49" fontId="13" fillId="25" borderId="10" xfId="0" applyNumberFormat="1" applyFont="1" applyFill="1" applyBorder="1" applyAlignment="1">
      <alignment horizontal="left" vertical="center" wrapText="1"/>
    </xf>
    <xf numFmtId="49" fontId="5" fillId="25" borderId="10" xfId="0" applyNumberFormat="1" applyFont="1" applyFill="1" applyBorder="1" applyAlignment="1">
      <alignment horizontal="left" vertical="center"/>
    </xf>
    <xf numFmtId="0" fontId="9" fillId="25" borderId="10" xfId="0" applyFont="1" applyFill="1" applyBorder="1" applyAlignment="1">
      <alignment horizontal="left" vertical="center"/>
    </xf>
    <xf numFmtId="49" fontId="9" fillId="25" borderId="10" xfId="0" applyNumberFormat="1" applyFont="1" applyFill="1" applyBorder="1" applyAlignment="1">
      <alignment horizontal="left" vertical="center"/>
    </xf>
    <xf numFmtId="0" fontId="9" fillId="25" borderId="10" xfId="0" applyFont="1" applyFill="1" applyBorder="1" applyAlignment="1">
      <alignment vertical="center" wrapText="1"/>
    </xf>
    <xf numFmtId="0" fontId="7" fillId="25" borderId="10" xfId="55" applyFont="1" applyFill="1" applyBorder="1" applyAlignment="1">
      <alignment horizontal="left" vertical="center" wrapText="1"/>
      <protection/>
    </xf>
    <xf numFmtId="0" fontId="7" fillId="25" borderId="10" xfId="55" applyFont="1" applyFill="1" applyBorder="1" applyAlignment="1">
      <alignment vertical="justify"/>
      <protection/>
    </xf>
    <xf numFmtId="0" fontId="9" fillId="25" borderId="25" xfId="0" applyFont="1" applyFill="1" applyBorder="1" applyAlignment="1">
      <alignment vertical="center" wrapText="1"/>
    </xf>
    <xf numFmtId="0" fontId="9" fillId="25" borderId="25" xfId="0" applyFont="1" applyFill="1" applyBorder="1" applyAlignment="1">
      <alignment horizontal="left" vertical="justify" wrapText="1" readingOrder="1"/>
    </xf>
    <xf numFmtId="0" fontId="9" fillId="25" borderId="25" xfId="0" applyFont="1" applyFill="1" applyBorder="1" applyAlignment="1">
      <alignment horizontal="left" vertical="justify" wrapText="1"/>
    </xf>
    <xf numFmtId="0" fontId="9" fillId="25" borderId="26" xfId="0" applyFont="1" applyFill="1" applyBorder="1" applyAlignment="1">
      <alignment horizontal="left" vertical="justify" wrapText="1"/>
    </xf>
    <xf numFmtId="49" fontId="9" fillId="25" borderId="10" xfId="0" applyNumberFormat="1" applyFont="1" applyFill="1" applyBorder="1" applyAlignment="1">
      <alignment horizontal="left" vertical="justify"/>
    </xf>
    <xf numFmtId="0" fontId="9" fillId="25" borderId="10" xfId="56" applyFont="1" applyFill="1" applyBorder="1" applyAlignment="1">
      <alignment wrapText="1"/>
      <protection/>
    </xf>
    <xf numFmtId="164" fontId="6" fillId="25" borderId="10" xfId="56" applyNumberFormat="1" applyFont="1" applyFill="1" applyBorder="1" applyAlignment="1">
      <alignment horizontal="center" vertical="center" wrapText="1"/>
      <protection/>
    </xf>
    <xf numFmtId="164" fontId="6" fillId="25" borderId="10" xfId="56" applyNumberFormat="1" applyFont="1" applyFill="1" applyBorder="1" applyAlignment="1">
      <alignment vertical="center" wrapText="1"/>
      <protection/>
    </xf>
    <xf numFmtId="49" fontId="6" fillId="25" borderId="10" xfId="56" applyNumberFormat="1" applyFont="1" applyFill="1" applyBorder="1" applyAlignment="1">
      <alignment horizontal="left" vertical="center" wrapText="1"/>
      <protection/>
    </xf>
    <xf numFmtId="0" fontId="6" fillId="0" borderId="22" xfId="0" applyFont="1" applyBorder="1" applyAlignment="1">
      <alignment horizontal="left"/>
    </xf>
    <xf numFmtId="164" fontId="38" fillId="0" borderId="23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56" applyFont="1">
      <alignment/>
      <protection/>
    </xf>
    <xf numFmtId="0" fontId="43" fillId="0" borderId="0" xfId="0" applyFont="1" applyAlignment="1">
      <alignment horizontal="right"/>
    </xf>
    <xf numFmtId="0" fontId="43" fillId="0" borderId="0" xfId="0" applyFont="1" applyFill="1" applyAlignment="1">
      <alignment horizontal="right" wrapText="1"/>
    </xf>
    <xf numFmtId="49" fontId="52" fillId="0" borderId="10" xfId="0" applyNumberFormat="1" applyFont="1" applyBorder="1" applyAlignment="1">
      <alignment horizontal="justify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46" fillId="0" borderId="0" xfId="0" applyFont="1" applyFill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 wrapText="1"/>
    </xf>
    <xf numFmtId="165" fontId="0" fillId="0" borderId="0" xfId="0" applyNumberFormat="1" applyAlignment="1">
      <alignment/>
    </xf>
    <xf numFmtId="0" fontId="1" fillId="0" borderId="0" xfId="0" applyFont="1" applyFill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24" xfId="56" applyFont="1" applyBorder="1" applyAlignment="1">
      <alignment horizontal="center" vertical="center" wrapText="1"/>
      <protection/>
    </xf>
    <xf numFmtId="0" fontId="6" fillId="0" borderId="28" xfId="56" applyFont="1" applyBorder="1" applyAlignment="1">
      <alignment horizontal="center" vertical="center" wrapText="1"/>
      <protection/>
    </xf>
    <xf numFmtId="0" fontId="6" fillId="0" borderId="23" xfId="56" applyFont="1" applyBorder="1" applyAlignment="1">
      <alignment horizontal="center" vertical="center" wrapText="1"/>
      <protection/>
    </xf>
    <xf numFmtId="49" fontId="36" fillId="0" borderId="10" xfId="56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 wrapText="1"/>
    </xf>
    <xf numFmtId="0" fontId="12" fillId="0" borderId="0" xfId="56" applyFont="1" applyAlignment="1">
      <alignment horizontal="center" vertical="justify" wrapText="1"/>
      <protection/>
    </xf>
    <xf numFmtId="0" fontId="53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на 2008 год 1" xfId="54"/>
    <cellStyle name="Обычный_Источники" xfId="55"/>
    <cellStyle name="Обычный_Приложение №1+№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472"/>
  <sheetViews>
    <sheetView tabSelected="1" zoomScalePageLayoutView="0" workbookViewId="0" topLeftCell="A1">
      <selection activeCell="O4" sqref="O4"/>
    </sheetView>
  </sheetViews>
  <sheetFormatPr defaultColWidth="9.125" defaultRowHeight="12.75"/>
  <cols>
    <col min="1" max="1" width="69.125" style="36" customWidth="1"/>
    <col min="2" max="2" width="7.00390625" style="1" hidden="1" customWidth="1"/>
    <col min="3" max="3" width="7.75390625" style="0" customWidth="1"/>
    <col min="4" max="4" width="7.875" style="0" customWidth="1"/>
    <col min="5" max="5" width="15.25390625" style="0" customWidth="1"/>
    <col min="6" max="6" width="11.375" style="0" customWidth="1"/>
    <col min="7" max="7" width="16.625" style="3" customWidth="1"/>
    <col min="8" max="8" width="0.12890625" style="20" hidden="1" customWidth="1"/>
    <col min="9" max="9" width="11.625" style="0" hidden="1" customWidth="1"/>
    <col min="10" max="10" width="11.375" style="0" hidden="1" customWidth="1"/>
    <col min="11" max="12" width="9.125" style="0" hidden="1" customWidth="1"/>
    <col min="13" max="13" width="19.875" style="0" hidden="1" customWidth="1"/>
  </cols>
  <sheetData>
    <row r="1" spans="6:7" ht="12.75">
      <c r="F1" s="12" t="s">
        <v>241</v>
      </c>
      <c r="G1" s="19"/>
    </row>
    <row r="2" spans="6:7" ht="12.75">
      <c r="F2" s="4" t="s">
        <v>585</v>
      </c>
      <c r="G2" s="19"/>
    </row>
    <row r="3" spans="6:7" ht="12.75">
      <c r="F3" s="4" t="s">
        <v>141</v>
      </c>
      <c r="G3" s="19"/>
    </row>
    <row r="4" spans="6:7" ht="12.75">
      <c r="F4" s="4" t="s">
        <v>142</v>
      </c>
      <c r="G4" s="19"/>
    </row>
    <row r="5" spans="6:7" ht="12.75">
      <c r="F5" s="253" t="s">
        <v>586</v>
      </c>
      <c r="G5" s="253"/>
    </row>
    <row r="6" spans="3:6" ht="12.75">
      <c r="C6" s="6" t="s">
        <v>316</v>
      </c>
      <c r="F6" s="4"/>
    </row>
    <row r="7" spans="3:6" ht="12.75">
      <c r="C7" s="6" t="s">
        <v>143</v>
      </c>
      <c r="F7" s="7"/>
    </row>
    <row r="8" spans="3:6" ht="12.75">
      <c r="C8" s="6" t="s">
        <v>144</v>
      </c>
      <c r="F8" s="7"/>
    </row>
    <row r="9" ht="12.75">
      <c r="C9" s="8" t="s">
        <v>145</v>
      </c>
    </row>
    <row r="10" spans="2:7" ht="15.75">
      <c r="B10" s="9"/>
      <c r="G10" s="5"/>
    </row>
    <row r="11" spans="1:7" ht="14.25">
      <c r="A11" s="254" t="s">
        <v>146</v>
      </c>
      <c r="B11" s="142"/>
      <c r="C11" s="143" t="s">
        <v>286</v>
      </c>
      <c r="D11" s="144"/>
      <c r="E11" s="144"/>
      <c r="F11" s="236"/>
      <c r="G11" s="205" t="s">
        <v>148</v>
      </c>
    </row>
    <row r="12" spans="1:7" ht="42" customHeight="1">
      <c r="A12" s="255"/>
      <c r="B12" s="145" t="s">
        <v>149</v>
      </c>
      <c r="C12" s="148" t="s">
        <v>150</v>
      </c>
      <c r="D12" s="148" t="s">
        <v>151</v>
      </c>
      <c r="E12" s="148" t="s">
        <v>152</v>
      </c>
      <c r="F12" s="238" t="s">
        <v>257</v>
      </c>
      <c r="G12" s="239" t="s">
        <v>317</v>
      </c>
    </row>
    <row r="13" spans="1:10" s="10" customFormat="1" ht="15">
      <c r="A13" s="146" t="s">
        <v>225</v>
      </c>
      <c r="B13" s="95"/>
      <c r="C13" s="122" t="s">
        <v>226</v>
      </c>
      <c r="D13" s="122"/>
      <c r="E13" s="122"/>
      <c r="F13" s="122"/>
      <c r="G13" s="237">
        <f>SUM(G14+G18+G25+G42+G49+G52)+G39</f>
        <v>176966.80000000002</v>
      </c>
      <c r="I13" s="37">
        <f>SUM(H14:H78)</f>
        <v>176966.8</v>
      </c>
      <c r="J13" s="10">
        <f>SUM('ведомствен.2015'!G12+'ведомствен.2015'!G32+'ведомствен.2015'!G52+'ведомствен.2015'!G206)</f>
        <v>176966.8</v>
      </c>
    </row>
    <row r="14" spans="1:9" ht="28.5">
      <c r="A14" s="148" t="s">
        <v>227</v>
      </c>
      <c r="B14" s="64"/>
      <c r="C14" s="103" t="s">
        <v>226</v>
      </c>
      <c r="D14" s="103" t="s">
        <v>228</v>
      </c>
      <c r="E14" s="103"/>
      <c r="F14" s="103"/>
      <c r="G14" s="149">
        <f>SUM(G15)</f>
        <v>1618.2</v>
      </c>
      <c r="H14"/>
      <c r="I14" s="35">
        <f>SUM(G13-I13)</f>
        <v>2.9103830456733704E-11</v>
      </c>
    </row>
    <row r="15" spans="1:13" ht="42.75">
      <c r="A15" s="148" t="s">
        <v>38</v>
      </c>
      <c r="B15" s="64"/>
      <c r="C15" s="103" t="s">
        <v>226</v>
      </c>
      <c r="D15" s="103" t="s">
        <v>228</v>
      </c>
      <c r="E15" s="109" t="s">
        <v>322</v>
      </c>
      <c r="F15" s="103"/>
      <c r="G15" s="149">
        <f>SUM(G17)</f>
        <v>1618.2</v>
      </c>
      <c r="H15"/>
      <c r="M15" s="35">
        <f>SUM(G74+G97+G130+G147+G158+G163+G177+G196+G230+G238+G250+G278+G290+G296+G304+G310+G375+G397+G404+G412+G408+G441+G446+G457)</f>
        <v>843626.6</v>
      </c>
    </row>
    <row r="16" spans="1:8" ht="14.25">
      <c r="A16" s="148" t="s">
        <v>40</v>
      </c>
      <c r="B16" s="64"/>
      <c r="C16" s="103" t="s">
        <v>226</v>
      </c>
      <c r="D16" s="103" t="s">
        <v>228</v>
      </c>
      <c r="E16" s="109" t="s">
        <v>330</v>
      </c>
      <c r="F16" s="103"/>
      <c r="G16" s="149">
        <f>SUM(G17)</f>
        <v>1618.2</v>
      </c>
      <c r="H16"/>
    </row>
    <row r="17" spans="1:9" ht="28.5">
      <c r="A17" s="148" t="s">
        <v>247</v>
      </c>
      <c r="B17" s="64"/>
      <c r="C17" s="103" t="s">
        <v>226</v>
      </c>
      <c r="D17" s="103" t="s">
        <v>228</v>
      </c>
      <c r="E17" s="109" t="s">
        <v>330</v>
      </c>
      <c r="F17" s="103" t="s">
        <v>248</v>
      </c>
      <c r="G17" s="149">
        <v>1618.2</v>
      </c>
      <c r="H17" s="20">
        <f>SUM('ведомствен.2015'!G56)</f>
        <v>1618.2</v>
      </c>
      <c r="I17" s="20">
        <f>SUM(G17-H17)</f>
        <v>0</v>
      </c>
    </row>
    <row r="18" spans="1:9" ht="42.75">
      <c r="A18" s="148" t="s">
        <v>43</v>
      </c>
      <c r="B18" s="64"/>
      <c r="C18" s="103" t="s">
        <v>226</v>
      </c>
      <c r="D18" s="103" t="s">
        <v>44</v>
      </c>
      <c r="E18" s="103"/>
      <c r="F18" s="103"/>
      <c r="G18" s="149">
        <f>SUM(G19)</f>
        <v>13575</v>
      </c>
      <c r="H18"/>
      <c r="I18" s="20">
        <f aca="true" t="shared" si="0" ref="I18:I78">SUM(G18-H18)</f>
        <v>13575</v>
      </c>
    </row>
    <row r="19" spans="1:9" ht="42.75">
      <c r="A19" s="148" t="s">
        <v>38</v>
      </c>
      <c r="B19" s="64"/>
      <c r="C19" s="103" t="s">
        <v>226</v>
      </c>
      <c r="D19" s="103" t="s">
        <v>44</v>
      </c>
      <c r="E19" s="103" t="s">
        <v>322</v>
      </c>
      <c r="F19" s="104"/>
      <c r="G19" s="149">
        <f>SUM(G20+G23)</f>
        <v>13575</v>
      </c>
      <c r="H19"/>
      <c r="I19" s="20">
        <f t="shared" si="0"/>
        <v>13575</v>
      </c>
    </row>
    <row r="20" spans="1:9" ht="14.25">
      <c r="A20" s="148" t="s">
        <v>45</v>
      </c>
      <c r="B20" s="64"/>
      <c r="C20" s="103" t="s">
        <v>226</v>
      </c>
      <c r="D20" s="103" t="s">
        <v>44</v>
      </c>
      <c r="E20" s="103" t="s">
        <v>323</v>
      </c>
      <c r="F20" s="104"/>
      <c r="G20" s="149">
        <f>SUM(G21)+G22</f>
        <v>12119</v>
      </c>
      <c r="H20"/>
      <c r="I20" s="20">
        <f t="shared" si="0"/>
        <v>12119</v>
      </c>
    </row>
    <row r="21" spans="1:9" ht="28.5">
      <c r="A21" s="148" t="s">
        <v>247</v>
      </c>
      <c r="B21" s="64"/>
      <c r="C21" s="103" t="s">
        <v>226</v>
      </c>
      <c r="D21" s="103" t="s">
        <v>44</v>
      </c>
      <c r="E21" s="103" t="s">
        <v>323</v>
      </c>
      <c r="F21" s="103" t="s">
        <v>248</v>
      </c>
      <c r="G21" s="149">
        <v>12109.4</v>
      </c>
      <c r="H21" s="20">
        <f>SUM('ведомствен.2015'!G16)</f>
        <v>12109.4</v>
      </c>
      <c r="I21" s="20">
        <f t="shared" si="0"/>
        <v>0</v>
      </c>
    </row>
    <row r="22" spans="1:9" ht="14.25">
      <c r="A22" s="148" t="s">
        <v>250</v>
      </c>
      <c r="B22" s="64"/>
      <c r="C22" s="103" t="s">
        <v>226</v>
      </c>
      <c r="D22" s="103" t="s">
        <v>44</v>
      </c>
      <c r="E22" s="103" t="s">
        <v>323</v>
      </c>
      <c r="F22" s="103" t="s">
        <v>56</v>
      </c>
      <c r="G22" s="150">
        <v>9.6</v>
      </c>
      <c r="H22" s="20">
        <f>SUM('ведомствен.2015'!G17)</f>
        <v>9.6</v>
      </c>
      <c r="I22" s="20">
        <f t="shared" si="0"/>
        <v>0</v>
      </c>
    </row>
    <row r="23" spans="1:9" ht="14.25">
      <c r="A23" s="105" t="s">
        <v>325</v>
      </c>
      <c r="B23" s="103"/>
      <c r="C23" s="103" t="s">
        <v>226</v>
      </c>
      <c r="D23" s="103" t="s">
        <v>44</v>
      </c>
      <c r="E23" s="103" t="s">
        <v>324</v>
      </c>
      <c r="F23" s="103"/>
      <c r="G23" s="149">
        <f>SUM(G24)</f>
        <v>1456</v>
      </c>
      <c r="H23"/>
      <c r="I23" s="20">
        <f t="shared" si="0"/>
        <v>1456</v>
      </c>
    </row>
    <row r="24" spans="1:9" ht="28.5">
      <c r="A24" s="105" t="s">
        <v>247</v>
      </c>
      <c r="B24" s="103"/>
      <c r="C24" s="103" t="s">
        <v>226</v>
      </c>
      <c r="D24" s="103" t="s">
        <v>44</v>
      </c>
      <c r="E24" s="103" t="s">
        <v>324</v>
      </c>
      <c r="F24" s="103" t="s">
        <v>248</v>
      </c>
      <c r="G24" s="149">
        <v>1456</v>
      </c>
      <c r="H24">
        <f>SUM('ведомствен.2015'!G19)</f>
        <v>1456</v>
      </c>
      <c r="I24" s="20">
        <f t="shared" si="0"/>
        <v>0</v>
      </c>
    </row>
    <row r="25" spans="1:9" ht="42.75">
      <c r="A25" s="148" t="s">
        <v>132</v>
      </c>
      <c r="B25" s="64"/>
      <c r="C25" s="103" t="s">
        <v>226</v>
      </c>
      <c r="D25" s="103" t="s">
        <v>58</v>
      </c>
      <c r="E25" s="103"/>
      <c r="F25" s="103"/>
      <c r="G25" s="149">
        <f>SUM(G26)</f>
        <v>100086.6</v>
      </c>
      <c r="H25"/>
      <c r="I25" s="20">
        <f t="shared" si="0"/>
        <v>100086.6</v>
      </c>
    </row>
    <row r="26" spans="1:9" ht="42.75">
      <c r="A26" s="148" t="s">
        <v>38</v>
      </c>
      <c r="B26" s="64"/>
      <c r="C26" s="103" t="s">
        <v>226</v>
      </c>
      <c r="D26" s="103" t="s">
        <v>58</v>
      </c>
      <c r="E26" s="103" t="s">
        <v>322</v>
      </c>
      <c r="F26" s="104"/>
      <c r="G26" s="149">
        <f>SUM(G27+G30+G33+G36)</f>
        <v>100086.6</v>
      </c>
      <c r="H26"/>
      <c r="I26" s="20">
        <f t="shared" si="0"/>
        <v>100086.6</v>
      </c>
    </row>
    <row r="27" spans="1:9" ht="14.25">
      <c r="A27" s="148" t="s">
        <v>45</v>
      </c>
      <c r="B27" s="64"/>
      <c r="C27" s="103" t="s">
        <v>226</v>
      </c>
      <c r="D27" s="103" t="s">
        <v>58</v>
      </c>
      <c r="E27" s="103" t="s">
        <v>323</v>
      </c>
      <c r="F27" s="104"/>
      <c r="G27" s="149">
        <f>SUM(G28+G29)</f>
        <v>98276.8</v>
      </c>
      <c r="H27"/>
      <c r="I27" s="20">
        <f t="shared" si="0"/>
        <v>98276.8</v>
      </c>
    </row>
    <row r="28" spans="1:9" ht="28.5">
      <c r="A28" s="148" t="s">
        <v>247</v>
      </c>
      <c r="B28" s="64"/>
      <c r="C28" s="103" t="s">
        <v>226</v>
      </c>
      <c r="D28" s="103" t="s">
        <v>58</v>
      </c>
      <c r="E28" s="103" t="s">
        <v>323</v>
      </c>
      <c r="F28" s="103" t="s">
        <v>248</v>
      </c>
      <c r="G28" s="149">
        <v>98180.7</v>
      </c>
      <c r="H28" s="20">
        <f>SUM('ведомствен.2015'!G60)</f>
        <v>98180.7</v>
      </c>
      <c r="I28" s="20">
        <f t="shared" si="0"/>
        <v>0</v>
      </c>
    </row>
    <row r="29" spans="1:9" ht="14.25">
      <c r="A29" s="148" t="s">
        <v>250</v>
      </c>
      <c r="B29" s="64"/>
      <c r="C29" s="103" t="s">
        <v>226</v>
      </c>
      <c r="D29" s="103" t="s">
        <v>58</v>
      </c>
      <c r="E29" s="103" t="s">
        <v>323</v>
      </c>
      <c r="F29" s="103" t="s">
        <v>56</v>
      </c>
      <c r="G29" s="150">
        <v>96.1</v>
      </c>
      <c r="H29" s="20">
        <f>SUM('ведомствен.2015'!G61)</f>
        <v>96.1</v>
      </c>
      <c r="I29" s="20">
        <f t="shared" si="0"/>
        <v>0</v>
      </c>
    </row>
    <row r="30" spans="1:9" ht="42.75">
      <c r="A30" s="148" t="s">
        <v>61</v>
      </c>
      <c r="B30" s="64"/>
      <c r="C30" s="103" t="s">
        <v>226</v>
      </c>
      <c r="D30" s="103" t="s">
        <v>58</v>
      </c>
      <c r="E30" s="103" t="s">
        <v>336</v>
      </c>
      <c r="F30" s="103"/>
      <c r="G30" s="149">
        <f>SUM(G31:G32)</f>
        <v>1358.3</v>
      </c>
      <c r="I30" s="20">
        <f t="shared" si="0"/>
        <v>1358.3</v>
      </c>
    </row>
    <row r="31" spans="1:9" ht="28.5">
      <c r="A31" s="148" t="s">
        <v>247</v>
      </c>
      <c r="B31" s="64"/>
      <c r="C31" s="103" t="s">
        <v>226</v>
      </c>
      <c r="D31" s="103" t="s">
        <v>58</v>
      </c>
      <c r="E31" s="103" t="s">
        <v>336</v>
      </c>
      <c r="F31" s="103" t="s">
        <v>248</v>
      </c>
      <c r="G31" s="149">
        <v>1334.7</v>
      </c>
      <c r="H31" s="20">
        <f>SUM('ведомствен.2015'!G63)</f>
        <v>1334.7</v>
      </c>
      <c r="I31" s="20">
        <f t="shared" si="0"/>
        <v>0</v>
      </c>
    </row>
    <row r="32" spans="1:9" ht="14.25">
      <c r="A32" s="148" t="s">
        <v>250</v>
      </c>
      <c r="B32" s="64"/>
      <c r="C32" s="103" t="s">
        <v>226</v>
      </c>
      <c r="D32" s="103" t="s">
        <v>58</v>
      </c>
      <c r="E32" s="103" t="s">
        <v>336</v>
      </c>
      <c r="F32" s="103" t="s">
        <v>56</v>
      </c>
      <c r="G32" s="150">
        <v>23.6</v>
      </c>
      <c r="H32" s="20">
        <f>SUM('ведомствен.2015'!G64)</f>
        <v>23.6</v>
      </c>
      <c r="I32" s="20">
        <f t="shared" si="0"/>
        <v>0</v>
      </c>
    </row>
    <row r="33" spans="1:9" ht="42.75">
      <c r="A33" s="148" t="s">
        <v>199</v>
      </c>
      <c r="B33" s="64"/>
      <c r="C33" s="103" t="s">
        <v>226</v>
      </c>
      <c r="D33" s="103" t="s">
        <v>58</v>
      </c>
      <c r="E33" s="103" t="s">
        <v>337</v>
      </c>
      <c r="F33" s="103"/>
      <c r="G33" s="149">
        <f>SUM(G34:G35)</f>
        <v>93.8</v>
      </c>
      <c r="I33" s="20">
        <f t="shared" si="0"/>
        <v>93.8</v>
      </c>
    </row>
    <row r="34" spans="1:9" ht="28.5">
      <c r="A34" s="148" t="s">
        <v>247</v>
      </c>
      <c r="B34" s="64"/>
      <c r="C34" s="103" t="s">
        <v>226</v>
      </c>
      <c r="D34" s="103" t="s">
        <v>58</v>
      </c>
      <c r="E34" s="103" t="s">
        <v>337</v>
      </c>
      <c r="F34" s="103" t="s">
        <v>248</v>
      </c>
      <c r="G34" s="149">
        <v>72.3</v>
      </c>
      <c r="H34" s="20">
        <f>SUM('ведомствен.2015'!G66)</f>
        <v>72.3</v>
      </c>
      <c r="I34" s="20">
        <f t="shared" si="0"/>
        <v>0</v>
      </c>
    </row>
    <row r="35" spans="1:9" ht="14.25">
      <c r="A35" s="148" t="s">
        <v>250</v>
      </c>
      <c r="B35" s="64"/>
      <c r="C35" s="103" t="s">
        <v>226</v>
      </c>
      <c r="D35" s="103" t="s">
        <v>58</v>
      </c>
      <c r="E35" s="103" t="s">
        <v>337</v>
      </c>
      <c r="F35" s="103" t="s">
        <v>56</v>
      </c>
      <c r="G35" s="150">
        <v>21.5</v>
      </c>
      <c r="H35" s="20">
        <f>SUM('ведомствен.2015'!G67)</f>
        <v>21.5</v>
      </c>
      <c r="I35" s="20">
        <f t="shared" si="0"/>
        <v>0</v>
      </c>
    </row>
    <row r="36" spans="1:9" ht="28.5">
      <c r="A36" s="151" t="s">
        <v>71</v>
      </c>
      <c r="B36" s="94"/>
      <c r="C36" s="104" t="s">
        <v>226</v>
      </c>
      <c r="D36" s="104" t="s">
        <v>58</v>
      </c>
      <c r="E36" s="93" t="s">
        <v>565</v>
      </c>
      <c r="F36" s="104"/>
      <c r="G36" s="149">
        <f>SUM(G37:G38)</f>
        <v>357.70000000000005</v>
      </c>
      <c r="H36"/>
      <c r="I36" s="20">
        <f t="shared" si="0"/>
        <v>357.70000000000005</v>
      </c>
    </row>
    <row r="37" spans="1:9" ht="28.5">
      <c r="A37" s="148" t="s">
        <v>247</v>
      </c>
      <c r="B37" s="64"/>
      <c r="C37" s="103" t="s">
        <v>226</v>
      </c>
      <c r="D37" s="103" t="s">
        <v>58</v>
      </c>
      <c r="E37" s="93" t="s">
        <v>565</v>
      </c>
      <c r="F37" s="103" t="s">
        <v>248</v>
      </c>
      <c r="G37" s="149">
        <v>288.8</v>
      </c>
      <c r="H37" s="20">
        <f>SUM('ведомствен.2015'!G69)</f>
        <v>288.8</v>
      </c>
      <c r="I37" s="20">
        <f t="shared" si="0"/>
        <v>0</v>
      </c>
    </row>
    <row r="38" spans="1:9" ht="14.25">
      <c r="A38" s="148" t="s">
        <v>250</v>
      </c>
      <c r="B38" s="64"/>
      <c r="C38" s="103" t="s">
        <v>226</v>
      </c>
      <c r="D38" s="103" t="s">
        <v>58</v>
      </c>
      <c r="E38" s="93" t="s">
        <v>565</v>
      </c>
      <c r="F38" s="103" t="s">
        <v>56</v>
      </c>
      <c r="G38" s="150">
        <v>68.9</v>
      </c>
      <c r="H38" s="20">
        <f>SUM('ведомствен.2015'!G70)</f>
        <v>68.9</v>
      </c>
      <c r="I38" s="20">
        <f t="shared" si="0"/>
        <v>0</v>
      </c>
    </row>
    <row r="39" spans="1:9" ht="14.25">
      <c r="A39" s="151" t="s">
        <v>215</v>
      </c>
      <c r="B39" s="120"/>
      <c r="C39" s="111" t="s">
        <v>226</v>
      </c>
      <c r="D39" s="111" t="s">
        <v>64</v>
      </c>
      <c r="E39" s="111" t="s">
        <v>347</v>
      </c>
      <c r="F39" s="111"/>
      <c r="G39" s="149">
        <f>SUM(G40)</f>
        <v>32.2</v>
      </c>
      <c r="H39"/>
      <c r="I39" s="20">
        <f t="shared" si="0"/>
        <v>32.2</v>
      </c>
    </row>
    <row r="40" spans="1:9" ht="48.75" customHeight="1">
      <c r="A40" s="151" t="s">
        <v>338</v>
      </c>
      <c r="B40" s="120"/>
      <c r="C40" s="111" t="s">
        <v>226</v>
      </c>
      <c r="D40" s="111" t="s">
        <v>64</v>
      </c>
      <c r="E40" s="109" t="s">
        <v>358</v>
      </c>
      <c r="F40" s="111"/>
      <c r="G40" s="149">
        <f>SUM(G41)</f>
        <v>32.2</v>
      </c>
      <c r="H40"/>
      <c r="I40" s="20">
        <f t="shared" si="0"/>
        <v>32.2</v>
      </c>
    </row>
    <row r="41" spans="1:9" ht="14.25">
      <c r="A41" s="151" t="s">
        <v>250</v>
      </c>
      <c r="B41" s="120"/>
      <c r="C41" s="111" t="s">
        <v>226</v>
      </c>
      <c r="D41" s="111" t="s">
        <v>64</v>
      </c>
      <c r="E41" s="109" t="s">
        <v>358</v>
      </c>
      <c r="F41" s="111" t="s">
        <v>56</v>
      </c>
      <c r="G41" s="150">
        <v>32.2</v>
      </c>
      <c r="H41" s="20">
        <f>SUM('ведомствен.2015'!G73)</f>
        <v>32.2</v>
      </c>
      <c r="I41" s="20">
        <f t="shared" si="0"/>
        <v>0</v>
      </c>
    </row>
    <row r="42" spans="1:9" s="11" customFormat="1" ht="28.5">
      <c r="A42" s="148" t="s">
        <v>202</v>
      </c>
      <c r="B42" s="64"/>
      <c r="C42" s="103" t="s">
        <v>226</v>
      </c>
      <c r="D42" s="103" t="s">
        <v>203</v>
      </c>
      <c r="E42" s="103"/>
      <c r="F42" s="103"/>
      <c r="G42" s="149">
        <f>SUM(G43)</f>
        <v>25498.6</v>
      </c>
      <c r="I42" s="20">
        <f t="shared" si="0"/>
        <v>25498.6</v>
      </c>
    </row>
    <row r="43" spans="1:9" s="11" customFormat="1" ht="42.75">
      <c r="A43" s="148" t="s">
        <v>38</v>
      </c>
      <c r="B43" s="64"/>
      <c r="C43" s="103" t="s">
        <v>226</v>
      </c>
      <c r="D43" s="103" t="s">
        <v>203</v>
      </c>
      <c r="E43" s="103" t="s">
        <v>322</v>
      </c>
      <c r="F43" s="103"/>
      <c r="G43" s="149">
        <f>SUM(G44)+G47</f>
        <v>25498.6</v>
      </c>
      <c r="I43" s="20">
        <f t="shared" si="0"/>
        <v>25498.6</v>
      </c>
    </row>
    <row r="44" spans="1:9" s="11" customFormat="1" ht="14.25">
      <c r="A44" s="148" t="s">
        <v>45</v>
      </c>
      <c r="B44" s="64"/>
      <c r="C44" s="103" t="s">
        <v>226</v>
      </c>
      <c r="D44" s="103" t="s">
        <v>203</v>
      </c>
      <c r="E44" s="103" t="s">
        <v>323</v>
      </c>
      <c r="F44" s="103"/>
      <c r="G44" s="149">
        <f>SUM(G45+G46)</f>
        <v>23716.6</v>
      </c>
      <c r="I44" s="20">
        <f t="shared" si="0"/>
        <v>23716.6</v>
      </c>
    </row>
    <row r="45" spans="1:9" s="11" customFormat="1" ht="28.5">
      <c r="A45" s="148" t="s">
        <v>247</v>
      </c>
      <c r="B45" s="64"/>
      <c r="C45" s="103" t="s">
        <v>226</v>
      </c>
      <c r="D45" s="103" t="s">
        <v>203</v>
      </c>
      <c r="E45" s="103" t="s">
        <v>323</v>
      </c>
      <c r="F45" s="106" t="s">
        <v>248</v>
      </c>
      <c r="G45" s="149">
        <v>23703.8</v>
      </c>
      <c r="H45" s="21">
        <f>SUM('ведомствен.2015'!G36+'ведомствен.2015'!G210)</f>
        <v>23703.8</v>
      </c>
      <c r="I45" s="20">
        <f t="shared" si="0"/>
        <v>0</v>
      </c>
    </row>
    <row r="46" spans="1:9" s="11" customFormat="1" ht="14.25">
      <c r="A46" s="148" t="s">
        <v>250</v>
      </c>
      <c r="B46" s="64"/>
      <c r="C46" s="103" t="s">
        <v>226</v>
      </c>
      <c r="D46" s="103" t="s">
        <v>203</v>
      </c>
      <c r="E46" s="103" t="s">
        <v>323</v>
      </c>
      <c r="F46" s="103" t="s">
        <v>56</v>
      </c>
      <c r="G46" s="150">
        <v>12.8</v>
      </c>
      <c r="H46" s="21">
        <f>SUM('ведомствен.2015'!G37+'ведомствен.2015'!G211)</f>
        <v>12.8</v>
      </c>
      <c r="I46" s="20">
        <f t="shared" si="0"/>
        <v>0</v>
      </c>
    </row>
    <row r="47" spans="1:9" ht="28.5">
      <c r="A47" s="148" t="s">
        <v>206</v>
      </c>
      <c r="B47" s="64"/>
      <c r="C47" s="103" t="s">
        <v>226</v>
      </c>
      <c r="D47" s="103" t="s">
        <v>203</v>
      </c>
      <c r="E47" s="103" t="s">
        <v>331</v>
      </c>
      <c r="F47" s="106"/>
      <c r="G47" s="149">
        <f>SUM(G48)</f>
        <v>1782</v>
      </c>
      <c r="H47"/>
      <c r="I47" s="20">
        <f t="shared" si="0"/>
        <v>1782</v>
      </c>
    </row>
    <row r="48" spans="1:9" ht="28.5">
      <c r="A48" s="148" t="s">
        <v>247</v>
      </c>
      <c r="B48" s="64"/>
      <c r="C48" s="103" t="s">
        <v>226</v>
      </c>
      <c r="D48" s="103" t="s">
        <v>203</v>
      </c>
      <c r="E48" s="103" t="s">
        <v>331</v>
      </c>
      <c r="F48" s="103" t="s">
        <v>248</v>
      </c>
      <c r="G48" s="149">
        <v>1782</v>
      </c>
      <c r="H48" s="20">
        <f>SUM('ведомствен.2015'!G39)</f>
        <v>1782</v>
      </c>
      <c r="I48" s="20">
        <f t="shared" si="0"/>
        <v>0</v>
      </c>
    </row>
    <row r="49" spans="1:9" s="11" customFormat="1" ht="14.25">
      <c r="A49" s="148" t="s">
        <v>212</v>
      </c>
      <c r="B49" s="64"/>
      <c r="C49" s="103" t="s">
        <v>226</v>
      </c>
      <c r="D49" s="103" t="s">
        <v>218</v>
      </c>
      <c r="E49" s="103"/>
      <c r="F49" s="103"/>
      <c r="G49" s="149">
        <f>SUM(G50)</f>
        <v>1600</v>
      </c>
      <c r="I49" s="20">
        <f t="shared" si="0"/>
        <v>1600</v>
      </c>
    </row>
    <row r="50" spans="1:9" s="11" customFormat="1" ht="14.25">
      <c r="A50" s="148" t="s">
        <v>200</v>
      </c>
      <c r="B50" s="64"/>
      <c r="C50" s="103" t="s">
        <v>226</v>
      </c>
      <c r="D50" s="103" t="s">
        <v>218</v>
      </c>
      <c r="E50" s="103" t="s">
        <v>334</v>
      </c>
      <c r="F50" s="103"/>
      <c r="G50" s="149">
        <f>SUM(G51)</f>
        <v>1600</v>
      </c>
      <c r="I50" s="20">
        <f t="shared" si="0"/>
        <v>1600</v>
      </c>
    </row>
    <row r="51" spans="1:9" s="11" customFormat="1" ht="14.25">
      <c r="A51" s="148" t="s">
        <v>251</v>
      </c>
      <c r="B51" s="64"/>
      <c r="C51" s="103" t="s">
        <v>226</v>
      </c>
      <c r="D51" s="103" t="s">
        <v>218</v>
      </c>
      <c r="E51" s="103" t="s">
        <v>334</v>
      </c>
      <c r="F51" s="103" t="s">
        <v>85</v>
      </c>
      <c r="G51" s="149">
        <v>1600</v>
      </c>
      <c r="H51" s="11">
        <f>SUM('ведомствен.2015'!G216)</f>
        <v>1600</v>
      </c>
      <c r="I51" s="20">
        <f t="shared" si="0"/>
        <v>0</v>
      </c>
    </row>
    <row r="52" spans="1:9" ht="14.25">
      <c r="A52" s="148" t="s">
        <v>48</v>
      </c>
      <c r="B52" s="64"/>
      <c r="C52" s="103" t="s">
        <v>226</v>
      </c>
      <c r="D52" s="103" t="s">
        <v>117</v>
      </c>
      <c r="E52" s="103"/>
      <c r="F52" s="104"/>
      <c r="G52" s="149">
        <f>SUM(G53+G67)+G74</f>
        <v>34556.200000000004</v>
      </c>
      <c r="H52"/>
      <c r="I52" s="20">
        <f t="shared" si="0"/>
        <v>34556.200000000004</v>
      </c>
    </row>
    <row r="53" spans="1:9" ht="28.5">
      <c r="A53" s="151" t="s">
        <v>249</v>
      </c>
      <c r="B53" s="152"/>
      <c r="C53" s="109" t="s">
        <v>226</v>
      </c>
      <c r="D53" s="109" t="s">
        <v>117</v>
      </c>
      <c r="E53" s="103" t="s">
        <v>326</v>
      </c>
      <c r="F53" s="112"/>
      <c r="G53" s="153">
        <f>G54+G57+G59+G62</f>
        <v>32167.100000000002</v>
      </c>
      <c r="H53"/>
      <c r="I53" s="20">
        <f t="shared" si="0"/>
        <v>32167.100000000002</v>
      </c>
    </row>
    <row r="54" spans="1:9" ht="14.25">
      <c r="A54" s="151" t="s">
        <v>243</v>
      </c>
      <c r="B54" s="116"/>
      <c r="C54" s="109" t="s">
        <v>226</v>
      </c>
      <c r="D54" s="109" t="s">
        <v>117</v>
      </c>
      <c r="E54" s="103" t="s">
        <v>327</v>
      </c>
      <c r="F54" s="109"/>
      <c r="G54" s="153">
        <f>G55+G56</f>
        <v>3973.5</v>
      </c>
      <c r="H54"/>
      <c r="I54" s="20">
        <f t="shared" si="0"/>
        <v>3973.5</v>
      </c>
    </row>
    <row r="55" spans="1:9" ht="14.25">
      <c r="A55" s="151" t="s">
        <v>250</v>
      </c>
      <c r="B55" s="116"/>
      <c r="C55" s="109" t="s">
        <v>226</v>
      </c>
      <c r="D55" s="109" t="s">
        <v>117</v>
      </c>
      <c r="E55" s="103" t="s">
        <v>327</v>
      </c>
      <c r="F55" s="109" t="s">
        <v>56</v>
      </c>
      <c r="G55" s="153">
        <v>3854.3</v>
      </c>
      <c r="H55" s="20">
        <f>SUM('ведомствен.2015'!G23+'ведомствен.2015'!G43+'ведомствен.2015'!G80+'ведомствен.2015'!G220)</f>
        <v>3854.3</v>
      </c>
      <c r="I55" s="20">
        <f t="shared" si="0"/>
        <v>0</v>
      </c>
    </row>
    <row r="56" spans="1:9" ht="14.25">
      <c r="A56" s="151" t="s">
        <v>251</v>
      </c>
      <c r="B56" s="116"/>
      <c r="C56" s="109" t="s">
        <v>226</v>
      </c>
      <c r="D56" s="109" t="s">
        <v>117</v>
      </c>
      <c r="E56" s="103" t="s">
        <v>327</v>
      </c>
      <c r="F56" s="109" t="s">
        <v>85</v>
      </c>
      <c r="G56" s="153">
        <v>119.2</v>
      </c>
      <c r="H56" s="20">
        <f>SUM('ведомствен.2015'!G24+'ведомствен.2015'!G44+'ведомствен.2015'!G81+'ведомствен.2015'!G221)</f>
        <v>119.19999999999999</v>
      </c>
      <c r="I56" s="20">
        <f t="shared" si="0"/>
        <v>1.4210854715202004E-14</v>
      </c>
    </row>
    <row r="57" spans="1:13" ht="28.5">
      <c r="A57" s="151" t="s">
        <v>244</v>
      </c>
      <c r="B57" s="116"/>
      <c r="C57" s="109" t="s">
        <v>226</v>
      </c>
      <c r="D57" s="109" t="s">
        <v>117</v>
      </c>
      <c r="E57" s="103" t="s">
        <v>328</v>
      </c>
      <c r="F57" s="109"/>
      <c r="G57" s="153">
        <f>SUM(G58)</f>
        <v>7931.6</v>
      </c>
      <c r="I57" s="20">
        <f t="shared" si="0"/>
        <v>7931.6</v>
      </c>
      <c r="M57" s="35"/>
    </row>
    <row r="58" spans="1:9" ht="14.25">
      <c r="A58" s="151" t="s">
        <v>250</v>
      </c>
      <c r="B58" s="116"/>
      <c r="C58" s="109" t="s">
        <v>226</v>
      </c>
      <c r="D58" s="109" t="s">
        <v>117</v>
      </c>
      <c r="E58" s="103" t="s">
        <v>328</v>
      </c>
      <c r="F58" s="109" t="s">
        <v>56</v>
      </c>
      <c r="G58" s="153">
        <v>7931.6</v>
      </c>
      <c r="H58" s="20">
        <f>SUM('ведомствен.2015'!G26+'ведомствен.2015'!G46+'ведомствен.2015'!G83+'ведомствен.2015'!G223)</f>
        <v>7931.599999999999</v>
      </c>
      <c r="I58" s="20">
        <f t="shared" si="0"/>
        <v>9.094947017729282E-13</v>
      </c>
    </row>
    <row r="59" spans="1:9" ht="28.5">
      <c r="A59" s="151" t="s">
        <v>262</v>
      </c>
      <c r="B59" s="116"/>
      <c r="C59" s="109" t="s">
        <v>226</v>
      </c>
      <c r="D59" s="109" t="s">
        <v>117</v>
      </c>
      <c r="E59" s="103" t="s">
        <v>329</v>
      </c>
      <c r="F59" s="109"/>
      <c r="G59" s="153">
        <f>SUM(G60:G61)</f>
        <v>5147.8</v>
      </c>
      <c r="H59"/>
      <c r="I59" s="20">
        <f t="shared" si="0"/>
        <v>5147.8</v>
      </c>
    </row>
    <row r="60" spans="1:9" ht="14.25">
      <c r="A60" s="151" t="s">
        <v>250</v>
      </c>
      <c r="B60" s="116"/>
      <c r="C60" s="109" t="s">
        <v>226</v>
      </c>
      <c r="D60" s="109" t="s">
        <v>117</v>
      </c>
      <c r="E60" s="103" t="s">
        <v>329</v>
      </c>
      <c r="F60" s="109" t="s">
        <v>56</v>
      </c>
      <c r="G60" s="153">
        <v>5097.8</v>
      </c>
      <c r="H60">
        <f>SUM('ведомствен.2015'!G85)</f>
        <v>5097.8</v>
      </c>
      <c r="I60" s="20">
        <f t="shared" si="0"/>
        <v>0</v>
      </c>
    </row>
    <row r="61" spans="1:9" ht="14.25">
      <c r="A61" s="151" t="s">
        <v>251</v>
      </c>
      <c r="B61" s="116"/>
      <c r="C61" s="109" t="s">
        <v>226</v>
      </c>
      <c r="D61" s="109" t="s">
        <v>117</v>
      </c>
      <c r="E61" s="103" t="s">
        <v>329</v>
      </c>
      <c r="F61" s="109" t="s">
        <v>85</v>
      </c>
      <c r="G61" s="153">
        <v>50</v>
      </c>
      <c r="H61">
        <f>SUM('ведомствен.2015'!G86)</f>
        <v>50</v>
      </c>
      <c r="I61" s="20">
        <f t="shared" si="0"/>
        <v>0</v>
      </c>
    </row>
    <row r="62" spans="1:9" ht="28.5">
      <c r="A62" s="151" t="s">
        <v>252</v>
      </c>
      <c r="B62" s="116"/>
      <c r="C62" s="109" t="s">
        <v>226</v>
      </c>
      <c r="D62" s="109" t="s">
        <v>117</v>
      </c>
      <c r="E62" s="103" t="s">
        <v>332</v>
      </c>
      <c r="F62" s="109"/>
      <c r="G62" s="153">
        <f>SUM(G63:G66)</f>
        <v>15114.2</v>
      </c>
      <c r="H62"/>
      <c r="I62" s="20">
        <f t="shared" si="0"/>
        <v>15114.2</v>
      </c>
    </row>
    <row r="63" spans="1:9" ht="28.5">
      <c r="A63" s="105" t="s">
        <v>247</v>
      </c>
      <c r="B63" s="103"/>
      <c r="C63" s="103" t="s">
        <v>226</v>
      </c>
      <c r="D63" s="103" t="s">
        <v>117</v>
      </c>
      <c r="E63" s="103" t="s">
        <v>332</v>
      </c>
      <c r="F63" s="106" t="s">
        <v>248</v>
      </c>
      <c r="G63" s="149">
        <v>20</v>
      </c>
      <c r="H63">
        <f>SUM('ведомствен.2015'!G48)</f>
        <v>20</v>
      </c>
      <c r="I63" s="20">
        <f t="shared" si="0"/>
        <v>0</v>
      </c>
    </row>
    <row r="64" spans="1:9" ht="14.25">
      <c r="A64" s="151" t="s">
        <v>250</v>
      </c>
      <c r="B64" s="116"/>
      <c r="C64" s="109" t="s">
        <v>226</v>
      </c>
      <c r="D64" s="109" t="s">
        <v>117</v>
      </c>
      <c r="E64" s="103" t="s">
        <v>332</v>
      </c>
      <c r="F64" s="109" t="s">
        <v>56</v>
      </c>
      <c r="G64" s="153">
        <v>12507.2</v>
      </c>
      <c r="H64">
        <f>SUM('ведомствен.2015'!G28+'ведомствен.2015'!G49+'ведомствен.2015'!G88+'ведомствен.2015'!G225)</f>
        <v>12507.2</v>
      </c>
      <c r="I64" s="20">
        <f t="shared" si="0"/>
        <v>0</v>
      </c>
    </row>
    <row r="65" spans="1:10" ht="14.25">
      <c r="A65" s="148" t="s">
        <v>254</v>
      </c>
      <c r="B65" s="64"/>
      <c r="C65" s="103" t="s">
        <v>226</v>
      </c>
      <c r="D65" s="103" t="s">
        <v>117</v>
      </c>
      <c r="E65" s="103" t="s">
        <v>332</v>
      </c>
      <c r="F65" s="106" t="s">
        <v>255</v>
      </c>
      <c r="G65" s="149">
        <v>667</v>
      </c>
      <c r="H65">
        <f>SUM('ведомствен.2015'!G29)</f>
        <v>667</v>
      </c>
      <c r="I65" s="20">
        <f t="shared" si="0"/>
        <v>0</v>
      </c>
      <c r="J65" s="119" t="e">
        <f>SUM(G65+G324+G364+G367+G370+G373+G376+G379+G383+G389+G397+#REF!+#REF!+#REF!+#REF!+#REF!+#REF!+#REF!+#REF!+#REF!+#REF!+#REF!+#REF!+#REF!+G400+G416+G419+#REF!+#REF!+#REF!)/G468</f>
        <v>#REF!</v>
      </c>
    </row>
    <row r="66" spans="1:9" ht="14.25">
      <c r="A66" s="151" t="s">
        <v>251</v>
      </c>
      <c r="B66" s="116"/>
      <c r="C66" s="109" t="s">
        <v>226</v>
      </c>
      <c r="D66" s="109" t="s">
        <v>117</v>
      </c>
      <c r="E66" s="103" t="s">
        <v>332</v>
      </c>
      <c r="F66" s="109" t="s">
        <v>85</v>
      </c>
      <c r="G66" s="153">
        <v>1920</v>
      </c>
      <c r="H66">
        <f>SUM('ведомствен.2015'!G30+'ведомствен.2015'!G50+'ведомствен.2015'!G89+'ведомствен.2015'!G226)</f>
        <v>1920</v>
      </c>
      <c r="I66" s="20">
        <f t="shared" si="0"/>
        <v>0</v>
      </c>
    </row>
    <row r="67" spans="1:9" ht="28.5">
      <c r="A67" s="151" t="s">
        <v>276</v>
      </c>
      <c r="B67" s="116"/>
      <c r="C67" s="109" t="s">
        <v>226</v>
      </c>
      <c r="D67" s="109" t="s">
        <v>117</v>
      </c>
      <c r="E67" s="109" t="s">
        <v>339</v>
      </c>
      <c r="F67" s="109"/>
      <c r="G67" s="153">
        <f>G68</f>
        <v>2329.1</v>
      </c>
      <c r="H67"/>
      <c r="I67" s="20">
        <f t="shared" si="0"/>
        <v>2329.1</v>
      </c>
    </row>
    <row r="68" spans="1:9" ht="20.25" customHeight="1">
      <c r="A68" s="151" t="s">
        <v>8</v>
      </c>
      <c r="B68" s="116"/>
      <c r="C68" s="109" t="s">
        <v>226</v>
      </c>
      <c r="D68" s="109" t="s">
        <v>117</v>
      </c>
      <c r="E68" s="109" t="s">
        <v>340</v>
      </c>
      <c r="F68" s="109"/>
      <c r="G68" s="153">
        <f>G69+G71</f>
        <v>2329.1</v>
      </c>
      <c r="H68"/>
      <c r="I68" s="20">
        <f t="shared" si="0"/>
        <v>2329.1</v>
      </c>
    </row>
    <row r="69" spans="1:9" ht="28.5">
      <c r="A69" s="151" t="s">
        <v>297</v>
      </c>
      <c r="B69" s="116"/>
      <c r="C69" s="109" t="s">
        <v>226</v>
      </c>
      <c r="D69" s="109" t="s">
        <v>117</v>
      </c>
      <c r="E69" s="109" t="s">
        <v>341</v>
      </c>
      <c r="F69" s="109"/>
      <c r="G69" s="153">
        <f>SUM(G70)</f>
        <v>2242</v>
      </c>
      <c r="H69"/>
      <c r="I69" s="20">
        <f t="shared" si="0"/>
        <v>2242</v>
      </c>
    </row>
    <row r="70" spans="1:9" ht="28.5">
      <c r="A70" s="151" t="s">
        <v>263</v>
      </c>
      <c r="B70" s="116"/>
      <c r="C70" s="109" t="s">
        <v>226</v>
      </c>
      <c r="D70" s="109" t="s">
        <v>117</v>
      </c>
      <c r="E70" s="109" t="s">
        <v>341</v>
      </c>
      <c r="F70" s="109" t="s">
        <v>260</v>
      </c>
      <c r="G70" s="153">
        <v>2242</v>
      </c>
      <c r="H70">
        <f>SUM('ведомствен.2015'!G93)</f>
        <v>2242</v>
      </c>
      <c r="I70" s="20">
        <f t="shared" si="0"/>
        <v>0</v>
      </c>
    </row>
    <row r="71" spans="1:9" ht="14.25">
      <c r="A71" s="148" t="s">
        <v>77</v>
      </c>
      <c r="B71" s="116"/>
      <c r="C71" s="109" t="s">
        <v>226</v>
      </c>
      <c r="D71" s="109" t="s">
        <v>117</v>
      </c>
      <c r="E71" s="109" t="s">
        <v>343</v>
      </c>
      <c r="F71" s="109"/>
      <c r="G71" s="153">
        <f>SUM(G72)</f>
        <v>87.1</v>
      </c>
      <c r="H71"/>
      <c r="I71" s="20">
        <f t="shared" si="0"/>
        <v>87.1</v>
      </c>
    </row>
    <row r="72" spans="1:9" ht="28.5">
      <c r="A72" s="151" t="s">
        <v>69</v>
      </c>
      <c r="B72" s="116"/>
      <c r="C72" s="109" t="s">
        <v>226</v>
      </c>
      <c r="D72" s="109" t="s">
        <v>117</v>
      </c>
      <c r="E72" s="109" t="s">
        <v>342</v>
      </c>
      <c r="F72" s="109"/>
      <c r="G72" s="153">
        <f>SUM(G73)</f>
        <v>87.1</v>
      </c>
      <c r="H72"/>
      <c r="I72" s="20">
        <f t="shared" si="0"/>
        <v>87.1</v>
      </c>
    </row>
    <row r="73" spans="1:9" ht="28.5">
      <c r="A73" s="151" t="s">
        <v>263</v>
      </c>
      <c r="B73" s="116"/>
      <c r="C73" s="109" t="s">
        <v>226</v>
      </c>
      <c r="D73" s="109" t="s">
        <v>117</v>
      </c>
      <c r="E73" s="109" t="s">
        <v>342</v>
      </c>
      <c r="F73" s="109" t="s">
        <v>260</v>
      </c>
      <c r="G73" s="153">
        <v>87.1</v>
      </c>
      <c r="H73">
        <f>SUM('ведомствен.2015'!G96)</f>
        <v>87.1</v>
      </c>
      <c r="I73" s="20">
        <f t="shared" si="0"/>
        <v>0</v>
      </c>
    </row>
    <row r="74" spans="1:9" ht="14.25">
      <c r="A74" s="106" t="s">
        <v>266</v>
      </c>
      <c r="B74" s="109"/>
      <c r="C74" s="109" t="s">
        <v>226</v>
      </c>
      <c r="D74" s="109" t="s">
        <v>117</v>
      </c>
      <c r="E74" s="109" t="s">
        <v>344</v>
      </c>
      <c r="F74" s="109"/>
      <c r="G74" s="153">
        <f>SUM(G75)+G77</f>
        <v>60</v>
      </c>
      <c r="I74" s="20">
        <f t="shared" si="0"/>
        <v>60</v>
      </c>
    </row>
    <row r="75" spans="1:9" ht="28.5">
      <c r="A75" s="154" t="s">
        <v>481</v>
      </c>
      <c r="B75" s="109"/>
      <c r="C75" s="109" t="s">
        <v>226</v>
      </c>
      <c r="D75" s="109" t="s">
        <v>117</v>
      </c>
      <c r="E75" s="109" t="s">
        <v>345</v>
      </c>
      <c r="F75" s="109"/>
      <c r="G75" s="153">
        <f>SUM(G76)</f>
        <v>50</v>
      </c>
      <c r="I75" s="20">
        <f t="shared" si="0"/>
        <v>50</v>
      </c>
    </row>
    <row r="76" spans="1:9" ht="14.25">
      <c r="A76" s="154" t="s">
        <v>250</v>
      </c>
      <c r="B76" s="109"/>
      <c r="C76" s="109" t="s">
        <v>226</v>
      </c>
      <c r="D76" s="109" t="s">
        <v>117</v>
      </c>
      <c r="E76" s="109" t="s">
        <v>345</v>
      </c>
      <c r="F76" s="109" t="s">
        <v>56</v>
      </c>
      <c r="G76" s="153">
        <v>50</v>
      </c>
      <c r="H76" s="20">
        <f>SUM('ведомствен.2015'!G99)</f>
        <v>50</v>
      </c>
      <c r="I76" s="20">
        <f t="shared" si="0"/>
        <v>0</v>
      </c>
    </row>
    <row r="77" spans="1:9" ht="42.75">
      <c r="A77" s="154" t="s">
        <v>367</v>
      </c>
      <c r="B77" s="109"/>
      <c r="C77" s="109" t="s">
        <v>226</v>
      </c>
      <c r="D77" s="109" t="s">
        <v>117</v>
      </c>
      <c r="E77" s="109" t="s">
        <v>346</v>
      </c>
      <c r="F77" s="109"/>
      <c r="G77" s="153">
        <f>SUM(G78)</f>
        <v>10</v>
      </c>
      <c r="I77" s="20">
        <f t="shared" si="0"/>
        <v>10</v>
      </c>
    </row>
    <row r="78" spans="1:9" ht="14.25">
      <c r="A78" s="154" t="s">
        <v>250</v>
      </c>
      <c r="B78" s="109"/>
      <c r="C78" s="109" t="s">
        <v>226</v>
      </c>
      <c r="D78" s="109" t="s">
        <v>117</v>
      </c>
      <c r="E78" s="109" t="s">
        <v>346</v>
      </c>
      <c r="F78" s="109" t="s">
        <v>56</v>
      </c>
      <c r="G78" s="153">
        <v>10</v>
      </c>
      <c r="H78" s="20">
        <f>SUM('ведомствен.2015'!G101)</f>
        <v>10</v>
      </c>
      <c r="I78" s="20">
        <f t="shared" si="0"/>
        <v>0</v>
      </c>
    </row>
    <row r="79" spans="1:10" s="10" customFormat="1" ht="30">
      <c r="A79" s="155" t="s">
        <v>67</v>
      </c>
      <c r="B79" s="95"/>
      <c r="C79" s="108" t="s">
        <v>44</v>
      </c>
      <c r="D79" s="108"/>
      <c r="E79" s="108"/>
      <c r="F79" s="108"/>
      <c r="G79" s="147">
        <f>SUM(G80+G86)</f>
        <v>18324</v>
      </c>
      <c r="I79" s="10">
        <f>SUM(H80:H101)</f>
        <v>18324</v>
      </c>
      <c r="J79" s="10">
        <f>SUM('ведомствен.2015'!G102)</f>
        <v>18324</v>
      </c>
    </row>
    <row r="80" spans="1:7" s="12" customFormat="1" ht="14.25">
      <c r="A80" s="152" t="s">
        <v>23</v>
      </c>
      <c r="B80" s="116"/>
      <c r="C80" s="109" t="s">
        <v>44</v>
      </c>
      <c r="D80" s="109" t="s">
        <v>58</v>
      </c>
      <c r="E80" s="109"/>
      <c r="F80" s="109"/>
      <c r="G80" s="153">
        <f>SUM(G82)</f>
        <v>4432.7</v>
      </c>
    </row>
    <row r="81" spans="1:7" s="12" customFormat="1" ht="14.25">
      <c r="A81" s="151" t="s">
        <v>215</v>
      </c>
      <c r="B81" s="116"/>
      <c r="C81" s="109" t="s">
        <v>44</v>
      </c>
      <c r="D81" s="109" t="s">
        <v>58</v>
      </c>
      <c r="E81" s="109" t="s">
        <v>347</v>
      </c>
      <c r="F81" s="109"/>
      <c r="G81" s="153">
        <f>SUM(G82)</f>
        <v>4432.7</v>
      </c>
    </row>
    <row r="82" spans="1:7" s="12" customFormat="1" ht="28.5">
      <c r="A82" s="151" t="s">
        <v>283</v>
      </c>
      <c r="B82" s="116"/>
      <c r="C82" s="109" t="s">
        <v>44</v>
      </c>
      <c r="D82" s="109" t="s">
        <v>58</v>
      </c>
      <c r="E82" s="109" t="s">
        <v>348</v>
      </c>
      <c r="F82" s="109"/>
      <c r="G82" s="153">
        <f>G83+G84+G85</f>
        <v>4432.7</v>
      </c>
    </row>
    <row r="83" spans="1:8" s="12" customFormat="1" ht="28.5">
      <c r="A83" s="151" t="s">
        <v>247</v>
      </c>
      <c r="B83" s="116"/>
      <c r="C83" s="109" t="s">
        <v>44</v>
      </c>
      <c r="D83" s="109" t="s">
        <v>58</v>
      </c>
      <c r="E83" s="109" t="s">
        <v>348</v>
      </c>
      <c r="F83" s="109" t="s">
        <v>248</v>
      </c>
      <c r="G83" s="153">
        <v>3540.3</v>
      </c>
      <c r="H83" s="12">
        <f>SUM('ведомствен.2015'!G106)</f>
        <v>3540.3</v>
      </c>
    </row>
    <row r="84" spans="1:8" ht="14.25">
      <c r="A84" s="151" t="s">
        <v>250</v>
      </c>
      <c r="B84" s="116"/>
      <c r="C84" s="109" t="s">
        <v>44</v>
      </c>
      <c r="D84" s="109" t="s">
        <v>58</v>
      </c>
      <c r="E84" s="109" t="s">
        <v>348</v>
      </c>
      <c r="F84" s="109" t="s">
        <v>56</v>
      </c>
      <c r="G84" s="153">
        <v>794.4</v>
      </c>
      <c r="H84" s="12">
        <f>SUM('ведомствен.2015'!G107)</f>
        <v>794.4</v>
      </c>
    </row>
    <row r="85" spans="1:8" ht="14.25">
      <c r="A85" s="151" t="s">
        <v>251</v>
      </c>
      <c r="B85" s="116"/>
      <c r="C85" s="109" t="s">
        <v>44</v>
      </c>
      <c r="D85" s="109" t="s">
        <v>58</v>
      </c>
      <c r="E85" s="109" t="s">
        <v>348</v>
      </c>
      <c r="F85" s="109" t="s">
        <v>85</v>
      </c>
      <c r="G85" s="153">
        <v>98</v>
      </c>
      <c r="H85" s="12">
        <f>SUM('ведомствен.2015'!G108)</f>
        <v>98</v>
      </c>
    </row>
    <row r="86" spans="1:7" ht="34.5" customHeight="1">
      <c r="A86" s="166" t="s">
        <v>583</v>
      </c>
      <c r="B86" s="115"/>
      <c r="C86" s="110" t="s">
        <v>44</v>
      </c>
      <c r="D86" s="110" t="s">
        <v>157</v>
      </c>
      <c r="E86" s="110"/>
      <c r="F86" s="110"/>
      <c r="G86" s="157">
        <f>SUM(G87+G92+G97)</f>
        <v>13891.3</v>
      </c>
    </row>
    <row r="87" spans="1:8" ht="28.5">
      <c r="A87" s="154" t="s">
        <v>277</v>
      </c>
      <c r="B87" s="109"/>
      <c r="C87" s="109" t="s">
        <v>44</v>
      </c>
      <c r="D87" s="109" t="s">
        <v>157</v>
      </c>
      <c r="E87" s="109" t="s">
        <v>486</v>
      </c>
      <c r="F87" s="109"/>
      <c r="G87" s="153">
        <f>SUM(G88)</f>
        <v>12227.4</v>
      </c>
      <c r="H87"/>
    </row>
    <row r="88" spans="1:7" ht="28.5">
      <c r="A88" s="154" t="s">
        <v>21</v>
      </c>
      <c r="B88" s="109"/>
      <c r="C88" s="109" t="s">
        <v>44</v>
      </c>
      <c r="D88" s="109" t="s">
        <v>157</v>
      </c>
      <c r="E88" s="109" t="s">
        <v>487</v>
      </c>
      <c r="F88" s="109"/>
      <c r="G88" s="153">
        <f>G89+G90+G91</f>
        <v>12227.4</v>
      </c>
    </row>
    <row r="89" spans="1:8" ht="28.5">
      <c r="A89" s="154" t="s">
        <v>247</v>
      </c>
      <c r="B89" s="109"/>
      <c r="C89" s="109" t="s">
        <v>44</v>
      </c>
      <c r="D89" s="109" t="s">
        <v>157</v>
      </c>
      <c r="E89" s="109" t="s">
        <v>487</v>
      </c>
      <c r="F89" s="109" t="s">
        <v>248</v>
      </c>
      <c r="G89" s="153">
        <v>10351.4</v>
      </c>
      <c r="H89">
        <f>SUM('ведомствен.2015'!G112)</f>
        <v>10351.4</v>
      </c>
    </row>
    <row r="90" spans="1:8" ht="15">
      <c r="A90" s="154" t="s">
        <v>250</v>
      </c>
      <c r="B90" s="158"/>
      <c r="C90" s="109" t="s">
        <v>44</v>
      </c>
      <c r="D90" s="109" t="s">
        <v>157</v>
      </c>
      <c r="E90" s="109" t="s">
        <v>487</v>
      </c>
      <c r="F90" s="109" t="s">
        <v>56</v>
      </c>
      <c r="G90" s="153">
        <v>1753.9</v>
      </c>
      <c r="H90">
        <f>SUM('ведомствен.2015'!G113)</f>
        <v>1753.9</v>
      </c>
    </row>
    <row r="91" spans="1:8" s="13" customFormat="1" ht="14.25">
      <c r="A91" s="159" t="s">
        <v>251</v>
      </c>
      <c r="B91" s="111"/>
      <c r="C91" s="111" t="s">
        <v>44</v>
      </c>
      <c r="D91" s="111" t="s">
        <v>157</v>
      </c>
      <c r="E91" s="109" t="s">
        <v>487</v>
      </c>
      <c r="F91" s="111" t="s">
        <v>85</v>
      </c>
      <c r="G91" s="206">
        <v>122.1</v>
      </c>
      <c r="H91">
        <f>SUM('ведомствен.2015'!G114)</f>
        <v>122.1</v>
      </c>
    </row>
    <row r="92" spans="1:7" s="13" customFormat="1" ht="28.5">
      <c r="A92" s="154" t="s">
        <v>278</v>
      </c>
      <c r="B92" s="109"/>
      <c r="C92" s="109" t="s">
        <v>44</v>
      </c>
      <c r="D92" s="109" t="s">
        <v>157</v>
      </c>
      <c r="E92" s="109" t="s">
        <v>488</v>
      </c>
      <c r="F92" s="109"/>
      <c r="G92" s="153">
        <f>SUM(G94+G96)</f>
        <v>1020</v>
      </c>
    </row>
    <row r="93" spans="1:7" s="13" customFormat="1" ht="28.5">
      <c r="A93" s="154" t="s">
        <v>279</v>
      </c>
      <c r="B93" s="109"/>
      <c r="C93" s="109" t="s">
        <v>44</v>
      </c>
      <c r="D93" s="109" t="s">
        <v>157</v>
      </c>
      <c r="E93" s="109" t="s">
        <v>489</v>
      </c>
      <c r="F93" s="109"/>
      <c r="G93" s="153">
        <f>SUM(G94)</f>
        <v>520</v>
      </c>
    </row>
    <row r="94" spans="1:8" s="13" customFormat="1" ht="14.25">
      <c r="A94" s="154" t="s">
        <v>250</v>
      </c>
      <c r="B94" s="109"/>
      <c r="C94" s="109" t="s">
        <v>44</v>
      </c>
      <c r="D94" s="109" t="s">
        <v>157</v>
      </c>
      <c r="E94" s="109" t="s">
        <v>489</v>
      </c>
      <c r="F94" s="109" t="s">
        <v>56</v>
      </c>
      <c r="G94" s="153">
        <v>520</v>
      </c>
      <c r="H94">
        <f>SUM('ведомствен.2015'!G117)</f>
        <v>520</v>
      </c>
    </row>
    <row r="95" spans="1:7" s="13" customFormat="1" ht="28.5">
      <c r="A95" s="154" t="s">
        <v>562</v>
      </c>
      <c r="B95" s="109"/>
      <c r="C95" s="109" t="s">
        <v>44</v>
      </c>
      <c r="D95" s="109" t="s">
        <v>157</v>
      </c>
      <c r="E95" s="109" t="s">
        <v>490</v>
      </c>
      <c r="F95" s="109"/>
      <c r="G95" s="153">
        <f>SUM(G96)</f>
        <v>500</v>
      </c>
    </row>
    <row r="96" spans="1:8" s="13" customFormat="1" ht="14.25">
      <c r="A96" s="154" t="s">
        <v>250</v>
      </c>
      <c r="B96" s="109"/>
      <c r="C96" s="109" t="s">
        <v>44</v>
      </c>
      <c r="D96" s="109" t="s">
        <v>157</v>
      </c>
      <c r="E96" s="109" t="s">
        <v>490</v>
      </c>
      <c r="F96" s="109" t="s">
        <v>56</v>
      </c>
      <c r="G96" s="153">
        <v>500</v>
      </c>
      <c r="H96">
        <f>SUM('ведомствен.2015'!G119)</f>
        <v>500</v>
      </c>
    </row>
    <row r="97" spans="1:7" s="13" customFormat="1" ht="14.25">
      <c r="A97" s="106" t="s">
        <v>266</v>
      </c>
      <c r="B97" s="104"/>
      <c r="C97" s="106" t="s">
        <v>44</v>
      </c>
      <c r="D97" s="106" t="s">
        <v>157</v>
      </c>
      <c r="E97" s="109" t="s">
        <v>344</v>
      </c>
      <c r="F97" s="160"/>
      <c r="G97" s="207">
        <f>SUM(G98)+G100</f>
        <v>643.9</v>
      </c>
    </row>
    <row r="98" spans="1:7" s="13" customFormat="1" ht="42.75">
      <c r="A98" s="154" t="s">
        <v>492</v>
      </c>
      <c r="B98" s="103"/>
      <c r="C98" s="106" t="s">
        <v>44</v>
      </c>
      <c r="D98" s="106" t="s">
        <v>157</v>
      </c>
      <c r="E98" s="109" t="s">
        <v>491</v>
      </c>
      <c r="F98" s="104"/>
      <c r="G98" s="149">
        <f>SUM(G99)</f>
        <v>143.9</v>
      </c>
    </row>
    <row r="99" spans="1:8" s="13" customFormat="1" ht="14.25">
      <c r="A99" s="154" t="s">
        <v>250</v>
      </c>
      <c r="B99" s="103"/>
      <c r="C99" s="106" t="s">
        <v>44</v>
      </c>
      <c r="D99" s="106" t="s">
        <v>157</v>
      </c>
      <c r="E99" s="109" t="s">
        <v>491</v>
      </c>
      <c r="F99" s="104" t="s">
        <v>56</v>
      </c>
      <c r="G99" s="149">
        <v>143.9</v>
      </c>
      <c r="H99">
        <f>SUM('ведомствен.2015'!G122)</f>
        <v>143.9</v>
      </c>
    </row>
    <row r="100" spans="1:7" s="13" customFormat="1" ht="42.75">
      <c r="A100" s="154" t="s">
        <v>493</v>
      </c>
      <c r="B100" s="103"/>
      <c r="C100" s="106" t="s">
        <v>44</v>
      </c>
      <c r="D100" s="106" t="s">
        <v>157</v>
      </c>
      <c r="E100" s="109" t="s">
        <v>494</v>
      </c>
      <c r="F100" s="104"/>
      <c r="G100" s="149">
        <f>SUM(G101)</f>
        <v>500</v>
      </c>
    </row>
    <row r="101" spans="1:8" s="13" customFormat="1" ht="14.25">
      <c r="A101" s="154" t="s">
        <v>250</v>
      </c>
      <c r="B101" s="103"/>
      <c r="C101" s="106" t="s">
        <v>44</v>
      </c>
      <c r="D101" s="106" t="s">
        <v>157</v>
      </c>
      <c r="E101" s="109" t="s">
        <v>494</v>
      </c>
      <c r="F101" s="104" t="s">
        <v>56</v>
      </c>
      <c r="G101" s="149">
        <v>500</v>
      </c>
      <c r="H101">
        <f>SUM('ведомствен.2015'!G124)</f>
        <v>500</v>
      </c>
    </row>
    <row r="102" spans="1:10" ht="15">
      <c r="A102" s="155" t="s">
        <v>57</v>
      </c>
      <c r="B102" s="95"/>
      <c r="C102" s="122" t="s">
        <v>58</v>
      </c>
      <c r="D102" s="122"/>
      <c r="E102" s="122"/>
      <c r="F102" s="122"/>
      <c r="G102" s="147">
        <f>SUM(G103+G111+G114)</f>
        <v>132579.7</v>
      </c>
      <c r="H102"/>
      <c r="I102">
        <f>SUM(H103:H132)</f>
        <v>132579.69999999998</v>
      </c>
      <c r="J102">
        <f>SUM('ведомствен.2015'!G125+'ведомствен.2015'!G252)</f>
        <v>132579.7</v>
      </c>
    </row>
    <row r="103" spans="1:8" ht="14.25">
      <c r="A103" s="154" t="s">
        <v>59</v>
      </c>
      <c r="B103" s="109"/>
      <c r="C103" s="109" t="s">
        <v>58</v>
      </c>
      <c r="D103" s="109" t="s">
        <v>60</v>
      </c>
      <c r="E103" s="109"/>
      <c r="F103" s="109"/>
      <c r="G103" s="153">
        <f>G104</f>
        <v>55305.7</v>
      </c>
      <c r="H103"/>
    </row>
    <row r="104" spans="1:8" ht="28.5">
      <c r="A104" s="154" t="s">
        <v>264</v>
      </c>
      <c r="B104" s="109"/>
      <c r="C104" s="109" t="s">
        <v>58</v>
      </c>
      <c r="D104" s="109" t="s">
        <v>60</v>
      </c>
      <c r="E104" s="109" t="s">
        <v>349</v>
      </c>
      <c r="F104" s="109"/>
      <c r="G104" s="153">
        <f>G105+G108</f>
        <v>55305.7</v>
      </c>
      <c r="H104"/>
    </row>
    <row r="105" spans="1:8" ht="14.25">
      <c r="A105" s="154" t="s">
        <v>265</v>
      </c>
      <c r="B105" s="109"/>
      <c r="C105" s="109" t="s">
        <v>58</v>
      </c>
      <c r="D105" s="109" t="s">
        <v>60</v>
      </c>
      <c r="E105" s="109" t="s">
        <v>462</v>
      </c>
      <c r="F105" s="109"/>
      <c r="G105" s="153">
        <f>G106</f>
        <v>28490.5</v>
      </c>
      <c r="H105"/>
    </row>
    <row r="106" spans="1:8" ht="14.25">
      <c r="A106" s="154" t="s">
        <v>3</v>
      </c>
      <c r="B106" s="109"/>
      <c r="C106" s="109" t="s">
        <v>58</v>
      </c>
      <c r="D106" s="109" t="s">
        <v>60</v>
      </c>
      <c r="E106" s="109" t="s">
        <v>463</v>
      </c>
      <c r="F106" s="109"/>
      <c r="G106" s="153">
        <f>SUM(G107)</f>
        <v>28490.5</v>
      </c>
      <c r="H106"/>
    </row>
    <row r="107" spans="1:8" ht="14.25">
      <c r="A107" s="154" t="s">
        <v>251</v>
      </c>
      <c r="B107" s="109"/>
      <c r="C107" s="109" t="s">
        <v>58</v>
      </c>
      <c r="D107" s="109" t="s">
        <v>60</v>
      </c>
      <c r="E107" s="109" t="s">
        <v>463</v>
      </c>
      <c r="F107" s="109" t="s">
        <v>85</v>
      </c>
      <c r="G107" s="153">
        <v>28490.5</v>
      </c>
      <c r="H107">
        <f>SUM('ведомствен.2015'!G130+'ведомствен.2015'!G257)</f>
        <v>28490.5</v>
      </c>
    </row>
    <row r="108" spans="1:8" ht="14.25">
      <c r="A108" s="154" t="s">
        <v>584</v>
      </c>
      <c r="B108" s="109"/>
      <c r="C108" s="109" t="s">
        <v>58</v>
      </c>
      <c r="D108" s="109" t="s">
        <v>60</v>
      </c>
      <c r="E108" s="109" t="s">
        <v>495</v>
      </c>
      <c r="F108" s="109"/>
      <c r="G108" s="153">
        <f>G109</f>
        <v>26815.2</v>
      </c>
      <c r="H108"/>
    </row>
    <row r="109" spans="1:8" ht="14.25">
      <c r="A109" s="154" t="s">
        <v>564</v>
      </c>
      <c r="B109" s="109"/>
      <c r="C109" s="109" t="s">
        <v>58</v>
      </c>
      <c r="D109" s="109" t="s">
        <v>60</v>
      </c>
      <c r="E109" s="109" t="s">
        <v>496</v>
      </c>
      <c r="F109" s="109"/>
      <c r="G109" s="153">
        <f>SUM(G110)</f>
        <v>26815.2</v>
      </c>
      <c r="H109"/>
    </row>
    <row r="110" spans="1:8" ht="14.25">
      <c r="A110" s="159" t="s">
        <v>251</v>
      </c>
      <c r="B110" s="109"/>
      <c r="C110" s="109" t="s">
        <v>58</v>
      </c>
      <c r="D110" s="109" t="s">
        <v>60</v>
      </c>
      <c r="E110" s="109" t="s">
        <v>496</v>
      </c>
      <c r="F110" s="109" t="s">
        <v>85</v>
      </c>
      <c r="G110" s="153">
        <v>26815.2</v>
      </c>
      <c r="H110">
        <f>SUM('ведомствен.2015'!G133)</f>
        <v>26815.2</v>
      </c>
    </row>
    <row r="111" spans="1:8" ht="14.25">
      <c r="A111" s="154" t="s">
        <v>70</v>
      </c>
      <c r="B111" s="109"/>
      <c r="C111" s="109" t="s">
        <v>58</v>
      </c>
      <c r="D111" s="109" t="s">
        <v>157</v>
      </c>
      <c r="E111" s="109"/>
      <c r="F111" s="109"/>
      <c r="G111" s="153">
        <f>G112</f>
        <v>49000</v>
      </c>
      <c r="H111"/>
    </row>
    <row r="112" spans="1:8" ht="42.75">
      <c r="A112" s="154" t="s">
        <v>580</v>
      </c>
      <c r="B112" s="109"/>
      <c r="C112" s="109" t="s">
        <v>58</v>
      </c>
      <c r="D112" s="109" t="s">
        <v>157</v>
      </c>
      <c r="E112" s="109" t="s">
        <v>497</v>
      </c>
      <c r="F112" s="109"/>
      <c r="G112" s="153">
        <f>G113</f>
        <v>49000</v>
      </c>
      <c r="H112"/>
    </row>
    <row r="113" spans="1:8" ht="14.25">
      <c r="A113" s="154" t="s">
        <v>250</v>
      </c>
      <c r="B113" s="109"/>
      <c r="C113" s="109" t="s">
        <v>58</v>
      </c>
      <c r="D113" s="109" t="s">
        <v>157</v>
      </c>
      <c r="E113" s="109" t="s">
        <v>497</v>
      </c>
      <c r="F113" s="109" t="s">
        <v>56</v>
      </c>
      <c r="G113" s="153">
        <v>49000</v>
      </c>
      <c r="H113">
        <f>SUM('ведомствен.2015'!G136)</f>
        <v>49000</v>
      </c>
    </row>
    <row r="114" spans="1:7" s="39" customFormat="1" ht="14.25">
      <c r="A114" s="154" t="s">
        <v>217</v>
      </c>
      <c r="B114" s="109"/>
      <c r="C114" s="109" t="s">
        <v>58</v>
      </c>
      <c r="D114" s="109" t="s">
        <v>213</v>
      </c>
      <c r="E114" s="109"/>
      <c r="F114" s="109"/>
      <c r="G114" s="153">
        <f>SUM(G115+G118+G126+G130)</f>
        <v>28274</v>
      </c>
    </row>
    <row r="115" spans="1:8" s="39" customFormat="1" ht="14.25">
      <c r="A115" s="154" t="s">
        <v>498</v>
      </c>
      <c r="B115" s="109"/>
      <c r="C115" s="109" t="s">
        <v>58</v>
      </c>
      <c r="D115" s="109" t="s">
        <v>213</v>
      </c>
      <c r="E115" s="109" t="s">
        <v>399</v>
      </c>
      <c r="F115" s="109"/>
      <c r="G115" s="153">
        <f>SUM(G116)</f>
        <v>2000</v>
      </c>
      <c r="H115" s="20"/>
    </row>
    <row r="116" spans="1:7" s="2" customFormat="1" ht="28.5">
      <c r="A116" s="154" t="s">
        <v>21</v>
      </c>
      <c r="B116" s="109"/>
      <c r="C116" s="109" t="s">
        <v>58</v>
      </c>
      <c r="D116" s="109" t="s">
        <v>213</v>
      </c>
      <c r="E116" s="109" t="s">
        <v>499</v>
      </c>
      <c r="F116" s="109"/>
      <c r="G116" s="153">
        <f>SUM(G117)</f>
        <v>2000</v>
      </c>
    </row>
    <row r="117" spans="1:8" s="41" customFormat="1" ht="28.5">
      <c r="A117" s="154" t="s">
        <v>247</v>
      </c>
      <c r="B117" s="109"/>
      <c r="C117" s="109" t="s">
        <v>58</v>
      </c>
      <c r="D117" s="109" t="s">
        <v>213</v>
      </c>
      <c r="E117" s="109" t="s">
        <v>499</v>
      </c>
      <c r="F117" s="109" t="s">
        <v>248</v>
      </c>
      <c r="G117" s="153">
        <v>2000</v>
      </c>
      <c r="H117">
        <f>SUM('ведомствен.2015'!G140)</f>
        <v>2000</v>
      </c>
    </row>
    <row r="118" spans="1:7" s="11" customFormat="1" ht="28.5">
      <c r="A118" s="154" t="s">
        <v>264</v>
      </c>
      <c r="B118" s="109"/>
      <c r="C118" s="109" t="s">
        <v>58</v>
      </c>
      <c r="D118" s="109" t="s">
        <v>213</v>
      </c>
      <c r="E118" s="109" t="s">
        <v>349</v>
      </c>
      <c r="F118" s="109"/>
      <c r="G118" s="153">
        <f>SUM(G123)+G119</f>
        <v>5574.2</v>
      </c>
    </row>
    <row r="119" spans="1:7" s="11" customFormat="1" ht="14.25">
      <c r="A119" s="154" t="s">
        <v>315</v>
      </c>
      <c r="B119" s="109"/>
      <c r="C119" s="109" t="s">
        <v>58</v>
      </c>
      <c r="D119" s="109" t="s">
        <v>213</v>
      </c>
      <c r="E119" s="109" t="s">
        <v>350</v>
      </c>
      <c r="F119" s="109"/>
      <c r="G119" s="153">
        <f>SUM(G120)</f>
        <v>574.2</v>
      </c>
    </row>
    <row r="120" spans="1:7" s="11" customFormat="1" ht="21.75" customHeight="1">
      <c r="A120" s="154" t="s">
        <v>8</v>
      </c>
      <c r="B120" s="109"/>
      <c r="C120" s="109" t="s">
        <v>58</v>
      </c>
      <c r="D120" s="109" t="s">
        <v>213</v>
      </c>
      <c r="E120" s="109" t="s">
        <v>351</v>
      </c>
      <c r="F120" s="109"/>
      <c r="G120" s="153">
        <f>SUM(G121)</f>
        <v>574.2</v>
      </c>
    </row>
    <row r="121" spans="1:7" s="11" customFormat="1" ht="28.5">
      <c r="A121" s="154" t="s">
        <v>103</v>
      </c>
      <c r="B121" s="109"/>
      <c r="C121" s="109" t="s">
        <v>58</v>
      </c>
      <c r="D121" s="109" t="s">
        <v>213</v>
      </c>
      <c r="E121" s="109" t="s">
        <v>352</v>
      </c>
      <c r="F121" s="109"/>
      <c r="G121" s="153">
        <f>SUM(G122)</f>
        <v>574.2</v>
      </c>
    </row>
    <row r="122" spans="1:8" s="11" customFormat="1" ht="28.5">
      <c r="A122" s="154" t="s">
        <v>263</v>
      </c>
      <c r="B122" s="109"/>
      <c r="C122" s="109" t="s">
        <v>58</v>
      </c>
      <c r="D122" s="109" t="s">
        <v>213</v>
      </c>
      <c r="E122" s="109" t="s">
        <v>352</v>
      </c>
      <c r="F122" s="109" t="s">
        <v>260</v>
      </c>
      <c r="G122" s="153">
        <v>574.2</v>
      </c>
      <c r="H122">
        <f>SUM('ведомствен.2015'!G145)</f>
        <v>574.2</v>
      </c>
    </row>
    <row r="123" spans="1:7" s="11" customFormat="1" ht="14.25">
      <c r="A123" s="154" t="s">
        <v>220</v>
      </c>
      <c r="B123" s="109"/>
      <c r="C123" s="109" t="s">
        <v>58</v>
      </c>
      <c r="D123" s="109" t="s">
        <v>213</v>
      </c>
      <c r="E123" s="109" t="s">
        <v>354</v>
      </c>
      <c r="F123" s="109"/>
      <c r="G123" s="153">
        <f>SUM(G124)</f>
        <v>5000</v>
      </c>
    </row>
    <row r="124" spans="1:7" s="11" customFormat="1" ht="14.25">
      <c r="A124" s="154" t="s">
        <v>268</v>
      </c>
      <c r="B124" s="109"/>
      <c r="C124" s="109" t="s">
        <v>58</v>
      </c>
      <c r="D124" s="109" t="s">
        <v>213</v>
      </c>
      <c r="E124" s="104" t="s">
        <v>353</v>
      </c>
      <c r="F124" s="109"/>
      <c r="G124" s="153">
        <f>SUM(G125)</f>
        <v>5000</v>
      </c>
    </row>
    <row r="125" spans="1:8" s="11" customFormat="1" ht="18.75" customHeight="1">
      <c r="A125" s="154" t="s">
        <v>250</v>
      </c>
      <c r="B125" s="109"/>
      <c r="C125" s="109" t="s">
        <v>58</v>
      </c>
      <c r="D125" s="109" t="s">
        <v>213</v>
      </c>
      <c r="E125" s="104" t="s">
        <v>353</v>
      </c>
      <c r="F125" s="109" t="s">
        <v>56</v>
      </c>
      <c r="G125" s="153">
        <v>5000</v>
      </c>
      <c r="H125">
        <f>SUM('ведомствен.2015'!G148)</f>
        <v>5000</v>
      </c>
    </row>
    <row r="126" spans="1:8" s="11" customFormat="1" ht="18.75" customHeight="1">
      <c r="A126" s="161" t="s">
        <v>219</v>
      </c>
      <c r="B126" s="130"/>
      <c r="C126" s="196" t="s">
        <v>58</v>
      </c>
      <c r="D126" s="196" t="s">
        <v>213</v>
      </c>
      <c r="E126" s="197" t="s">
        <v>464</v>
      </c>
      <c r="F126" s="197"/>
      <c r="G126" s="210">
        <f>G127</f>
        <v>20299.8</v>
      </c>
      <c r="H126"/>
    </row>
    <row r="127" spans="1:8" s="11" customFormat="1" ht="18.75" customHeight="1">
      <c r="A127" s="161" t="s">
        <v>8</v>
      </c>
      <c r="B127" s="130"/>
      <c r="C127" s="196" t="s">
        <v>58</v>
      </c>
      <c r="D127" s="196" t="s">
        <v>213</v>
      </c>
      <c r="E127" s="197" t="s">
        <v>465</v>
      </c>
      <c r="F127" s="197"/>
      <c r="G127" s="210">
        <f>G128</f>
        <v>20299.8</v>
      </c>
      <c r="H127"/>
    </row>
    <row r="128" spans="1:8" s="11" customFormat="1" ht="28.5" customHeight="1">
      <c r="A128" s="161" t="s">
        <v>103</v>
      </c>
      <c r="B128" s="130"/>
      <c r="C128" s="196" t="s">
        <v>58</v>
      </c>
      <c r="D128" s="196" t="s">
        <v>213</v>
      </c>
      <c r="E128" s="197" t="s">
        <v>466</v>
      </c>
      <c r="F128" s="197"/>
      <c r="G128" s="210">
        <f>G129</f>
        <v>20299.8</v>
      </c>
      <c r="H128"/>
    </row>
    <row r="129" spans="1:8" s="11" customFormat="1" ht="18.75" customHeight="1">
      <c r="A129" s="161" t="s">
        <v>272</v>
      </c>
      <c r="B129" s="130"/>
      <c r="C129" s="196" t="s">
        <v>58</v>
      </c>
      <c r="D129" s="196" t="s">
        <v>213</v>
      </c>
      <c r="E129" s="197" t="s">
        <v>466</v>
      </c>
      <c r="F129" s="197">
        <v>600</v>
      </c>
      <c r="G129" s="210">
        <v>20299.8</v>
      </c>
      <c r="H129">
        <f>SUM('ведомствен.2015'!G262)</f>
        <v>20299.8</v>
      </c>
    </row>
    <row r="130" spans="1:7" s="41" customFormat="1" ht="14.25">
      <c r="A130" s="106" t="s">
        <v>266</v>
      </c>
      <c r="B130" s="110"/>
      <c r="C130" s="110" t="s">
        <v>58</v>
      </c>
      <c r="D130" s="110" t="s">
        <v>213</v>
      </c>
      <c r="E130" s="109" t="s">
        <v>344</v>
      </c>
      <c r="F130" s="110"/>
      <c r="G130" s="157">
        <f>SUM(G132)</f>
        <v>400</v>
      </c>
    </row>
    <row r="131" spans="1:8" s="41" customFormat="1" ht="45.75" customHeight="1">
      <c r="A131" s="106" t="s">
        <v>512</v>
      </c>
      <c r="B131" s="110"/>
      <c r="C131" s="110" t="s">
        <v>58</v>
      </c>
      <c r="D131" s="110" t="s">
        <v>213</v>
      </c>
      <c r="E131" s="109" t="s">
        <v>355</v>
      </c>
      <c r="F131" s="110"/>
      <c r="G131" s="157">
        <f>SUM(G132)</f>
        <v>400</v>
      </c>
      <c r="H131" s="20"/>
    </row>
    <row r="132" spans="1:8" s="41" customFormat="1" ht="14.25">
      <c r="A132" s="106" t="s">
        <v>251</v>
      </c>
      <c r="B132" s="110"/>
      <c r="C132" s="110" t="s">
        <v>58</v>
      </c>
      <c r="D132" s="110" t="s">
        <v>213</v>
      </c>
      <c r="E132" s="109" t="s">
        <v>355</v>
      </c>
      <c r="F132" s="110" t="s">
        <v>85</v>
      </c>
      <c r="G132" s="157">
        <v>400</v>
      </c>
      <c r="H132">
        <f>SUM('ведомствен.2015'!G151)</f>
        <v>400</v>
      </c>
    </row>
    <row r="133" spans="1:10" ht="15">
      <c r="A133" s="162" t="s">
        <v>221</v>
      </c>
      <c r="B133" s="96"/>
      <c r="C133" s="108" t="s">
        <v>64</v>
      </c>
      <c r="D133" s="108"/>
      <c r="E133" s="108"/>
      <c r="F133" s="167"/>
      <c r="G133" s="147">
        <f>SUM(G134+G139)</f>
        <v>66409</v>
      </c>
      <c r="H133"/>
      <c r="I133">
        <f>SUM(H137:H149)</f>
        <v>66409</v>
      </c>
      <c r="J133">
        <f>SUM('ведомствен.2015'!G152)</f>
        <v>66409</v>
      </c>
    </row>
    <row r="134" spans="1:8" ht="14.25">
      <c r="A134" s="154" t="s">
        <v>20</v>
      </c>
      <c r="B134" s="109"/>
      <c r="C134" s="109" t="s">
        <v>64</v>
      </c>
      <c r="D134" s="109" t="s">
        <v>228</v>
      </c>
      <c r="E134" s="109"/>
      <c r="F134" s="109"/>
      <c r="G134" s="153">
        <f>G136</f>
        <v>3713.4</v>
      </c>
      <c r="H134"/>
    </row>
    <row r="135" spans="1:8" ht="14.25">
      <c r="A135" s="154" t="s">
        <v>500</v>
      </c>
      <c r="B135" s="109"/>
      <c r="C135" s="109" t="s">
        <v>64</v>
      </c>
      <c r="D135" s="109" t="s">
        <v>228</v>
      </c>
      <c r="E135" s="109" t="s">
        <v>501</v>
      </c>
      <c r="F135" s="109"/>
      <c r="G135" s="153">
        <f>G136</f>
        <v>3713.4</v>
      </c>
      <c r="H135"/>
    </row>
    <row r="136" spans="1:8" ht="14.25">
      <c r="A136" s="154" t="s">
        <v>155</v>
      </c>
      <c r="B136" s="109"/>
      <c r="C136" s="109" t="s">
        <v>64</v>
      </c>
      <c r="D136" s="109" t="s">
        <v>228</v>
      </c>
      <c r="E136" s="109" t="s">
        <v>502</v>
      </c>
      <c r="F136" s="109"/>
      <c r="G136" s="153">
        <f>G137</f>
        <v>3713.4</v>
      </c>
      <c r="H136"/>
    </row>
    <row r="137" spans="1:8" ht="14.25">
      <c r="A137" s="154" t="s">
        <v>17</v>
      </c>
      <c r="B137" s="109"/>
      <c r="C137" s="109" t="s">
        <v>64</v>
      </c>
      <c r="D137" s="109" t="s">
        <v>228</v>
      </c>
      <c r="E137" s="109" t="s">
        <v>503</v>
      </c>
      <c r="F137" s="109"/>
      <c r="G137" s="153">
        <f>SUM(G138)</f>
        <v>3713.4</v>
      </c>
      <c r="H137"/>
    </row>
    <row r="138" spans="1:8" ht="14.25">
      <c r="A138" s="154" t="s">
        <v>250</v>
      </c>
      <c r="B138" s="109"/>
      <c r="C138" s="109" t="s">
        <v>64</v>
      </c>
      <c r="D138" s="109" t="s">
        <v>228</v>
      </c>
      <c r="E138" s="109" t="s">
        <v>503</v>
      </c>
      <c r="F138" s="109" t="s">
        <v>56</v>
      </c>
      <c r="G138" s="153">
        <v>3713.4</v>
      </c>
      <c r="H138">
        <f>SUM('ведомствен.2015'!G158)</f>
        <v>3713.4</v>
      </c>
    </row>
    <row r="139" spans="1:8" ht="14.25">
      <c r="A139" s="154" t="s">
        <v>18</v>
      </c>
      <c r="B139" s="109"/>
      <c r="C139" s="109" t="s">
        <v>64</v>
      </c>
      <c r="D139" s="109" t="s">
        <v>44</v>
      </c>
      <c r="E139" s="109"/>
      <c r="F139" s="109"/>
      <c r="G139" s="153">
        <f>SUM(G143+G140+G145+G147)</f>
        <v>62695.6</v>
      </c>
      <c r="H139"/>
    </row>
    <row r="140" spans="1:8" ht="85.5">
      <c r="A140" s="154" t="s">
        <v>506</v>
      </c>
      <c r="B140" s="109"/>
      <c r="C140" s="109" t="s">
        <v>64</v>
      </c>
      <c r="D140" s="109" t="s">
        <v>44</v>
      </c>
      <c r="E140" s="109" t="s">
        <v>509</v>
      </c>
      <c r="F140" s="109"/>
      <c r="G140" s="153">
        <f>SUM(G141)</f>
        <v>198.4</v>
      </c>
      <c r="H140"/>
    </row>
    <row r="141" spans="1:8" ht="64.5" customHeight="1">
      <c r="A141" s="154" t="s">
        <v>508</v>
      </c>
      <c r="B141" s="109"/>
      <c r="C141" s="109" t="s">
        <v>64</v>
      </c>
      <c r="D141" s="109" t="s">
        <v>44</v>
      </c>
      <c r="E141" s="109" t="s">
        <v>507</v>
      </c>
      <c r="F141" s="109"/>
      <c r="G141" s="153">
        <f>SUM(G142)</f>
        <v>198.4</v>
      </c>
      <c r="H141"/>
    </row>
    <row r="142" spans="1:8" ht="14.25">
      <c r="A142" s="154" t="s">
        <v>250</v>
      </c>
      <c r="B142" s="109"/>
      <c r="C142" s="109" t="s">
        <v>64</v>
      </c>
      <c r="D142" s="109" t="s">
        <v>44</v>
      </c>
      <c r="E142" s="109" t="s">
        <v>507</v>
      </c>
      <c r="F142" s="109" t="s">
        <v>56</v>
      </c>
      <c r="G142" s="153">
        <v>198.4</v>
      </c>
      <c r="H142">
        <f>SUM('ведомствен.2015'!G162)</f>
        <v>198.4</v>
      </c>
    </row>
    <row r="143" spans="1:8" ht="14.25">
      <c r="A143" s="104" t="s">
        <v>30</v>
      </c>
      <c r="B143" s="104"/>
      <c r="C143" s="109" t="s">
        <v>64</v>
      </c>
      <c r="D143" s="109" t="s">
        <v>44</v>
      </c>
      <c r="E143" s="104" t="s">
        <v>504</v>
      </c>
      <c r="F143" s="104"/>
      <c r="G143" s="153">
        <f>SUM(G144)</f>
        <v>38122.5</v>
      </c>
      <c r="H143"/>
    </row>
    <row r="144" spans="1:8" ht="14.25">
      <c r="A144" s="154" t="s">
        <v>250</v>
      </c>
      <c r="B144" s="104"/>
      <c r="C144" s="109" t="s">
        <v>64</v>
      </c>
      <c r="D144" s="109" t="s">
        <v>44</v>
      </c>
      <c r="E144" s="104" t="s">
        <v>504</v>
      </c>
      <c r="F144" s="104" t="s">
        <v>56</v>
      </c>
      <c r="G144" s="153">
        <v>38122.5</v>
      </c>
      <c r="H144">
        <f>SUM('ведомствен.2015'!G164)</f>
        <v>38122.5</v>
      </c>
    </row>
    <row r="145" spans="1:8" ht="28.5">
      <c r="A145" s="154" t="s">
        <v>280</v>
      </c>
      <c r="B145" s="104"/>
      <c r="C145" s="109" t="s">
        <v>64</v>
      </c>
      <c r="D145" s="109" t="s">
        <v>44</v>
      </c>
      <c r="E145" s="104" t="s">
        <v>505</v>
      </c>
      <c r="F145" s="104"/>
      <c r="G145" s="153">
        <f>G146</f>
        <v>24077.5</v>
      </c>
      <c r="H145"/>
    </row>
    <row r="146" spans="1:8" ht="14.25">
      <c r="A146" s="154" t="s">
        <v>250</v>
      </c>
      <c r="B146" s="104"/>
      <c r="C146" s="109" t="s">
        <v>64</v>
      </c>
      <c r="D146" s="109" t="s">
        <v>44</v>
      </c>
      <c r="E146" s="104" t="s">
        <v>505</v>
      </c>
      <c r="F146" s="104" t="s">
        <v>56</v>
      </c>
      <c r="G146" s="153">
        <v>24077.5</v>
      </c>
      <c r="H146">
        <f>SUM('ведомствен.2015'!G166)</f>
        <v>24077.5</v>
      </c>
    </row>
    <row r="147" spans="1:8" ht="14.25">
      <c r="A147" s="106" t="s">
        <v>266</v>
      </c>
      <c r="B147" s="104"/>
      <c r="C147" s="109" t="s">
        <v>64</v>
      </c>
      <c r="D147" s="109" t="s">
        <v>44</v>
      </c>
      <c r="E147" s="109" t="s">
        <v>344</v>
      </c>
      <c r="F147" s="104"/>
      <c r="G147" s="153">
        <f>SUM(G148)</f>
        <v>297.2</v>
      </c>
      <c r="H147"/>
    </row>
    <row r="148" spans="1:8" ht="42.75">
      <c r="A148" s="154" t="s">
        <v>510</v>
      </c>
      <c r="B148" s="104"/>
      <c r="C148" s="109" t="s">
        <v>64</v>
      </c>
      <c r="D148" s="109" t="s">
        <v>44</v>
      </c>
      <c r="E148" s="109" t="s">
        <v>511</v>
      </c>
      <c r="F148" s="104"/>
      <c r="G148" s="153">
        <f>SUM(G149)</f>
        <v>297.2</v>
      </c>
      <c r="H148"/>
    </row>
    <row r="149" spans="1:8" ht="14.25">
      <c r="A149" s="154" t="s">
        <v>250</v>
      </c>
      <c r="B149" s="104"/>
      <c r="C149" s="109" t="s">
        <v>64</v>
      </c>
      <c r="D149" s="109" t="s">
        <v>44</v>
      </c>
      <c r="E149" s="109" t="s">
        <v>511</v>
      </c>
      <c r="F149" s="104" t="s">
        <v>56</v>
      </c>
      <c r="G149" s="153">
        <v>297.2</v>
      </c>
      <c r="H149">
        <f>SUM('ведомствен.2015'!G169)</f>
        <v>297.2</v>
      </c>
    </row>
    <row r="150" spans="1:10" ht="15">
      <c r="A150" s="163" t="s">
        <v>27</v>
      </c>
      <c r="B150" s="122"/>
      <c r="C150" s="122" t="s">
        <v>203</v>
      </c>
      <c r="D150" s="122"/>
      <c r="E150" s="122"/>
      <c r="F150" s="122"/>
      <c r="G150" s="164">
        <f>SUM(G152)+G157</f>
        <v>4737.2</v>
      </c>
      <c r="H150"/>
      <c r="I150">
        <f>SUM(H151:H160)</f>
        <v>4737.2</v>
      </c>
      <c r="J150">
        <f>SUM('ведомствен.2015'!G171)</f>
        <v>4737.2</v>
      </c>
    </row>
    <row r="151" spans="1:8" ht="28.5">
      <c r="A151" s="165" t="s">
        <v>299</v>
      </c>
      <c r="B151" s="103"/>
      <c r="C151" s="109" t="s">
        <v>203</v>
      </c>
      <c r="D151" s="109" t="s">
        <v>44</v>
      </c>
      <c r="E151" s="103"/>
      <c r="F151" s="103"/>
      <c r="G151" s="149">
        <f>SUM(G152)</f>
        <v>4611.9</v>
      </c>
      <c r="H151"/>
    </row>
    <row r="152" spans="1:7" s="14" customFormat="1" ht="14.25">
      <c r="A152" s="154" t="s">
        <v>28</v>
      </c>
      <c r="B152" s="109"/>
      <c r="C152" s="109" t="s">
        <v>203</v>
      </c>
      <c r="D152" s="109" t="s">
        <v>44</v>
      </c>
      <c r="E152" s="109" t="s">
        <v>356</v>
      </c>
      <c r="F152" s="109"/>
      <c r="G152" s="153">
        <f>SUM(G153)</f>
        <v>4611.9</v>
      </c>
    </row>
    <row r="153" spans="1:8" ht="28.5">
      <c r="A153" s="154" t="s">
        <v>21</v>
      </c>
      <c r="B153" s="109"/>
      <c r="C153" s="109" t="s">
        <v>203</v>
      </c>
      <c r="D153" s="109" t="s">
        <v>44</v>
      </c>
      <c r="E153" s="109" t="s">
        <v>357</v>
      </c>
      <c r="F153" s="109"/>
      <c r="G153" s="153">
        <f>SUM(G154:G156)</f>
        <v>4611.9</v>
      </c>
      <c r="H153"/>
    </row>
    <row r="154" spans="1:8" ht="28.5">
      <c r="A154" s="154" t="s">
        <v>247</v>
      </c>
      <c r="B154" s="109"/>
      <c r="C154" s="109" t="s">
        <v>203</v>
      </c>
      <c r="D154" s="109" t="s">
        <v>44</v>
      </c>
      <c r="E154" s="109" t="s">
        <v>357</v>
      </c>
      <c r="F154" s="109" t="s">
        <v>248</v>
      </c>
      <c r="G154" s="153">
        <v>3958.6</v>
      </c>
      <c r="H154">
        <f>SUM('ведомствен.2015'!G175)</f>
        <v>3958.6</v>
      </c>
    </row>
    <row r="155" spans="1:8" ht="14.25">
      <c r="A155" s="154" t="s">
        <v>250</v>
      </c>
      <c r="B155" s="109"/>
      <c r="C155" s="109" t="s">
        <v>203</v>
      </c>
      <c r="D155" s="109" t="s">
        <v>44</v>
      </c>
      <c r="E155" s="109" t="s">
        <v>357</v>
      </c>
      <c r="F155" s="109" t="s">
        <v>56</v>
      </c>
      <c r="G155" s="153">
        <v>592.9</v>
      </c>
      <c r="H155">
        <f>SUM('ведомствен.2015'!G176)</f>
        <v>592.9</v>
      </c>
    </row>
    <row r="156" spans="1:8" ht="14.25">
      <c r="A156" s="154" t="s">
        <v>251</v>
      </c>
      <c r="B156" s="109"/>
      <c r="C156" s="109" t="s">
        <v>203</v>
      </c>
      <c r="D156" s="109" t="s">
        <v>44</v>
      </c>
      <c r="E156" s="109" t="s">
        <v>357</v>
      </c>
      <c r="F156" s="109" t="s">
        <v>85</v>
      </c>
      <c r="G156" s="153">
        <v>60.4</v>
      </c>
      <c r="H156">
        <f>SUM('ведомствен.2015'!G177)</f>
        <v>60.4</v>
      </c>
    </row>
    <row r="157" spans="1:8" ht="14.25">
      <c r="A157" s="154" t="s">
        <v>29</v>
      </c>
      <c r="B157" s="109"/>
      <c r="C157" s="109" t="s">
        <v>203</v>
      </c>
      <c r="D157" s="109" t="s">
        <v>64</v>
      </c>
      <c r="E157" s="112"/>
      <c r="F157" s="109"/>
      <c r="G157" s="153">
        <f>G159</f>
        <v>125.3</v>
      </c>
      <c r="H157"/>
    </row>
    <row r="158" spans="1:7" ht="14.25">
      <c r="A158" s="154" t="s">
        <v>266</v>
      </c>
      <c r="B158" s="109"/>
      <c r="C158" s="109" t="s">
        <v>203</v>
      </c>
      <c r="D158" s="109" t="s">
        <v>64</v>
      </c>
      <c r="E158" s="104" t="s">
        <v>344</v>
      </c>
      <c r="F158" s="109"/>
      <c r="G158" s="153">
        <f>SUM(G159)</f>
        <v>125.3</v>
      </c>
    </row>
    <row r="159" spans="1:8" ht="15">
      <c r="A159" s="154" t="s">
        <v>300</v>
      </c>
      <c r="B159" s="158"/>
      <c r="C159" s="109" t="s">
        <v>203</v>
      </c>
      <c r="D159" s="109" t="s">
        <v>64</v>
      </c>
      <c r="E159" s="104" t="s">
        <v>359</v>
      </c>
      <c r="F159" s="109"/>
      <c r="G159" s="153">
        <f>G160</f>
        <v>125.3</v>
      </c>
      <c r="H159"/>
    </row>
    <row r="160" spans="1:8" ht="14.25">
      <c r="A160" s="154" t="s">
        <v>250</v>
      </c>
      <c r="B160" s="109"/>
      <c r="C160" s="109" t="s">
        <v>203</v>
      </c>
      <c r="D160" s="109" t="s">
        <v>64</v>
      </c>
      <c r="E160" s="104" t="s">
        <v>359</v>
      </c>
      <c r="F160" s="109" t="s">
        <v>56</v>
      </c>
      <c r="G160" s="153">
        <v>125.3</v>
      </c>
      <c r="H160">
        <f>SUM('ведомствен.2015'!G181)</f>
        <v>125.3</v>
      </c>
    </row>
    <row r="161" spans="1:10" s="15" customFormat="1" ht="15">
      <c r="A161" s="155" t="s">
        <v>52</v>
      </c>
      <c r="B161" s="95"/>
      <c r="C161" s="108" t="s">
        <v>53</v>
      </c>
      <c r="D161" s="108"/>
      <c r="E161" s="108"/>
      <c r="F161" s="108"/>
      <c r="G161" s="147">
        <f>SUM(G162+G184+G224+G237)</f>
        <v>1835447</v>
      </c>
      <c r="I161" s="65">
        <f>SUM(H163:H247)</f>
        <v>1835446.9999999998</v>
      </c>
      <c r="J161" s="65">
        <f>SUM('ведомствен.2015'!G263+'ведомствен.2015'!G399+'ведомствен.2015'!G439+'ведомствен.2015'!G531)</f>
        <v>1835447</v>
      </c>
    </row>
    <row r="162" spans="1:7" s="15" customFormat="1" ht="15">
      <c r="A162" s="166" t="s">
        <v>171</v>
      </c>
      <c r="B162" s="167"/>
      <c r="C162" s="106" t="s">
        <v>53</v>
      </c>
      <c r="D162" s="106" t="s">
        <v>226</v>
      </c>
      <c r="E162" s="106"/>
      <c r="F162" s="106"/>
      <c r="G162" s="168">
        <f>SUM(G163+G169+G177)</f>
        <v>663308.7</v>
      </c>
    </row>
    <row r="163" spans="1:8" ht="42.75">
      <c r="A163" s="134" t="s">
        <v>307</v>
      </c>
      <c r="B163" s="169"/>
      <c r="C163" s="106" t="s">
        <v>53</v>
      </c>
      <c r="D163" s="106" t="s">
        <v>226</v>
      </c>
      <c r="E163" s="134" t="s">
        <v>422</v>
      </c>
      <c r="F163" s="198"/>
      <c r="G163" s="171">
        <f>SUM(G166:G168)</f>
        <v>449465.7</v>
      </c>
      <c r="H163"/>
    </row>
    <row r="164" spans="1:8" ht="85.5">
      <c r="A164" s="134" t="s">
        <v>423</v>
      </c>
      <c r="B164" s="169"/>
      <c r="C164" s="106" t="s">
        <v>53</v>
      </c>
      <c r="D164" s="106" t="s">
        <v>226</v>
      </c>
      <c r="E164" s="134" t="s">
        <v>424</v>
      </c>
      <c r="F164" s="198"/>
      <c r="G164" s="171">
        <f>G165</f>
        <v>449465.7</v>
      </c>
      <c r="H164"/>
    </row>
    <row r="165" spans="1:8" ht="50.25" customHeight="1">
      <c r="A165" s="134" t="s">
        <v>425</v>
      </c>
      <c r="B165" s="169"/>
      <c r="C165" s="106" t="s">
        <v>53</v>
      </c>
      <c r="D165" s="106" t="s">
        <v>226</v>
      </c>
      <c r="E165" s="134" t="s">
        <v>426</v>
      </c>
      <c r="F165" s="198"/>
      <c r="G165" s="171">
        <f>G166+G167+G168</f>
        <v>449465.7</v>
      </c>
      <c r="H165"/>
    </row>
    <row r="166" spans="1:9" ht="28.5">
      <c r="A166" s="156" t="s">
        <v>247</v>
      </c>
      <c r="B166" s="169"/>
      <c r="C166" s="106" t="s">
        <v>53</v>
      </c>
      <c r="D166" s="106" t="s">
        <v>226</v>
      </c>
      <c r="E166" s="133" t="s">
        <v>426</v>
      </c>
      <c r="F166" s="106" t="s">
        <v>248</v>
      </c>
      <c r="G166" s="171">
        <v>54724.2</v>
      </c>
      <c r="H166">
        <f>SUM('ведомствен.2015'!G444)</f>
        <v>54724.2</v>
      </c>
      <c r="I166" s="252">
        <f>SUM(G166-H166)</f>
        <v>0</v>
      </c>
    </row>
    <row r="167" spans="1:9" ht="28.5">
      <c r="A167" s="166" t="s">
        <v>376</v>
      </c>
      <c r="B167" s="169"/>
      <c r="C167" s="106" t="s">
        <v>53</v>
      </c>
      <c r="D167" s="106" t="s">
        <v>226</v>
      </c>
      <c r="E167" s="133" t="s">
        <v>426</v>
      </c>
      <c r="F167" s="106" t="s">
        <v>56</v>
      </c>
      <c r="G167" s="171">
        <f>812.7+802.3</f>
        <v>1615</v>
      </c>
      <c r="H167">
        <f>SUM('ведомствен.2015'!G445)</f>
        <v>1615</v>
      </c>
      <c r="I167" s="252">
        <f aca="true" t="shared" si="1" ref="I167:I230">SUM(G167-H167)</f>
        <v>0</v>
      </c>
    </row>
    <row r="168" spans="1:9" s="15" customFormat="1" ht="28.5">
      <c r="A168" s="156" t="s">
        <v>263</v>
      </c>
      <c r="B168" s="169"/>
      <c r="C168" s="106" t="s">
        <v>53</v>
      </c>
      <c r="D168" s="106" t="s">
        <v>226</v>
      </c>
      <c r="E168" s="133" t="s">
        <v>426</v>
      </c>
      <c r="F168" s="106" t="s">
        <v>260</v>
      </c>
      <c r="G168" s="171">
        <v>393126.5</v>
      </c>
      <c r="H168">
        <f>SUM('ведомствен.2015'!G446)</f>
        <v>393126.5</v>
      </c>
      <c r="I168" s="252">
        <f t="shared" si="1"/>
        <v>0</v>
      </c>
    </row>
    <row r="169" spans="1:9" s="15" customFormat="1" ht="15">
      <c r="A169" s="156" t="s">
        <v>172</v>
      </c>
      <c r="B169" s="169"/>
      <c r="C169" s="106" t="s">
        <v>53</v>
      </c>
      <c r="D169" s="106" t="s">
        <v>226</v>
      </c>
      <c r="E169" s="106" t="s">
        <v>418</v>
      </c>
      <c r="F169" s="106"/>
      <c r="G169" s="171">
        <f>G170+G173</f>
        <v>211531.30000000002</v>
      </c>
      <c r="I169" s="252">
        <f t="shared" si="1"/>
        <v>211531.30000000002</v>
      </c>
    </row>
    <row r="170" spans="1:9" s="15" customFormat="1" ht="19.5" customHeight="1">
      <c r="A170" s="156" t="s">
        <v>281</v>
      </c>
      <c r="B170" s="169"/>
      <c r="C170" s="106" t="s">
        <v>53</v>
      </c>
      <c r="D170" s="106" t="s">
        <v>226</v>
      </c>
      <c r="E170" s="106" t="s">
        <v>419</v>
      </c>
      <c r="F170" s="106"/>
      <c r="G170" s="171">
        <f>SUM(G171)</f>
        <v>171608.7</v>
      </c>
      <c r="H170"/>
      <c r="I170" s="252">
        <f t="shared" si="1"/>
        <v>171608.7</v>
      </c>
    </row>
    <row r="171" spans="1:9" s="15" customFormat="1" ht="28.5">
      <c r="A171" s="156" t="s">
        <v>103</v>
      </c>
      <c r="B171" s="169"/>
      <c r="C171" s="106" t="s">
        <v>53</v>
      </c>
      <c r="D171" s="106" t="s">
        <v>226</v>
      </c>
      <c r="E171" s="106" t="s">
        <v>420</v>
      </c>
      <c r="F171" s="106"/>
      <c r="G171" s="171">
        <f>SUM(G172)</f>
        <v>171608.7</v>
      </c>
      <c r="H171"/>
      <c r="I171" s="252">
        <f t="shared" si="1"/>
        <v>171608.7</v>
      </c>
    </row>
    <row r="172" spans="1:9" s="15" customFormat="1" ht="28.5">
      <c r="A172" s="156" t="s">
        <v>263</v>
      </c>
      <c r="B172" s="169"/>
      <c r="C172" s="106" t="s">
        <v>53</v>
      </c>
      <c r="D172" s="106" t="s">
        <v>226</v>
      </c>
      <c r="E172" s="106" t="s">
        <v>420</v>
      </c>
      <c r="F172" s="106" t="s">
        <v>260</v>
      </c>
      <c r="G172" s="171">
        <v>171608.7</v>
      </c>
      <c r="H172">
        <f>SUM('ведомствен.2015'!G450)</f>
        <v>171608.7</v>
      </c>
      <c r="I172" s="252">
        <f t="shared" si="1"/>
        <v>0</v>
      </c>
    </row>
    <row r="173" spans="1:9" s="15" customFormat="1" ht="28.5">
      <c r="A173" s="156" t="s">
        <v>21</v>
      </c>
      <c r="B173" s="169"/>
      <c r="C173" s="106" t="s">
        <v>53</v>
      </c>
      <c r="D173" s="106" t="s">
        <v>226</v>
      </c>
      <c r="E173" s="106" t="s">
        <v>421</v>
      </c>
      <c r="F173" s="106"/>
      <c r="G173" s="171">
        <f>SUM(G174+G175+G176)</f>
        <v>39922.600000000006</v>
      </c>
      <c r="I173" s="252">
        <f t="shared" si="1"/>
        <v>39922.600000000006</v>
      </c>
    </row>
    <row r="174" spans="1:9" ht="28.5">
      <c r="A174" s="156" t="s">
        <v>247</v>
      </c>
      <c r="B174" s="169"/>
      <c r="C174" s="106" t="s">
        <v>53</v>
      </c>
      <c r="D174" s="106" t="s">
        <v>226</v>
      </c>
      <c r="E174" s="106" t="s">
        <v>421</v>
      </c>
      <c r="F174" s="106" t="s">
        <v>248</v>
      </c>
      <c r="G174" s="171">
        <v>11403.6</v>
      </c>
      <c r="H174">
        <f>SUM('ведомствен.2015'!G452)</f>
        <v>11403.6</v>
      </c>
      <c r="I174" s="252">
        <f t="shared" si="1"/>
        <v>0</v>
      </c>
    </row>
    <row r="175" spans="1:9" ht="28.5">
      <c r="A175" s="166" t="s">
        <v>376</v>
      </c>
      <c r="B175" s="123"/>
      <c r="C175" s="106" t="s">
        <v>53</v>
      </c>
      <c r="D175" s="106" t="s">
        <v>226</v>
      </c>
      <c r="E175" s="106" t="s">
        <v>421</v>
      </c>
      <c r="F175" s="106" t="s">
        <v>56</v>
      </c>
      <c r="G175" s="171">
        <v>26471.7</v>
      </c>
      <c r="H175">
        <f>SUM('ведомствен.2015'!G453)</f>
        <v>26471.7</v>
      </c>
      <c r="I175" s="252">
        <f t="shared" si="1"/>
        <v>0</v>
      </c>
    </row>
    <row r="176" spans="1:9" ht="15">
      <c r="A176" s="156" t="s">
        <v>251</v>
      </c>
      <c r="B176" s="169"/>
      <c r="C176" s="106" t="s">
        <v>53</v>
      </c>
      <c r="D176" s="106" t="s">
        <v>226</v>
      </c>
      <c r="E176" s="106" t="s">
        <v>421</v>
      </c>
      <c r="F176" s="106" t="s">
        <v>85</v>
      </c>
      <c r="G176" s="171">
        <v>2047.3</v>
      </c>
      <c r="H176">
        <f>SUM('ведомствен.2015'!G454)</f>
        <v>2047.3</v>
      </c>
      <c r="I176" s="252">
        <f t="shared" si="1"/>
        <v>0</v>
      </c>
    </row>
    <row r="177" spans="1:9" ht="14.25">
      <c r="A177" s="156" t="s">
        <v>273</v>
      </c>
      <c r="B177" s="126"/>
      <c r="C177" s="106" t="s">
        <v>53</v>
      </c>
      <c r="D177" s="106" t="s">
        <v>226</v>
      </c>
      <c r="E177" s="106" t="s">
        <v>344</v>
      </c>
      <c r="F177" s="106"/>
      <c r="G177" s="171">
        <f>G178+G182</f>
        <v>2311.7</v>
      </c>
      <c r="H177"/>
      <c r="I177" s="252">
        <f t="shared" si="1"/>
        <v>2311.7</v>
      </c>
    </row>
    <row r="178" spans="1:9" ht="28.5">
      <c r="A178" s="156" t="s">
        <v>471</v>
      </c>
      <c r="B178" s="169"/>
      <c r="C178" s="106" t="s">
        <v>53</v>
      </c>
      <c r="D178" s="106" t="s">
        <v>226</v>
      </c>
      <c r="E178" s="106" t="s">
        <v>427</v>
      </c>
      <c r="F178" s="106"/>
      <c r="G178" s="171">
        <f>SUM(G179:G181)</f>
        <v>2242.7</v>
      </c>
      <c r="H178"/>
      <c r="I178" s="252">
        <f t="shared" si="1"/>
        <v>2242.7</v>
      </c>
    </row>
    <row r="179" spans="1:9" ht="28.5">
      <c r="A179" s="166" t="s">
        <v>376</v>
      </c>
      <c r="B179" s="172"/>
      <c r="C179" s="106" t="s">
        <v>53</v>
      </c>
      <c r="D179" s="106" t="s">
        <v>226</v>
      </c>
      <c r="E179" s="106" t="s">
        <v>427</v>
      </c>
      <c r="F179" s="106" t="s">
        <v>56</v>
      </c>
      <c r="G179" s="171">
        <v>20</v>
      </c>
      <c r="H179">
        <f>SUM('ведомствен.2015'!G457)</f>
        <v>20</v>
      </c>
      <c r="I179" s="252">
        <f t="shared" si="1"/>
        <v>0</v>
      </c>
    </row>
    <row r="180" spans="1:9" ht="14.25">
      <c r="A180" s="173" t="s">
        <v>254</v>
      </c>
      <c r="B180" s="172"/>
      <c r="C180" s="106" t="s">
        <v>53</v>
      </c>
      <c r="D180" s="106" t="s">
        <v>226</v>
      </c>
      <c r="E180" s="106" t="s">
        <v>427</v>
      </c>
      <c r="F180" s="106" t="s">
        <v>255</v>
      </c>
      <c r="G180" s="171">
        <v>2092.7</v>
      </c>
      <c r="H180">
        <f>SUM('ведомствен.2015'!G458)</f>
        <v>2092.7</v>
      </c>
      <c r="I180" s="252">
        <f t="shared" si="1"/>
        <v>0</v>
      </c>
    </row>
    <row r="181" spans="1:9" ht="28.5">
      <c r="A181" s="156" t="s">
        <v>263</v>
      </c>
      <c r="B181" s="172"/>
      <c r="C181" s="106" t="s">
        <v>53</v>
      </c>
      <c r="D181" s="106" t="s">
        <v>226</v>
      </c>
      <c r="E181" s="106" t="s">
        <v>427</v>
      </c>
      <c r="F181" s="106" t="s">
        <v>260</v>
      </c>
      <c r="G181" s="171">
        <v>130</v>
      </c>
      <c r="H181">
        <f>SUM('ведомствен.2015'!G459)</f>
        <v>130</v>
      </c>
      <c r="I181" s="252">
        <f t="shared" si="1"/>
        <v>0</v>
      </c>
    </row>
    <row r="182" spans="1:9" ht="28.5">
      <c r="A182" s="156" t="s">
        <v>428</v>
      </c>
      <c r="B182" s="172"/>
      <c r="C182" s="106" t="s">
        <v>53</v>
      </c>
      <c r="D182" s="106" t="s">
        <v>226</v>
      </c>
      <c r="E182" s="106" t="s">
        <v>429</v>
      </c>
      <c r="F182" s="106"/>
      <c r="G182" s="171">
        <f>SUM(G183:G183)</f>
        <v>69</v>
      </c>
      <c r="H182"/>
      <c r="I182" s="252">
        <f t="shared" si="1"/>
        <v>69</v>
      </c>
    </row>
    <row r="183" spans="1:9" s="12" customFormat="1" ht="28.5">
      <c r="A183" s="166" t="s">
        <v>376</v>
      </c>
      <c r="B183" s="172"/>
      <c r="C183" s="106" t="s">
        <v>53</v>
      </c>
      <c r="D183" s="106" t="s">
        <v>226</v>
      </c>
      <c r="E183" s="106" t="s">
        <v>429</v>
      </c>
      <c r="F183" s="106" t="s">
        <v>56</v>
      </c>
      <c r="G183" s="171">
        <f>27.5+41.5</f>
        <v>69</v>
      </c>
      <c r="H183">
        <f>SUM('ведомствен.2015'!G461)</f>
        <v>69</v>
      </c>
      <c r="I183" s="252">
        <f t="shared" si="1"/>
        <v>0</v>
      </c>
    </row>
    <row r="184" spans="1:9" s="12" customFormat="1" ht="15">
      <c r="A184" s="166" t="s">
        <v>173</v>
      </c>
      <c r="B184" s="167"/>
      <c r="C184" s="106" t="s">
        <v>53</v>
      </c>
      <c r="D184" s="106" t="s">
        <v>228</v>
      </c>
      <c r="E184" s="106"/>
      <c r="F184" s="106"/>
      <c r="G184" s="168">
        <f>SUM(G185+G202+G210+G214+G219+G196)</f>
        <v>1121423.4</v>
      </c>
      <c r="I184" s="252">
        <f t="shared" si="1"/>
        <v>1121423.4</v>
      </c>
    </row>
    <row r="185" spans="1:9" s="12" customFormat="1" ht="28.5">
      <c r="A185" s="134" t="s">
        <v>308</v>
      </c>
      <c r="B185" s="169"/>
      <c r="C185" s="106" t="s">
        <v>53</v>
      </c>
      <c r="D185" s="106" t="s">
        <v>228</v>
      </c>
      <c r="E185" s="134" t="s">
        <v>430</v>
      </c>
      <c r="F185" s="134"/>
      <c r="G185" s="171">
        <f>G186</f>
        <v>685787.7</v>
      </c>
      <c r="H185"/>
      <c r="I185" s="252">
        <f t="shared" si="1"/>
        <v>685787.7</v>
      </c>
    </row>
    <row r="186" spans="1:9" s="12" customFormat="1" ht="85.5">
      <c r="A186" s="174" t="s">
        <v>506</v>
      </c>
      <c r="B186" s="123"/>
      <c r="C186" s="106" t="s">
        <v>53</v>
      </c>
      <c r="D186" s="106" t="s">
        <v>228</v>
      </c>
      <c r="E186" s="133" t="s">
        <v>431</v>
      </c>
      <c r="F186" s="106"/>
      <c r="G186" s="171">
        <f>SUM(G187+G189+G192)</f>
        <v>685787.7</v>
      </c>
      <c r="H186"/>
      <c r="I186" s="252">
        <f t="shared" si="1"/>
        <v>685787.7</v>
      </c>
    </row>
    <row r="187" spans="1:9" s="12" customFormat="1" ht="42.75">
      <c r="A187" s="134" t="s">
        <v>310</v>
      </c>
      <c r="B187" s="123"/>
      <c r="C187" s="106" t="s">
        <v>53</v>
      </c>
      <c r="D187" s="106" t="s">
        <v>228</v>
      </c>
      <c r="E187" s="133" t="s">
        <v>433</v>
      </c>
      <c r="F187" s="106"/>
      <c r="G187" s="171">
        <f>G188</f>
        <v>6485.8</v>
      </c>
      <c r="H187"/>
      <c r="I187" s="252">
        <f t="shared" si="1"/>
        <v>6485.8</v>
      </c>
    </row>
    <row r="188" spans="1:9" s="12" customFormat="1" ht="28.5">
      <c r="A188" s="156" t="s">
        <v>261</v>
      </c>
      <c r="B188" s="123"/>
      <c r="C188" s="106" t="s">
        <v>53</v>
      </c>
      <c r="D188" s="106" t="s">
        <v>228</v>
      </c>
      <c r="E188" s="133" t="s">
        <v>433</v>
      </c>
      <c r="F188" s="106" t="s">
        <v>260</v>
      </c>
      <c r="G188" s="171">
        <v>6485.8</v>
      </c>
      <c r="H188">
        <f>SUM('ведомствен.2015'!G466)</f>
        <v>6485.8</v>
      </c>
      <c r="I188" s="252">
        <f t="shared" si="1"/>
        <v>0</v>
      </c>
    </row>
    <row r="189" spans="1:9" s="12" customFormat="1" ht="90" customHeight="1">
      <c r="A189" s="134" t="s">
        <v>309</v>
      </c>
      <c r="B189" s="123"/>
      <c r="C189" s="106" t="s">
        <v>53</v>
      </c>
      <c r="D189" s="106" t="s">
        <v>228</v>
      </c>
      <c r="E189" s="133" t="s">
        <v>432</v>
      </c>
      <c r="F189" s="106"/>
      <c r="G189" s="171">
        <f>G190+G191</f>
        <v>51261.4</v>
      </c>
      <c r="H189"/>
      <c r="I189" s="252">
        <f t="shared" si="1"/>
        <v>51261.4</v>
      </c>
    </row>
    <row r="190" spans="1:9" s="15" customFormat="1" ht="28.5">
      <c r="A190" s="156" t="s">
        <v>247</v>
      </c>
      <c r="B190" s="169"/>
      <c r="C190" s="106" t="s">
        <v>53</v>
      </c>
      <c r="D190" s="106" t="s">
        <v>228</v>
      </c>
      <c r="E190" s="133" t="s">
        <v>432</v>
      </c>
      <c r="F190" s="106" t="s">
        <v>248</v>
      </c>
      <c r="G190" s="171">
        <v>47484.5</v>
      </c>
      <c r="H190">
        <f>SUM('ведомствен.2015'!G468)</f>
        <v>47484.5</v>
      </c>
      <c r="I190" s="252">
        <f t="shared" si="1"/>
        <v>0</v>
      </c>
    </row>
    <row r="191" spans="1:9" s="15" customFormat="1" ht="28.5">
      <c r="A191" s="166" t="s">
        <v>376</v>
      </c>
      <c r="B191" s="169"/>
      <c r="C191" s="106" t="s">
        <v>53</v>
      </c>
      <c r="D191" s="106" t="s">
        <v>228</v>
      </c>
      <c r="E191" s="133" t="s">
        <v>432</v>
      </c>
      <c r="F191" s="106" t="s">
        <v>56</v>
      </c>
      <c r="G191" s="171">
        <v>3776.9</v>
      </c>
      <c r="H191">
        <f>SUM('ведомствен.2015'!G469)</f>
        <v>3776.9</v>
      </c>
      <c r="I191" s="252">
        <f t="shared" si="1"/>
        <v>0</v>
      </c>
    </row>
    <row r="192" spans="1:9" ht="75.75" customHeight="1">
      <c r="A192" s="134" t="s">
        <v>311</v>
      </c>
      <c r="B192" s="123"/>
      <c r="C192" s="106" t="s">
        <v>53</v>
      </c>
      <c r="D192" s="106" t="s">
        <v>228</v>
      </c>
      <c r="E192" s="133" t="s">
        <v>434</v>
      </c>
      <c r="F192" s="106"/>
      <c r="G192" s="171">
        <f>G193+G194+G195</f>
        <v>628040.5</v>
      </c>
      <c r="H192"/>
      <c r="I192" s="252">
        <f t="shared" si="1"/>
        <v>628040.5</v>
      </c>
    </row>
    <row r="193" spans="1:9" ht="28.5">
      <c r="A193" s="156" t="s">
        <v>247</v>
      </c>
      <c r="B193" s="123"/>
      <c r="C193" s="106" t="s">
        <v>53</v>
      </c>
      <c r="D193" s="106" t="s">
        <v>228</v>
      </c>
      <c r="E193" s="133" t="s">
        <v>434</v>
      </c>
      <c r="F193" s="106" t="s">
        <v>248</v>
      </c>
      <c r="G193" s="171">
        <v>301107</v>
      </c>
      <c r="H193">
        <f>SUM('ведомствен.2015'!G471)</f>
        <v>301107</v>
      </c>
      <c r="I193" s="252">
        <f t="shared" si="1"/>
        <v>0</v>
      </c>
    </row>
    <row r="194" spans="1:9" s="15" customFormat="1" ht="28.5">
      <c r="A194" s="166" t="s">
        <v>376</v>
      </c>
      <c r="B194" s="123"/>
      <c r="C194" s="106" t="s">
        <v>53</v>
      </c>
      <c r="D194" s="106" t="s">
        <v>228</v>
      </c>
      <c r="E194" s="133" t="s">
        <v>434</v>
      </c>
      <c r="F194" s="106" t="s">
        <v>56</v>
      </c>
      <c r="G194" s="171">
        <v>3933.4</v>
      </c>
      <c r="H194">
        <f>SUM('ведомствен.2015'!G472)</f>
        <v>3933.4</v>
      </c>
      <c r="I194" s="252">
        <f t="shared" si="1"/>
        <v>0</v>
      </c>
    </row>
    <row r="195" spans="1:9" s="15" customFormat="1" ht="28.5">
      <c r="A195" s="156" t="s">
        <v>261</v>
      </c>
      <c r="B195" s="123"/>
      <c r="C195" s="106" t="s">
        <v>53</v>
      </c>
      <c r="D195" s="106" t="s">
        <v>228</v>
      </c>
      <c r="E195" s="133" t="s">
        <v>434</v>
      </c>
      <c r="F195" s="106" t="s">
        <v>260</v>
      </c>
      <c r="G195" s="171">
        <v>323000.1</v>
      </c>
      <c r="H195">
        <f>SUM('ведомствен.2015'!G473)</f>
        <v>323000.1</v>
      </c>
      <c r="I195" s="252">
        <f t="shared" si="1"/>
        <v>0</v>
      </c>
    </row>
    <row r="196" spans="1:9" s="15" customFormat="1" ht="28.5">
      <c r="A196" s="173" t="s">
        <v>306</v>
      </c>
      <c r="B196" s="129"/>
      <c r="C196" s="113" t="s">
        <v>53</v>
      </c>
      <c r="D196" s="113" t="s">
        <v>228</v>
      </c>
      <c r="E196" s="113" t="s">
        <v>458</v>
      </c>
      <c r="F196" s="196"/>
      <c r="G196" s="211">
        <f>G197</f>
        <v>66350.2</v>
      </c>
      <c r="H196"/>
      <c r="I196" s="252">
        <f t="shared" si="1"/>
        <v>66350.2</v>
      </c>
    </row>
    <row r="197" spans="1:9" s="15" customFormat="1" ht="85.5">
      <c r="A197" s="173" t="s">
        <v>455</v>
      </c>
      <c r="B197" s="129"/>
      <c r="C197" s="113" t="s">
        <v>53</v>
      </c>
      <c r="D197" s="113" t="s">
        <v>228</v>
      </c>
      <c r="E197" s="113" t="s">
        <v>459</v>
      </c>
      <c r="F197" s="196"/>
      <c r="G197" s="211">
        <f>G198</f>
        <v>66350.2</v>
      </c>
      <c r="H197"/>
      <c r="I197" s="252">
        <f t="shared" si="1"/>
        <v>66350.2</v>
      </c>
    </row>
    <row r="198" spans="1:9" s="15" customFormat="1" ht="45" customHeight="1">
      <c r="A198" s="173" t="s">
        <v>460</v>
      </c>
      <c r="B198" s="129"/>
      <c r="C198" s="113" t="s">
        <v>53</v>
      </c>
      <c r="D198" s="113" t="s">
        <v>228</v>
      </c>
      <c r="E198" s="113" t="s">
        <v>461</v>
      </c>
      <c r="F198" s="196"/>
      <c r="G198" s="211">
        <f>G199+G200+G201</f>
        <v>66350.2</v>
      </c>
      <c r="H198"/>
      <c r="I198" s="252">
        <f t="shared" si="1"/>
        <v>66350.2</v>
      </c>
    </row>
    <row r="199" spans="1:9" s="15" customFormat="1" ht="42.75">
      <c r="A199" s="175" t="s">
        <v>274</v>
      </c>
      <c r="B199" s="129"/>
      <c r="C199" s="113" t="s">
        <v>53</v>
      </c>
      <c r="D199" s="113" t="s">
        <v>228</v>
      </c>
      <c r="E199" s="113" t="s">
        <v>461</v>
      </c>
      <c r="F199" s="196" t="s">
        <v>248</v>
      </c>
      <c r="G199" s="211">
        <v>44458</v>
      </c>
      <c r="H199">
        <f>SUM('ведомствен.2015'!G268)</f>
        <v>44458</v>
      </c>
      <c r="I199" s="252">
        <f t="shared" si="1"/>
        <v>0</v>
      </c>
    </row>
    <row r="200" spans="1:9" s="15" customFormat="1" ht="28.5">
      <c r="A200" s="175" t="s">
        <v>376</v>
      </c>
      <c r="B200" s="129"/>
      <c r="C200" s="113" t="s">
        <v>53</v>
      </c>
      <c r="D200" s="113" t="s">
        <v>228</v>
      </c>
      <c r="E200" s="113" t="s">
        <v>461</v>
      </c>
      <c r="F200" s="196" t="s">
        <v>56</v>
      </c>
      <c r="G200" s="211">
        <v>21729.5</v>
      </c>
      <c r="H200">
        <f>SUM('ведомствен.2015'!G269)</f>
        <v>21729.5</v>
      </c>
      <c r="I200" s="252">
        <f t="shared" si="1"/>
        <v>0</v>
      </c>
    </row>
    <row r="201" spans="1:9" s="15" customFormat="1" ht="14.25">
      <c r="A201" s="161" t="s">
        <v>251</v>
      </c>
      <c r="B201" s="129"/>
      <c r="C201" s="113" t="s">
        <v>53</v>
      </c>
      <c r="D201" s="113" t="s">
        <v>228</v>
      </c>
      <c r="E201" s="113" t="s">
        <v>461</v>
      </c>
      <c r="F201" s="196" t="s">
        <v>85</v>
      </c>
      <c r="G201" s="211">
        <v>162.7</v>
      </c>
      <c r="H201">
        <f>SUM('ведомствен.2015'!G270)</f>
        <v>162.7</v>
      </c>
      <c r="I201" s="252">
        <f t="shared" si="1"/>
        <v>0</v>
      </c>
    </row>
    <row r="202" spans="1:9" s="15" customFormat="1" ht="28.5">
      <c r="A202" s="151" t="s">
        <v>174</v>
      </c>
      <c r="B202" s="169"/>
      <c r="C202" s="106" t="s">
        <v>53</v>
      </c>
      <c r="D202" s="106" t="s">
        <v>228</v>
      </c>
      <c r="E202" s="106" t="s">
        <v>435</v>
      </c>
      <c r="F202" s="106"/>
      <c r="G202" s="171">
        <f>G203+G206</f>
        <v>190022.8</v>
      </c>
      <c r="H202" s="23"/>
      <c r="I202" s="252">
        <f t="shared" si="1"/>
        <v>190022.8</v>
      </c>
    </row>
    <row r="203" spans="1:9" s="15" customFormat="1" ht="18.75" customHeight="1">
      <c r="A203" s="156" t="s">
        <v>8</v>
      </c>
      <c r="B203" s="169"/>
      <c r="C203" s="106" t="s">
        <v>53</v>
      </c>
      <c r="D203" s="106" t="s">
        <v>228</v>
      </c>
      <c r="E203" s="106" t="s">
        <v>436</v>
      </c>
      <c r="F203" s="106"/>
      <c r="G203" s="171">
        <f>G204</f>
        <v>96792.7</v>
      </c>
      <c r="H203"/>
      <c r="I203" s="252">
        <f t="shared" si="1"/>
        <v>96792.7</v>
      </c>
    </row>
    <row r="204" spans="1:9" s="15" customFormat="1" ht="28.5">
      <c r="A204" s="156" t="s">
        <v>103</v>
      </c>
      <c r="B204" s="169"/>
      <c r="C204" s="106" t="s">
        <v>53</v>
      </c>
      <c r="D204" s="106" t="s">
        <v>228</v>
      </c>
      <c r="E204" s="106" t="s">
        <v>437</v>
      </c>
      <c r="F204" s="106"/>
      <c r="G204" s="171">
        <f>SUM(G205)</f>
        <v>96792.7</v>
      </c>
      <c r="H204" s="23"/>
      <c r="I204" s="252">
        <f t="shared" si="1"/>
        <v>96792.7</v>
      </c>
    </row>
    <row r="205" spans="1:9" s="15" customFormat="1" ht="28.5">
      <c r="A205" s="156" t="s">
        <v>261</v>
      </c>
      <c r="B205" s="169"/>
      <c r="C205" s="106" t="s">
        <v>53</v>
      </c>
      <c r="D205" s="106" t="s">
        <v>228</v>
      </c>
      <c r="E205" s="106" t="s">
        <v>437</v>
      </c>
      <c r="F205" s="106" t="s">
        <v>260</v>
      </c>
      <c r="G205" s="171">
        <v>96792.7</v>
      </c>
      <c r="H205">
        <f>SUM('ведомствен.2015'!G477)</f>
        <v>96792.7</v>
      </c>
      <c r="I205" s="252">
        <f t="shared" si="1"/>
        <v>0</v>
      </c>
    </row>
    <row r="206" spans="1:9" s="15" customFormat="1" ht="28.5">
      <c r="A206" s="156" t="s">
        <v>21</v>
      </c>
      <c r="B206" s="169"/>
      <c r="C206" s="106" t="s">
        <v>53</v>
      </c>
      <c r="D206" s="106" t="s">
        <v>228</v>
      </c>
      <c r="E206" s="106" t="s">
        <v>438</v>
      </c>
      <c r="F206" s="106"/>
      <c r="G206" s="171">
        <f>G207+G208+G209</f>
        <v>93230.09999999999</v>
      </c>
      <c r="H206"/>
      <c r="I206" s="252">
        <f t="shared" si="1"/>
        <v>93230.09999999999</v>
      </c>
    </row>
    <row r="207" spans="1:9" s="15" customFormat="1" ht="28.5">
      <c r="A207" s="156" t="s">
        <v>247</v>
      </c>
      <c r="B207" s="169"/>
      <c r="C207" s="106" t="s">
        <v>53</v>
      </c>
      <c r="D207" s="106" t="s">
        <v>228</v>
      </c>
      <c r="E207" s="106" t="s">
        <v>438</v>
      </c>
      <c r="F207" s="106" t="s">
        <v>248</v>
      </c>
      <c r="G207" s="171">
        <v>38588.7</v>
      </c>
      <c r="H207">
        <f>SUM('ведомствен.2015'!G479)</f>
        <v>38588.7</v>
      </c>
      <c r="I207" s="252">
        <f t="shared" si="1"/>
        <v>0</v>
      </c>
    </row>
    <row r="208" spans="1:9" ht="28.5">
      <c r="A208" s="166" t="s">
        <v>376</v>
      </c>
      <c r="B208" s="169"/>
      <c r="C208" s="106" t="s">
        <v>53</v>
      </c>
      <c r="D208" s="106" t="s">
        <v>228</v>
      </c>
      <c r="E208" s="106" t="s">
        <v>438</v>
      </c>
      <c r="F208" s="106" t="s">
        <v>56</v>
      </c>
      <c r="G208" s="171">
        <v>41474.7</v>
      </c>
      <c r="H208">
        <f>SUM('ведомствен.2015'!G480)</f>
        <v>41474.7</v>
      </c>
      <c r="I208" s="252">
        <f t="shared" si="1"/>
        <v>0</v>
      </c>
    </row>
    <row r="209" spans="1:9" ht="14.25">
      <c r="A209" s="156" t="s">
        <v>251</v>
      </c>
      <c r="B209" s="172"/>
      <c r="C209" s="106" t="s">
        <v>53</v>
      </c>
      <c r="D209" s="106" t="s">
        <v>228</v>
      </c>
      <c r="E209" s="106" t="s">
        <v>438</v>
      </c>
      <c r="F209" s="177">
        <v>800</v>
      </c>
      <c r="G209" s="171">
        <v>13166.7</v>
      </c>
      <c r="H209">
        <f>SUM('ведомствен.2015'!G481)</f>
        <v>13166.7</v>
      </c>
      <c r="I209" s="252">
        <f t="shared" si="1"/>
        <v>0</v>
      </c>
    </row>
    <row r="210" spans="1:9" s="12" customFormat="1" ht="14.25">
      <c r="A210" s="156" t="s">
        <v>164</v>
      </c>
      <c r="B210" s="123"/>
      <c r="C210" s="106" t="s">
        <v>53</v>
      </c>
      <c r="D210" s="106" t="s">
        <v>228</v>
      </c>
      <c r="E210" s="106" t="s">
        <v>439</v>
      </c>
      <c r="F210" s="106"/>
      <c r="G210" s="171">
        <f>SUM(G211)</f>
        <v>171426</v>
      </c>
      <c r="I210" s="252">
        <f t="shared" si="1"/>
        <v>171426</v>
      </c>
    </row>
    <row r="211" spans="1:9" s="12" customFormat="1" ht="21" customHeight="1">
      <c r="A211" s="156" t="s">
        <v>281</v>
      </c>
      <c r="B211" s="169"/>
      <c r="C211" s="106" t="s">
        <v>53</v>
      </c>
      <c r="D211" s="106" t="s">
        <v>228</v>
      </c>
      <c r="E211" s="106" t="s">
        <v>440</v>
      </c>
      <c r="F211" s="106"/>
      <c r="G211" s="171">
        <f>SUM(G212)</f>
        <v>171426</v>
      </c>
      <c r="I211" s="252">
        <f t="shared" si="1"/>
        <v>171426</v>
      </c>
    </row>
    <row r="212" spans="1:9" s="12" customFormat="1" ht="28.5">
      <c r="A212" s="156" t="s">
        <v>36</v>
      </c>
      <c r="B212" s="169"/>
      <c r="C212" s="106" t="s">
        <v>53</v>
      </c>
      <c r="D212" s="106" t="s">
        <v>228</v>
      </c>
      <c r="E212" s="106" t="s">
        <v>441</v>
      </c>
      <c r="F212" s="106"/>
      <c r="G212" s="171">
        <f>SUM(G213)</f>
        <v>171426</v>
      </c>
      <c r="I212" s="252">
        <f t="shared" si="1"/>
        <v>171426</v>
      </c>
    </row>
    <row r="213" spans="1:9" s="12" customFormat="1" ht="28.5">
      <c r="A213" s="156" t="s">
        <v>261</v>
      </c>
      <c r="B213" s="169"/>
      <c r="C213" s="106" t="s">
        <v>53</v>
      </c>
      <c r="D213" s="106" t="s">
        <v>228</v>
      </c>
      <c r="E213" s="106" t="s">
        <v>441</v>
      </c>
      <c r="F213" s="106" t="s">
        <v>260</v>
      </c>
      <c r="G213" s="171">
        <v>171426</v>
      </c>
      <c r="H213">
        <f>SUM('ведомствен.2015'!G485+'ведомствен.2015'!G536+'ведомствен.2015'!G404)</f>
        <v>171426</v>
      </c>
      <c r="I213" s="252">
        <f t="shared" si="1"/>
        <v>0</v>
      </c>
    </row>
    <row r="214" spans="1:9" s="12" customFormat="1" ht="14.25">
      <c r="A214" s="156" t="s">
        <v>168</v>
      </c>
      <c r="B214" s="123"/>
      <c r="C214" s="106" t="s">
        <v>53</v>
      </c>
      <c r="D214" s="106" t="s">
        <v>228</v>
      </c>
      <c r="E214" s="106" t="s">
        <v>442</v>
      </c>
      <c r="F214" s="106"/>
      <c r="G214" s="171">
        <f>SUM(G215)</f>
        <v>7475.700000000001</v>
      </c>
      <c r="I214" s="252">
        <f t="shared" si="1"/>
        <v>7475.700000000001</v>
      </c>
    </row>
    <row r="215" spans="1:9" s="12" customFormat="1" ht="28.5">
      <c r="A215" s="156" t="s">
        <v>21</v>
      </c>
      <c r="B215" s="169"/>
      <c r="C215" s="106" t="s">
        <v>53</v>
      </c>
      <c r="D215" s="106" t="s">
        <v>228</v>
      </c>
      <c r="E215" s="106" t="s">
        <v>443</v>
      </c>
      <c r="F215" s="106"/>
      <c r="G215" s="171">
        <f>SUM(G216+G217+G218)</f>
        <v>7475.700000000001</v>
      </c>
      <c r="I215" s="252">
        <f t="shared" si="1"/>
        <v>7475.700000000001</v>
      </c>
    </row>
    <row r="216" spans="1:9" s="12" customFormat="1" ht="28.5">
      <c r="A216" s="156" t="s">
        <v>247</v>
      </c>
      <c r="B216" s="169"/>
      <c r="C216" s="106" t="s">
        <v>53</v>
      </c>
      <c r="D216" s="106" t="s">
        <v>228</v>
      </c>
      <c r="E216" s="106" t="s">
        <v>444</v>
      </c>
      <c r="F216" s="106" t="s">
        <v>248</v>
      </c>
      <c r="G216" s="171">
        <v>2996.3</v>
      </c>
      <c r="H216">
        <f>SUM('ведомствен.2015'!G488)</f>
        <v>2996.3</v>
      </c>
      <c r="I216" s="252">
        <f t="shared" si="1"/>
        <v>0</v>
      </c>
    </row>
    <row r="217" spans="1:9" s="12" customFormat="1" ht="28.5">
      <c r="A217" s="166" t="s">
        <v>376</v>
      </c>
      <c r="B217" s="169"/>
      <c r="C217" s="106" t="s">
        <v>53</v>
      </c>
      <c r="D217" s="106" t="s">
        <v>228</v>
      </c>
      <c r="E217" s="106" t="s">
        <v>444</v>
      </c>
      <c r="F217" s="106" t="s">
        <v>56</v>
      </c>
      <c r="G217" s="171">
        <v>3265.3</v>
      </c>
      <c r="H217">
        <f>SUM('ведомствен.2015'!G489)</f>
        <v>3265.3</v>
      </c>
      <c r="I217" s="252">
        <f t="shared" si="1"/>
        <v>0</v>
      </c>
    </row>
    <row r="218" spans="1:9" s="12" customFormat="1" ht="15">
      <c r="A218" s="156" t="s">
        <v>251</v>
      </c>
      <c r="B218" s="169"/>
      <c r="C218" s="106" t="s">
        <v>53</v>
      </c>
      <c r="D218" s="106" t="s">
        <v>228</v>
      </c>
      <c r="E218" s="106" t="s">
        <v>444</v>
      </c>
      <c r="F218" s="106" t="s">
        <v>85</v>
      </c>
      <c r="G218" s="171">
        <v>1214.1</v>
      </c>
      <c r="H218">
        <f>SUM('ведомствен.2015'!G490)</f>
        <v>1214.1</v>
      </c>
      <c r="I218" s="252">
        <f t="shared" si="1"/>
        <v>0</v>
      </c>
    </row>
    <row r="219" spans="1:9" s="12" customFormat="1" ht="15">
      <c r="A219" s="156" t="s">
        <v>273</v>
      </c>
      <c r="B219" s="169"/>
      <c r="C219" s="106" t="s">
        <v>53</v>
      </c>
      <c r="D219" s="106" t="s">
        <v>228</v>
      </c>
      <c r="E219" s="106" t="s">
        <v>344</v>
      </c>
      <c r="F219" s="106"/>
      <c r="G219" s="171">
        <f>G220+G222</f>
        <v>361</v>
      </c>
      <c r="I219" s="252">
        <f t="shared" si="1"/>
        <v>361</v>
      </c>
    </row>
    <row r="220" spans="1:9" ht="28.5">
      <c r="A220" s="156" t="s">
        <v>428</v>
      </c>
      <c r="B220" s="172"/>
      <c r="C220" s="106" t="s">
        <v>53</v>
      </c>
      <c r="D220" s="106" t="s">
        <v>228</v>
      </c>
      <c r="E220" s="106" t="s">
        <v>429</v>
      </c>
      <c r="F220" s="106"/>
      <c r="G220" s="171">
        <f>SUM(G221:G221)</f>
        <v>16</v>
      </c>
      <c r="H220" s="12"/>
      <c r="I220" s="252">
        <f t="shared" si="1"/>
        <v>16</v>
      </c>
    </row>
    <row r="221" spans="1:9" s="15" customFormat="1" ht="28.5">
      <c r="A221" s="166" t="s">
        <v>376</v>
      </c>
      <c r="B221" s="172"/>
      <c r="C221" s="106" t="s">
        <v>53</v>
      </c>
      <c r="D221" s="106" t="s">
        <v>228</v>
      </c>
      <c r="E221" s="106" t="s">
        <v>429</v>
      </c>
      <c r="F221" s="106" t="s">
        <v>56</v>
      </c>
      <c r="G221" s="171">
        <v>16</v>
      </c>
      <c r="H221">
        <f>SUM('ведомствен.2015'!G493)</f>
        <v>16</v>
      </c>
      <c r="I221" s="252">
        <f t="shared" si="1"/>
        <v>0</v>
      </c>
    </row>
    <row r="222" spans="1:9" s="15" customFormat="1" ht="28.5">
      <c r="A222" s="156" t="s">
        <v>445</v>
      </c>
      <c r="B222" s="172"/>
      <c r="C222" s="106" t="s">
        <v>53</v>
      </c>
      <c r="D222" s="106" t="s">
        <v>228</v>
      </c>
      <c r="E222" s="106" t="s">
        <v>446</v>
      </c>
      <c r="F222" s="106"/>
      <c r="G222" s="171">
        <f>G223</f>
        <v>345</v>
      </c>
      <c r="I222" s="252">
        <f t="shared" si="1"/>
        <v>345</v>
      </c>
    </row>
    <row r="223" spans="1:9" s="15" customFormat="1" ht="28.5">
      <c r="A223" s="166" t="s">
        <v>376</v>
      </c>
      <c r="B223" s="172"/>
      <c r="C223" s="106" t="s">
        <v>53</v>
      </c>
      <c r="D223" s="106" t="s">
        <v>228</v>
      </c>
      <c r="E223" s="106" t="s">
        <v>446</v>
      </c>
      <c r="F223" s="106" t="s">
        <v>56</v>
      </c>
      <c r="G223" s="171">
        <v>345</v>
      </c>
      <c r="H223">
        <f>SUM('ведомствен.2015'!G495)</f>
        <v>345</v>
      </c>
      <c r="I223" s="252">
        <f t="shared" si="1"/>
        <v>0</v>
      </c>
    </row>
    <row r="224" spans="1:9" s="15" customFormat="1" ht="14.25">
      <c r="A224" s="166" t="s">
        <v>54</v>
      </c>
      <c r="B224" s="106"/>
      <c r="C224" s="106" t="s">
        <v>53</v>
      </c>
      <c r="D224" s="106" t="s">
        <v>53</v>
      </c>
      <c r="E224" s="106"/>
      <c r="F224" s="106"/>
      <c r="G224" s="168">
        <f>SUM(G225+G230)</f>
        <v>4675.3</v>
      </c>
      <c r="H224" s="12"/>
      <c r="I224" s="252">
        <f t="shared" si="1"/>
        <v>4675.3</v>
      </c>
    </row>
    <row r="225" spans="1:9" s="15" customFormat="1" ht="14.25">
      <c r="A225" s="156" t="s">
        <v>109</v>
      </c>
      <c r="B225" s="123"/>
      <c r="C225" s="106" t="s">
        <v>53</v>
      </c>
      <c r="D225" s="106" t="s">
        <v>53</v>
      </c>
      <c r="E225" s="106" t="s">
        <v>447</v>
      </c>
      <c r="F225" s="106"/>
      <c r="G225" s="171">
        <f>G226</f>
        <v>1985.3000000000002</v>
      </c>
      <c r="I225" s="252">
        <f t="shared" si="1"/>
        <v>1985.3000000000002</v>
      </c>
    </row>
    <row r="226" spans="1:9" s="15" customFormat="1" ht="28.5">
      <c r="A226" s="156" t="s">
        <v>21</v>
      </c>
      <c r="B226" s="123"/>
      <c r="C226" s="106" t="s">
        <v>53</v>
      </c>
      <c r="D226" s="106" t="s">
        <v>53</v>
      </c>
      <c r="E226" s="106" t="s">
        <v>448</v>
      </c>
      <c r="F226" s="106"/>
      <c r="G226" s="171">
        <f>SUM(G227+G228+G229)</f>
        <v>1985.3000000000002</v>
      </c>
      <c r="H226" s="12"/>
      <c r="I226" s="252">
        <f t="shared" si="1"/>
        <v>1985.3000000000002</v>
      </c>
    </row>
    <row r="227" spans="1:9" s="15" customFormat="1" ht="28.5">
      <c r="A227" s="156" t="s">
        <v>247</v>
      </c>
      <c r="B227" s="123"/>
      <c r="C227" s="106" t="s">
        <v>53</v>
      </c>
      <c r="D227" s="106" t="s">
        <v>53</v>
      </c>
      <c r="E227" s="106" t="s">
        <v>448</v>
      </c>
      <c r="F227" s="106" t="s">
        <v>248</v>
      </c>
      <c r="G227" s="171">
        <v>1800</v>
      </c>
      <c r="H227">
        <f>SUM('ведомствен.2015'!G499)</f>
        <v>1800</v>
      </c>
      <c r="I227" s="252">
        <f t="shared" si="1"/>
        <v>0</v>
      </c>
    </row>
    <row r="228" spans="1:9" s="15" customFormat="1" ht="28.5">
      <c r="A228" s="166" t="s">
        <v>376</v>
      </c>
      <c r="B228" s="123"/>
      <c r="C228" s="106" t="s">
        <v>53</v>
      </c>
      <c r="D228" s="106" t="s">
        <v>53</v>
      </c>
      <c r="E228" s="106" t="s">
        <v>448</v>
      </c>
      <c r="F228" s="106" t="s">
        <v>56</v>
      </c>
      <c r="G228" s="171">
        <v>180.4</v>
      </c>
      <c r="H228">
        <f>SUM('ведомствен.2015'!G500)</f>
        <v>180.4</v>
      </c>
      <c r="I228" s="252">
        <f t="shared" si="1"/>
        <v>0</v>
      </c>
    </row>
    <row r="229" spans="1:9" s="15" customFormat="1" ht="14.25">
      <c r="A229" s="156" t="s">
        <v>251</v>
      </c>
      <c r="B229" s="123"/>
      <c r="C229" s="106" t="s">
        <v>53</v>
      </c>
      <c r="D229" s="106" t="s">
        <v>53</v>
      </c>
      <c r="E229" s="106" t="s">
        <v>448</v>
      </c>
      <c r="F229" s="106" t="s">
        <v>85</v>
      </c>
      <c r="G229" s="171">
        <v>4.9</v>
      </c>
      <c r="H229">
        <f>SUM('ведомствен.2015'!G501)</f>
        <v>4.9</v>
      </c>
      <c r="I229" s="252">
        <f t="shared" si="1"/>
        <v>0</v>
      </c>
    </row>
    <row r="230" spans="1:9" s="15" customFormat="1" ht="14.25">
      <c r="A230" s="156" t="s">
        <v>273</v>
      </c>
      <c r="B230" s="126"/>
      <c r="C230" s="106" t="s">
        <v>53</v>
      </c>
      <c r="D230" s="106" t="s">
        <v>53</v>
      </c>
      <c r="E230" s="106" t="s">
        <v>344</v>
      </c>
      <c r="F230" s="106"/>
      <c r="G230" s="171">
        <f>G231+G233+G235</f>
        <v>2690</v>
      </c>
      <c r="H230" s="12"/>
      <c r="I230" s="252">
        <f t="shared" si="1"/>
        <v>2690</v>
      </c>
    </row>
    <row r="231" spans="1:9" s="15" customFormat="1" ht="42.75">
      <c r="A231" s="156" t="s">
        <v>472</v>
      </c>
      <c r="B231" s="126"/>
      <c r="C231" s="106" t="s">
        <v>53</v>
      </c>
      <c r="D231" s="106" t="s">
        <v>53</v>
      </c>
      <c r="E231" s="106" t="s">
        <v>449</v>
      </c>
      <c r="F231" s="106"/>
      <c r="G231" s="171">
        <f>G232</f>
        <v>10</v>
      </c>
      <c r="I231" s="252">
        <f aca="true" t="shared" si="2" ref="I231:I247">SUM(G231-H231)</f>
        <v>10</v>
      </c>
    </row>
    <row r="232" spans="1:9" s="15" customFormat="1" ht="28.5">
      <c r="A232" s="166" t="s">
        <v>376</v>
      </c>
      <c r="B232" s="126"/>
      <c r="C232" s="106" t="s">
        <v>53</v>
      </c>
      <c r="D232" s="106" t="s">
        <v>53</v>
      </c>
      <c r="E232" s="106" t="s">
        <v>449</v>
      </c>
      <c r="F232" s="106" t="s">
        <v>56</v>
      </c>
      <c r="G232" s="171">
        <v>10</v>
      </c>
      <c r="H232">
        <f>SUM('ведомствен.2015'!G504)</f>
        <v>10</v>
      </c>
      <c r="I232" s="252">
        <f t="shared" si="2"/>
        <v>0</v>
      </c>
    </row>
    <row r="233" spans="1:9" s="15" customFormat="1" ht="42.75">
      <c r="A233" s="156" t="s">
        <v>450</v>
      </c>
      <c r="B233" s="126"/>
      <c r="C233" s="106" t="s">
        <v>53</v>
      </c>
      <c r="D233" s="106" t="s">
        <v>53</v>
      </c>
      <c r="E233" s="106" t="s">
        <v>451</v>
      </c>
      <c r="F233" s="106"/>
      <c r="G233" s="171">
        <f>G234</f>
        <v>2000</v>
      </c>
      <c r="H233" s="12"/>
      <c r="I233" s="252">
        <f t="shared" si="2"/>
        <v>2000</v>
      </c>
    </row>
    <row r="234" spans="1:9" s="15" customFormat="1" ht="28.5">
      <c r="A234" s="166" t="s">
        <v>376</v>
      </c>
      <c r="B234" s="126"/>
      <c r="C234" s="106" t="s">
        <v>53</v>
      </c>
      <c r="D234" s="106" t="s">
        <v>53</v>
      </c>
      <c r="E234" s="106" t="s">
        <v>451</v>
      </c>
      <c r="F234" s="106" t="s">
        <v>56</v>
      </c>
      <c r="G234" s="171">
        <v>2000</v>
      </c>
      <c r="H234">
        <f>SUM('ведомствен.2015'!G506)</f>
        <v>2000</v>
      </c>
      <c r="I234" s="252">
        <f t="shared" si="2"/>
        <v>0</v>
      </c>
    </row>
    <row r="235" spans="1:9" s="15" customFormat="1" ht="14.25">
      <c r="A235" s="177" t="s">
        <v>282</v>
      </c>
      <c r="B235" s="126"/>
      <c r="C235" s="106" t="s">
        <v>53</v>
      </c>
      <c r="D235" s="106" t="s">
        <v>53</v>
      </c>
      <c r="E235" s="106" t="s">
        <v>452</v>
      </c>
      <c r="F235" s="106"/>
      <c r="G235" s="178">
        <f>G236</f>
        <v>680</v>
      </c>
      <c r="H235" s="12"/>
      <c r="I235" s="252">
        <f t="shared" si="2"/>
        <v>680</v>
      </c>
    </row>
    <row r="236" spans="1:9" s="15" customFormat="1" ht="28.5">
      <c r="A236" s="166" t="s">
        <v>376</v>
      </c>
      <c r="B236" s="126"/>
      <c r="C236" s="106" t="s">
        <v>53</v>
      </c>
      <c r="D236" s="106" t="s">
        <v>53</v>
      </c>
      <c r="E236" s="106" t="s">
        <v>452</v>
      </c>
      <c r="F236" s="106" t="s">
        <v>56</v>
      </c>
      <c r="G236" s="178">
        <v>680</v>
      </c>
      <c r="H236">
        <f>SUM('ведомствен.2015'!G508)</f>
        <v>680</v>
      </c>
      <c r="I236" s="252">
        <f t="shared" si="2"/>
        <v>0</v>
      </c>
    </row>
    <row r="237" spans="1:9" ht="14.25">
      <c r="A237" s="166" t="s">
        <v>115</v>
      </c>
      <c r="B237" s="106"/>
      <c r="C237" s="106" t="s">
        <v>53</v>
      </c>
      <c r="D237" s="106" t="s">
        <v>157</v>
      </c>
      <c r="E237" s="106"/>
      <c r="F237" s="106"/>
      <c r="G237" s="168">
        <f>SUM(G238+G243)</f>
        <v>46039.59999999999</v>
      </c>
      <c r="H237"/>
      <c r="I237" s="252">
        <f t="shared" si="2"/>
        <v>46039.59999999999</v>
      </c>
    </row>
    <row r="238" spans="1:9" ht="28.5">
      <c r="A238" s="134" t="s">
        <v>308</v>
      </c>
      <c r="B238" s="169"/>
      <c r="C238" s="106" t="s">
        <v>53</v>
      </c>
      <c r="D238" s="106" t="s">
        <v>157</v>
      </c>
      <c r="E238" s="134" t="s">
        <v>430</v>
      </c>
      <c r="F238" s="134"/>
      <c r="G238" s="171">
        <f>G239</f>
        <v>3936.6</v>
      </c>
      <c r="H238"/>
      <c r="I238" s="252">
        <f t="shared" si="2"/>
        <v>3936.6</v>
      </c>
    </row>
    <row r="239" spans="1:9" s="128" customFormat="1" ht="85.5">
      <c r="A239" s="174" t="s">
        <v>566</v>
      </c>
      <c r="B239" s="123"/>
      <c r="C239" s="106" t="s">
        <v>53</v>
      </c>
      <c r="D239" s="106" t="s">
        <v>157</v>
      </c>
      <c r="E239" s="106" t="s">
        <v>431</v>
      </c>
      <c r="F239" s="106"/>
      <c r="G239" s="171">
        <f>G240</f>
        <v>3936.6</v>
      </c>
      <c r="I239" s="252">
        <f t="shared" si="2"/>
        <v>3936.6</v>
      </c>
    </row>
    <row r="240" spans="1:9" ht="57">
      <c r="A240" s="151" t="s">
        <v>453</v>
      </c>
      <c r="B240" s="123"/>
      <c r="C240" s="106" t="s">
        <v>53</v>
      </c>
      <c r="D240" s="106" t="s">
        <v>157</v>
      </c>
      <c r="E240" s="106" t="s">
        <v>454</v>
      </c>
      <c r="F240" s="106"/>
      <c r="G240" s="171">
        <v>3936.6</v>
      </c>
      <c r="H240"/>
      <c r="I240" s="252">
        <f t="shared" si="2"/>
        <v>3936.6</v>
      </c>
    </row>
    <row r="241" spans="1:9" ht="28.5">
      <c r="A241" s="156" t="s">
        <v>247</v>
      </c>
      <c r="B241" s="123"/>
      <c r="C241" s="106" t="s">
        <v>53</v>
      </c>
      <c r="D241" s="106" t="s">
        <v>157</v>
      </c>
      <c r="E241" s="106" t="s">
        <v>454</v>
      </c>
      <c r="F241" s="106" t="s">
        <v>248</v>
      </c>
      <c r="G241" s="171">
        <v>3300</v>
      </c>
      <c r="H241">
        <f>SUM('ведомствен.2015'!G513)</f>
        <v>3300</v>
      </c>
      <c r="I241" s="252">
        <f t="shared" si="2"/>
        <v>0</v>
      </c>
    </row>
    <row r="242" spans="1:9" ht="28.5">
      <c r="A242" s="166" t="s">
        <v>376</v>
      </c>
      <c r="B242" s="123"/>
      <c r="C242" s="106" t="s">
        <v>53</v>
      </c>
      <c r="D242" s="106" t="s">
        <v>157</v>
      </c>
      <c r="E242" s="106" t="s">
        <v>454</v>
      </c>
      <c r="F242" s="106" t="s">
        <v>56</v>
      </c>
      <c r="G242" s="171">
        <v>636.6</v>
      </c>
      <c r="H242">
        <f>SUM('ведомствен.2015'!G514)</f>
        <v>636.6</v>
      </c>
      <c r="I242" s="252">
        <f t="shared" si="2"/>
        <v>0</v>
      </c>
    </row>
    <row r="243" spans="1:9" ht="57">
      <c r="A243" s="179" t="s">
        <v>153</v>
      </c>
      <c r="B243" s="123"/>
      <c r="C243" s="106" t="s">
        <v>53</v>
      </c>
      <c r="D243" s="106" t="s">
        <v>157</v>
      </c>
      <c r="E243" s="106" t="s">
        <v>389</v>
      </c>
      <c r="F243" s="106"/>
      <c r="G243" s="171">
        <f>SUM(G244)</f>
        <v>42102.99999999999</v>
      </c>
      <c r="H243"/>
      <c r="I243" s="252">
        <f t="shared" si="2"/>
        <v>42102.99999999999</v>
      </c>
    </row>
    <row r="244" spans="1:9" ht="28.5">
      <c r="A244" s="156" t="s">
        <v>21</v>
      </c>
      <c r="B244" s="123"/>
      <c r="C244" s="106" t="s">
        <v>53</v>
      </c>
      <c r="D244" s="106" t="s">
        <v>157</v>
      </c>
      <c r="E244" s="106" t="s">
        <v>390</v>
      </c>
      <c r="F244" s="106"/>
      <c r="G244" s="171">
        <f>SUM(G245+G246+G247)</f>
        <v>42102.99999999999</v>
      </c>
      <c r="H244"/>
      <c r="I244" s="252">
        <f t="shared" si="2"/>
        <v>42102.99999999999</v>
      </c>
    </row>
    <row r="245" spans="1:9" ht="28.5">
      <c r="A245" s="156" t="s">
        <v>247</v>
      </c>
      <c r="B245" s="123"/>
      <c r="C245" s="106" t="s">
        <v>53</v>
      </c>
      <c r="D245" s="106" t="s">
        <v>157</v>
      </c>
      <c r="E245" s="106" t="s">
        <v>390</v>
      </c>
      <c r="F245" s="106" t="s">
        <v>248</v>
      </c>
      <c r="G245" s="171">
        <v>35156.7</v>
      </c>
      <c r="H245">
        <f>SUM('ведомствен.2015'!G517)</f>
        <v>35156.7</v>
      </c>
      <c r="I245" s="252">
        <f t="shared" si="2"/>
        <v>0</v>
      </c>
    </row>
    <row r="246" spans="1:9" ht="28.5">
      <c r="A246" s="166" t="s">
        <v>376</v>
      </c>
      <c r="B246" s="126"/>
      <c r="C246" s="106" t="s">
        <v>53</v>
      </c>
      <c r="D246" s="106" t="s">
        <v>157</v>
      </c>
      <c r="E246" s="106" t="s">
        <v>390</v>
      </c>
      <c r="F246" s="106" t="s">
        <v>56</v>
      </c>
      <c r="G246" s="171">
        <v>6549.1</v>
      </c>
      <c r="H246">
        <f>SUM('ведомствен.2015'!G518)</f>
        <v>6549.1</v>
      </c>
      <c r="I246" s="252">
        <f t="shared" si="2"/>
        <v>0</v>
      </c>
    </row>
    <row r="247" spans="1:9" ht="14.25">
      <c r="A247" s="156" t="s">
        <v>251</v>
      </c>
      <c r="B247" s="123"/>
      <c r="C247" s="106" t="s">
        <v>53</v>
      </c>
      <c r="D247" s="106" t="s">
        <v>157</v>
      </c>
      <c r="E247" s="106" t="s">
        <v>390</v>
      </c>
      <c r="F247" s="106" t="s">
        <v>85</v>
      </c>
      <c r="G247" s="171">
        <v>397.2</v>
      </c>
      <c r="H247">
        <f>SUM('ведомствен.2015'!G519)</f>
        <v>397.2</v>
      </c>
      <c r="I247" s="252">
        <f t="shared" si="2"/>
        <v>0</v>
      </c>
    </row>
    <row r="248" spans="1:10" ht="15">
      <c r="A248" s="155" t="s">
        <v>166</v>
      </c>
      <c r="B248" s="95"/>
      <c r="C248" s="108" t="s">
        <v>60</v>
      </c>
      <c r="D248" s="108"/>
      <c r="E248" s="108"/>
      <c r="F248" s="108"/>
      <c r="G248" s="164">
        <f>SUM(G249+G272)</f>
        <v>110990.80000000002</v>
      </c>
      <c r="H248"/>
      <c r="I248">
        <f>SUM(H249:H287)</f>
        <v>110990.79999999999</v>
      </c>
      <c r="J248">
        <f>SUM('ведомствен.2015'!G560)</f>
        <v>110990.8</v>
      </c>
    </row>
    <row r="249" spans="1:8" ht="14.25">
      <c r="A249" s="148" t="s">
        <v>189</v>
      </c>
      <c r="B249" s="64"/>
      <c r="C249" s="104" t="s">
        <v>60</v>
      </c>
      <c r="D249" s="104" t="s">
        <v>226</v>
      </c>
      <c r="E249" s="104"/>
      <c r="F249" s="104"/>
      <c r="G249" s="149">
        <f>SUM(G250+G255+G263+G267)</f>
        <v>103256.20000000001</v>
      </c>
      <c r="H249"/>
    </row>
    <row r="250" spans="1:8" ht="28.5">
      <c r="A250" s="151" t="s">
        <v>377</v>
      </c>
      <c r="B250" s="96"/>
      <c r="C250" s="104" t="s">
        <v>60</v>
      </c>
      <c r="D250" s="104" t="s">
        <v>226</v>
      </c>
      <c r="E250" s="104" t="s">
        <v>378</v>
      </c>
      <c r="F250" s="104"/>
      <c r="G250" s="149">
        <f>G251</f>
        <v>57.2</v>
      </c>
      <c r="H250"/>
    </row>
    <row r="251" spans="1:8" ht="28.5">
      <c r="A251" s="151" t="s">
        <v>379</v>
      </c>
      <c r="B251" s="96"/>
      <c r="C251" s="104" t="s">
        <v>60</v>
      </c>
      <c r="D251" s="104" t="s">
        <v>226</v>
      </c>
      <c r="E251" s="104" t="s">
        <v>380</v>
      </c>
      <c r="F251" s="104"/>
      <c r="G251" s="149">
        <f>G252</f>
        <v>57.2</v>
      </c>
      <c r="H251"/>
    </row>
    <row r="252" spans="1:8" ht="15">
      <c r="A252" s="151" t="s">
        <v>381</v>
      </c>
      <c r="B252" s="96"/>
      <c r="C252" s="104" t="s">
        <v>60</v>
      </c>
      <c r="D252" s="104" t="s">
        <v>226</v>
      </c>
      <c r="E252" s="104" t="s">
        <v>382</v>
      </c>
      <c r="F252" s="104"/>
      <c r="G252" s="149">
        <f>G253</f>
        <v>57.2</v>
      </c>
      <c r="H252"/>
    </row>
    <row r="253" spans="1:8" ht="42.75">
      <c r="A253" s="94" t="s">
        <v>197</v>
      </c>
      <c r="B253" s="96"/>
      <c r="C253" s="104" t="s">
        <v>60</v>
      </c>
      <c r="D253" s="104" t="s">
        <v>226</v>
      </c>
      <c r="E253" s="104" t="s">
        <v>383</v>
      </c>
      <c r="F253" s="104"/>
      <c r="G253" s="149">
        <f>G254</f>
        <v>57.2</v>
      </c>
      <c r="H253"/>
    </row>
    <row r="254" spans="1:9" ht="28.5">
      <c r="A254" s="154" t="s">
        <v>376</v>
      </c>
      <c r="B254" s="96"/>
      <c r="C254" s="104" t="s">
        <v>60</v>
      </c>
      <c r="D254" s="104" t="s">
        <v>226</v>
      </c>
      <c r="E254" s="104" t="s">
        <v>383</v>
      </c>
      <c r="F254" s="104" t="s">
        <v>56</v>
      </c>
      <c r="G254" s="149">
        <v>57.2</v>
      </c>
      <c r="H254">
        <f>SUM('ведомствен.2015'!G566)</f>
        <v>57.2</v>
      </c>
      <c r="I254" s="252">
        <f aca="true" t="shared" si="3" ref="I254:I287">SUM(G254-H254)</f>
        <v>0</v>
      </c>
    </row>
    <row r="255" spans="1:9" ht="28.5">
      <c r="A255" s="151" t="s">
        <v>276</v>
      </c>
      <c r="B255" s="103"/>
      <c r="C255" s="104" t="s">
        <v>60</v>
      </c>
      <c r="D255" s="104" t="s">
        <v>226</v>
      </c>
      <c r="E255" s="104" t="s">
        <v>339</v>
      </c>
      <c r="F255" s="104"/>
      <c r="G255" s="149">
        <f>SUM(G256+G259)</f>
        <v>58020.600000000006</v>
      </c>
      <c r="H255"/>
      <c r="I255" s="252">
        <f t="shared" si="3"/>
        <v>58020.600000000006</v>
      </c>
    </row>
    <row r="256" spans="1:9" ht="21" customHeight="1">
      <c r="A256" s="151" t="s">
        <v>8</v>
      </c>
      <c r="B256" s="122"/>
      <c r="C256" s="104" t="s">
        <v>60</v>
      </c>
      <c r="D256" s="104" t="s">
        <v>226</v>
      </c>
      <c r="E256" s="104" t="s">
        <v>340</v>
      </c>
      <c r="F256" s="104"/>
      <c r="G256" s="149">
        <f>SUM(G257)</f>
        <v>35132.3</v>
      </c>
      <c r="H256"/>
      <c r="I256" s="252">
        <f t="shared" si="3"/>
        <v>35132.3</v>
      </c>
    </row>
    <row r="257" spans="1:9" ht="28.5">
      <c r="A257" s="151" t="s">
        <v>36</v>
      </c>
      <c r="B257" s="122"/>
      <c r="C257" s="104" t="s">
        <v>60</v>
      </c>
      <c r="D257" s="104" t="s">
        <v>226</v>
      </c>
      <c r="E257" s="104" t="s">
        <v>341</v>
      </c>
      <c r="F257" s="104"/>
      <c r="G257" s="149">
        <f>SUM(G258)</f>
        <v>35132.3</v>
      </c>
      <c r="H257"/>
      <c r="I257" s="252">
        <f t="shared" si="3"/>
        <v>35132.3</v>
      </c>
    </row>
    <row r="258" spans="1:9" ht="28.5">
      <c r="A258" s="151" t="s">
        <v>261</v>
      </c>
      <c r="B258" s="167"/>
      <c r="C258" s="104" t="s">
        <v>60</v>
      </c>
      <c r="D258" s="104" t="s">
        <v>226</v>
      </c>
      <c r="E258" s="104" t="s">
        <v>341</v>
      </c>
      <c r="F258" s="106" t="s">
        <v>260</v>
      </c>
      <c r="G258" s="149">
        <v>35132.3</v>
      </c>
      <c r="H258">
        <f>SUM('ведомствен.2015'!G570)</f>
        <v>35132.3</v>
      </c>
      <c r="I258" s="252">
        <f t="shared" si="3"/>
        <v>0</v>
      </c>
    </row>
    <row r="259" spans="1:9" ht="28.5">
      <c r="A259" s="151" t="s">
        <v>21</v>
      </c>
      <c r="B259" s="167"/>
      <c r="C259" s="104" t="s">
        <v>60</v>
      </c>
      <c r="D259" s="104" t="s">
        <v>226</v>
      </c>
      <c r="E259" s="104" t="s">
        <v>375</v>
      </c>
      <c r="F259" s="106"/>
      <c r="G259" s="149">
        <f>SUM(G260:G262)</f>
        <v>22888.3</v>
      </c>
      <c r="H259"/>
      <c r="I259" s="252">
        <f t="shared" si="3"/>
        <v>22888.3</v>
      </c>
    </row>
    <row r="260" spans="1:9" ht="28.5">
      <c r="A260" s="151" t="s">
        <v>247</v>
      </c>
      <c r="B260" s="103"/>
      <c r="C260" s="104" t="s">
        <v>60</v>
      </c>
      <c r="D260" s="104" t="s">
        <v>226</v>
      </c>
      <c r="E260" s="104" t="s">
        <v>375</v>
      </c>
      <c r="F260" s="103" t="s">
        <v>248</v>
      </c>
      <c r="G260" s="149">
        <v>19473.2</v>
      </c>
      <c r="H260">
        <f>SUM('ведомствен.2015'!G572)</f>
        <v>19473.2</v>
      </c>
      <c r="I260" s="252">
        <f t="shared" si="3"/>
        <v>0</v>
      </c>
    </row>
    <row r="261" spans="1:9" ht="28.5">
      <c r="A261" s="154" t="s">
        <v>376</v>
      </c>
      <c r="B261" s="103"/>
      <c r="C261" s="104" t="s">
        <v>60</v>
      </c>
      <c r="D261" s="104" t="s">
        <v>226</v>
      </c>
      <c r="E261" s="104" t="s">
        <v>375</v>
      </c>
      <c r="F261" s="103" t="s">
        <v>56</v>
      </c>
      <c r="G261" s="150">
        <v>3305.1</v>
      </c>
      <c r="H261">
        <f>SUM('ведомствен.2015'!G573)</f>
        <v>3305.1</v>
      </c>
      <c r="I261" s="252">
        <f t="shared" si="3"/>
        <v>0</v>
      </c>
    </row>
    <row r="262" spans="1:9" ht="14.25">
      <c r="A262" s="151" t="s">
        <v>251</v>
      </c>
      <c r="B262" s="103"/>
      <c r="C262" s="104" t="s">
        <v>60</v>
      </c>
      <c r="D262" s="104" t="s">
        <v>226</v>
      </c>
      <c r="E262" s="104" t="s">
        <v>375</v>
      </c>
      <c r="F262" s="104" t="s">
        <v>85</v>
      </c>
      <c r="G262" s="149">
        <v>110</v>
      </c>
      <c r="H262">
        <f>SUM('ведомствен.2015'!G574)</f>
        <v>110</v>
      </c>
      <c r="I262" s="252">
        <f t="shared" si="3"/>
        <v>0</v>
      </c>
    </row>
    <row r="263" spans="1:9" ht="14.25">
      <c r="A263" s="151" t="s">
        <v>192</v>
      </c>
      <c r="B263" s="94"/>
      <c r="C263" s="104" t="s">
        <v>60</v>
      </c>
      <c r="D263" s="104" t="s">
        <v>226</v>
      </c>
      <c r="E263" s="104" t="s">
        <v>384</v>
      </c>
      <c r="F263" s="104"/>
      <c r="G263" s="149">
        <f>SUM(G264)</f>
        <v>6582.5</v>
      </c>
      <c r="I263" s="252">
        <f t="shared" si="3"/>
        <v>6582.5</v>
      </c>
    </row>
    <row r="264" spans="1:9" ht="21.75" customHeight="1">
      <c r="A264" s="151" t="s">
        <v>37</v>
      </c>
      <c r="B264" s="96"/>
      <c r="C264" s="104" t="s">
        <v>60</v>
      </c>
      <c r="D264" s="104" t="s">
        <v>226</v>
      </c>
      <c r="E264" s="104" t="s">
        <v>385</v>
      </c>
      <c r="F264" s="104"/>
      <c r="G264" s="149">
        <f>SUM(G265)</f>
        <v>6582.5</v>
      </c>
      <c r="I264" s="252">
        <f t="shared" si="3"/>
        <v>6582.5</v>
      </c>
    </row>
    <row r="265" spans="1:9" ht="28.5">
      <c r="A265" s="151" t="s">
        <v>103</v>
      </c>
      <c r="B265" s="96"/>
      <c r="C265" s="104" t="s">
        <v>60</v>
      </c>
      <c r="D265" s="104" t="s">
        <v>226</v>
      </c>
      <c r="E265" s="104" t="s">
        <v>386</v>
      </c>
      <c r="F265" s="104"/>
      <c r="G265" s="149">
        <f>SUM(G266)</f>
        <v>6582.5</v>
      </c>
      <c r="H265"/>
      <c r="I265" s="252">
        <f t="shared" si="3"/>
        <v>6582.5</v>
      </c>
    </row>
    <row r="266" spans="1:9" ht="28.5">
      <c r="A266" s="151" t="s">
        <v>261</v>
      </c>
      <c r="B266" s="96"/>
      <c r="C266" s="104" t="s">
        <v>60</v>
      </c>
      <c r="D266" s="104" t="s">
        <v>226</v>
      </c>
      <c r="E266" s="104" t="s">
        <v>386</v>
      </c>
      <c r="F266" s="104" t="s">
        <v>260</v>
      </c>
      <c r="G266" s="149">
        <v>6582.5</v>
      </c>
      <c r="H266">
        <f>SUM('ведомствен.2015'!G578)</f>
        <v>6582.5</v>
      </c>
      <c r="I266" s="252">
        <f t="shared" si="3"/>
        <v>0</v>
      </c>
    </row>
    <row r="267" spans="1:9" ht="14.25">
      <c r="A267" s="151" t="s">
        <v>193</v>
      </c>
      <c r="B267" s="94"/>
      <c r="C267" s="104" t="s">
        <v>60</v>
      </c>
      <c r="D267" s="104" t="s">
        <v>226</v>
      </c>
      <c r="E267" s="104" t="s">
        <v>387</v>
      </c>
      <c r="F267" s="104"/>
      <c r="G267" s="149">
        <f>SUM(G268)</f>
        <v>38595.9</v>
      </c>
      <c r="H267"/>
      <c r="I267" s="252">
        <f t="shared" si="3"/>
        <v>38595.9</v>
      </c>
    </row>
    <row r="268" spans="1:9" ht="28.5">
      <c r="A268" s="151" t="s">
        <v>21</v>
      </c>
      <c r="B268" s="96"/>
      <c r="C268" s="104" t="s">
        <v>60</v>
      </c>
      <c r="D268" s="104" t="s">
        <v>226</v>
      </c>
      <c r="E268" s="104" t="s">
        <v>388</v>
      </c>
      <c r="F268" s="104"/>
      <c r="G268" s="149">
        <f>SUM(G269:G271)</f>
        <v>38595.9</v>
      </c>
      <c r="I268" s="252">
        <f t="shared" si="3"/>
        <v>38595.9</v>
      </c>
    </row>
    <row r="269" spans="1:9" ht="28.5">
      <c r="A269" s="151" t="s">
        <v>247</v>
      </c>
      <c r="B269" s="94"/>
      <c r="C269" s="104" t="s">
        <v>60</v>
      </c>
      <c r="D269" s="104" t="s">
        <v>226</v>
      </c>
      <c r="E269" s="104" t="s">
        <v>388</v>
      </c>
      <c r="F269" s="104" t="s">
        <v>248</v>
      </c>
      <c r="G269" s="149">
        <v>34714.6</v>
      </c>
      <c r="H269">
        <f>SUM('ведомствен.2015'!G581)</f>
        <v>34714.6</v>
      </c>
      <c r="I269" s="252">
        <f t="shared" si="3"/>
        <v>0</v>
      </c>
    </row>
    <row r="270" spans="1:9" ht="28.5">
      <c r="A270" s="154" t="s">
        <v>376</v>
      </c>
      <c r="B270" s="94"/>
      <c r="C270" s="104" t="s">
        <v>60</v>
      </c>
      <c r="D270" s="104" t="s">
        <v>226</v>
      </c>
      <c r="E270" s="104" t="s">
        <v>388</v>
      </c>
      <c r="F270" s="104" t="s">
        <v>56</v>
      </c>
      <c r="G270" s="150">
        <v>3746.8</v>
      </c>
      <c r="H270">
        <f>SUM('ведомствен.2015'!G582)</f>
        <v>3746.8</v>
      </c>
      <c r="I270" s="252">
        <f t="shared" si="3"/>
        <v>0</v>
      </c>
    </row>
    <row r="271" spans="1:9" ht="14.25">
      <c r="A271" s="151" t="s">
        <v>251</v>
      </c>
      <c r="B271" s="94"/>
      <c r="C271" s="104" t="s">
        <v>60</v>
      </c>
      <c r="D271" s="104" t="s">
        <v>226</v>
      </c>
      <c r="E271" s="104" t="s">
        <v>388</v>
      </c>
      <c r="F271" s="104" t="s">
        <v>85</v>
      </c>
      <c r="G271" s="149">
        <v>134.5</v>
      </c>
      <c r="H271">
        <f>SUM('ведомствен.2015'!G583)</f>
        <v>134.5</v>
      </c>
      <c r="I271" s="252">
        <f t="shared" si="3"/>
        <v>0</v>
      </c>
    </row>
    <row r="272" spans="1:9" ht="15">
      <c r="A272" s="180" t="s">
        <v>116</v>
      </c>
      <c r="B272" s="95"/>
      <c r="C272" s="104" t="s">
        <v>60</v>
      </c>
      <c r="D272" s="104" t="s">
        <v>58</v>
      </c>
      <c r="E272" s="104"/>
      <c r="F272" s="104"/>
      <c r="G272" s="149">
        <f>SUM(G273+G278)</f>
        <v>7734.599999999999</v>
      </c>
      <c r="I272" s="252">
        <f t="shared" si="3"/>
        <v>7734.599999999999</v>
      </c>
    </row>
    <row r="273" spans="1:9" ht="57">
      <c r="A273" s="181" t="s">
        <v>153</v>
      </c>
      <c r="B273" s="96"/>
      <c r="C273" s="104" t="s">
        <v>60</v>
      </c>
      <c r="D273" s="104" t="s">
        <v>58</v>
      </c>
      <c r="E273" s="104" t="s">
        <v>389</v>
      </c>
      <c r="F273" s="104"/>
      <c r="G273" s="149">
        <f>G274</f>
        <v>7057.599999999999</v>
      </c>
      <c r="H273"/>
      <c r="I273" s="252">
        <f t="shared" si="3"/>
        <v>7057.599999999999</v>
      </c>
    </row>
    <row r="274" spans="1:9" ht="28.5">
      <c r="A274" s="151" t="s">
        <v>21</v>
      </c>
      <c r="B274" s="96"/>
      <c r="C274" s="104" t="s">
        <v>60</v>
      </c>
      <c r="D274" s="104" t="s">
        <v>58</v>
      </c>
      <c r="E274" s="104" t="s">
        <v>390</v>
      </c>
      <c r="F274" s="104"/>
      <c r="G274" s="149">
        <f>SUM(G275:G277)</f>
        <v>7057.599999999999</v>
      </c>
      <c r="H274"/>
      <c r="I274" s="252">
        <f t="shared" si="3"/>
        <v>7057.599999999999</v>
      </c>
    </row>
    <row r="275" spans="1:9" ht="28.5">
      <c r="A275" s="151" t="s">
        <v>247</v>
      </c>
      <c r="B275" s="96"/>
      <c r="C275" s="104" t="s">
        <v>60</v>
      </c>
      <c r="D275" s="104" t="s">
        <v>58</v>
      </c>
      <c r="E275" s="104" t="s">
        <v>390</v>
      </c>
      <c r="F275" s="104" t="s">
        <v>248</v>
      </c>
      <c r="G275" s="149">
        <v>6654.7</v>
      </c>
      <c r="H275">
        <f>SUM('ведомствен.2015'!G600)</f>
        <v>6654.7</v>
      </c>
      <c r="I275" s="252">
        <f t="shared" si="3"/>
        <v>0</v>
      </c>
    </row>
    <row r="276" spans="1:9" ht="28.5">
      <c r="A276" s="154" t="s">
        <v>376</v>
      </c>
      <c r="B276" s="96"/>
      <c r="C276" s="104" t="s">
        <v>60</v>
      </c>
      <c r="D276" s="104" t="s">
        <v>58</v>
      </c>
      <c r="E276" s="104" t="s">
        <v>390</v>
      </c>
      <c r="F276" s="104" t="s">
        <v>56</v>
      </c>
      <c r="G276" s="149">
        <v>397.2</v>
      </c>
      <c r="H276">
        <f>SUM('ведомствен.2015'!G601)</f>
        <v>397.2</v>
      </c>
      <c r="I276" s="252">
        <f t="shared" si="3"/>
        <v>0</v>
      </c>
    </row>
    <row r="277" spans="1:9" ht="15">
      <c r="A277" s="151" t="s">
        <v>251</v>
      </c>
      <c r="B277" s="96"/>
      <c r="C277" s="104" t="s">
        <v>60</v>
      </c>
      <c r="D277" s="104" t="s">
        <v>58</v>
      </c>
      <c r="E277" s="104" t="s">
        <v>390</v>
      </c>
      <c r="F277" s="104" t="s">
        <v>85</v>
      </c>
      <c r="G277" s="149">
        <v>5.7</v>
      </c>
      <c r="H277">
        <f>SUM('ведомствен.2015'!G602)</f>
        <v>5.7</v>
      </c>
      <c r="I277" s="252">
        <f t="shared" si="3"/>
        <v>0</v>
      </c>
    </row>
    <row r="278" spans="1:9" ht="15">
      <c r="A278" s="166" t="s">
        <v>62</v>
      </c>
      <c r="B278" s="122"/>
      <c r="C278" s="104" t="s">
        <v>60</v>
      </c>
      <c r="D278" s="104" t="s">
        <v>58</v>
      </c>
      <c r="E278" s="104" t="s">
        <v>344</v>
      </c>
      <c r="F278" s="104"/>
      <c r="G278" s="149">
        <f>SUM(G279)+G282+G285</f>
        <v>677</v>
      </c>
      <c r="H278"/>
      <c r="I278" s="252">
        <f t="shared" si="3"/>
        <v>677</v>
      </c>
    </row>
    <row r="279" spans="1:9" ht="28.5">
      <c r="A279" s="151" t="s">
        <v>391</v>
      </c>
      <c r="B279" s="96"/>
      <c r="C279" s="104" t="s">
        <v>60</v>
      </c>
      <c r="D279" s="104" t="s">
        <v>58</v>
      </c>
      <c r="E279" s="104" t="s">
        <v>392</v>
      </c>
      <c r="F279" s="104"/>
      <c r="G279" s="149">
        <f>SUM(G280:G281)</f>
        <v>60</v>
      </c>
      <c r="H279"/>
      <c r="I279" s="252">
        <f t="shared" si="3"/>
        <v>60</v>
      </c>
    </row>
    <row r="280" spans="1:9" ht="28.5">
      <c r="A280" s="154" t="s">
        <v>376</v>
      </c>
      <c r="B280" s="96"/>
      <c r="C280" s="104" t="s">
        <v>60</v>
      </c>
      <c r="D280" s="104" t="s">
        <v>58</v>
      </c>
      <c r="E280" s="104" t="s">
        <v>392</v>
      </c>
      <c r="F280" s="104" t="s">
        <v>56</v>
      </c>
      <c r="G280" s="149">
        <v>15</v>
      </c>
      <c r="H280" s="20">
        <f>SUM('ведомствен.2015'!G605)</f>
        <v>15</v>
      </c>
      <c r="I280" s="252">
        <f t="shared" si="3"/>
        <v>0</v>
      </c>
    </row>
    <row r="281" spans="1:9" ht="28.5">
      <c r="A281" s="151" t="s">
        <v>261</v>
      </c>
      <c r="B281" s="96"/>
      <c r="C281" s="104" t="s">
        <v>60</v>
      </c>
      <c r="D281" s="104" t="s">
        <v>58</v>
      </c>
      <c r="E281" s="104" t="s">
        <v>392</v>
      </c>
      <c r="F281" s="104" t="s">
        <v>260</v>
      </c>
      <c r="G281" s="149">
        <v>45</v>
      </c>
      <c r="H281" s="20">
        <f>SUM('ведомствен.2015'!G606)</f>
        <v>45</v>
      </c>
      <c r="I281" s="252">
        <f t="shared" si="3"/>
        <v>0</v>
      </c>
    </row>
    <row r="282" spans="1:9" s="16" customFormat="1" ht="28.5">
      <c r="A282" s="151" t="s">
        <v>393</v>
      </c>
      <c r="B282" s="96"/>
      <c r="C282" s="104" t="s">
        <v>60</v>
      </c>
      <c r="D282" s="104" t="s">
        <v>58</v>
      </c>
      <c r="E282" s="104" t="s">
        <v>394</v>
      </c>
      <c r="F282" s="104"/>
      <c r="G282" s="149">
        <f>SUM(G283:G284)</f>
        <v>400</v>
      </c>
      <c r="H282" s="20"/>
      <c r="I282" s="252">
        <f t="shared" si="3"/>
        <v>400</v>
      </c>
    </row>
    <row r="283" spans="1:9" ht="28.5">
      <c r="A283" s="151" t="s">
        <v>247</v>
      </c>
      <c r="B283" s="96"/>
      <c r="C283" s="104" t="s">
        <v>60</v>
      </c>
      <c r="D283" s="104" t="s">
        <v>58</v>
      </c>
      <c r="E283" s="104" t="s">
        <v>395</v>
      </c>
      <c r="F283" s="104" t="s">
        <v>248</v>
      </c>
      <c r="G283" s="149">
        <v>0</v>
      </c>
      <c r="H283"/>
      <c r="I283" s="252">
        <f t="shared" si="3"/>
        <v>0</v>
      </c>
    </row>
    <row r="284" spans="1:9" ht="28.5">
      <c r="A284" s="154" t="s">
        <v>376</v>
      </c>
      <c r="B284" s="96"/>
      <c r="C284" s="104" t="s">
        <v>60</v>
      </c>
      <c r="D284" s="104" t="s">
        <v>58</v>
      </c>
      <c r="E284" s="104" t="s">
        <v>394</v>
      </c>
      <c r="F284" s="104" t="s">
        <v>56</v>
      </c>
      <c r="G284" s="149">
        <v>400</v>
      </c>
      <c r="H284" s="20">
        <f>SUM('ведомствен.2015'!G609)</f>
        <v>400</v>
      </c>
      <c r="I284" s="252">
        <f t="shared" si="3"/>
        <v>0</v>
      </c>
    </row>
    <row r="285" spans="1:9" ht="42.75">
      <c r="A285" s="151" t="s">
        <v>396</v>
      </c>
      <c r="B285" s="96"/>
      <c r="C285" s="104" t="s">
        <v>60</v>
      </c>
      <c r="D285" s="104" t="s">
        <v>58</v>
      </c>
      <c r="E285" s="104" t="s">
        <v>397</v>
      </c>
      <c r="F285" s="104"/>
      <c r="G285" s="149">
        <f>SUM(G286:G287)</f>
        <v>217</v>
      </c>
      <c r="I285" s="252">
        <f t="shared" si="3"/>
        <v>217</v>
      </c>
    </row>
    <row r="286" spans="1:9" s="10" customFormat="1" ht="28.5">
      <c r="A286" s="154" t="s">
        <v>376</v>
      </c>
      <c r="B286" s="96"/>
      <c r="C286" s="104" t="s">
        <v>60</v>
      </c>
      <c r="D286" s="104" t="s">
        <v>58</v>
      </c>
      <c r="E286" s="104" t="s">
        <v>397</v>
      </c>
      <c r="F286" s="104" t="s">
        <v>56</v>
      </c>
      <c r="G286" s="149">
        <v>172</v>
      </c>
      <c r="H286" s="20">
        <f>SUM('ведомствен.2015'!G611)</f>
        <v>172</v>
      </c>
      <c r="I286" s="252">
        <f t="shared" si="3"/>
        <v>0</v>
      </c>
    </row>
    <row r="287" spans="1:9" ht="28.5">
      <c r="A287" s="151" t="s">
        <v>261</v>
      </c>
      <c r="B287" s="96"/>
      <c r="C287" s="104" t="s">
        <v>60</v>
      </c>
      <c r="D287" s="104" t="s">
        <v>58</v>
      </c>
      <c r="E287" s="104" t="s">
        <v>397</v>
      </c>
      <c r="F287" s="104" t="s">
        <v>260</v>
      </c>
      <c r="G287" s="149">
        <v>45</v>
      </c>
      <c r="H287" s="20">
        <f>SUM('ведомствен.2015'!G612)</f>
        <v>45</v>
      </c>
      <c r="I287" s="252">
        <f t="shared" si="3"/>
        <v>0</v>
      </c>
    </row>
    <row r="288" spans="1:10" ht="15">
      <c r="A288" s="155" t="s">
        <v>165</v>
      </c>
      <c r="B288" s="95"/>
      <c r="C288" s="108" t="s">
        <v>157</v>
      </c>
      <c r="D288" s="108"/>
      <c r="E288" s="108"/>
      <c r="F288" s="108"/>
      <c r="G288" s="147">
        <f>SUM(G289+G295+G303+G309)</f>
        <v>47269.700000000004</v>
      </c>
      <c r="H288"/>
      <c r="I288" s="20">
        <f>SUM(H292:H319)</f>
        <v>47269.700000000004</v>
      </c>
      <c r="J288">
        <f>SUM('ведомствен.2015'!G613)</f>
        <v>47269.700000000004</v>
      </c>
    </row>
    <row r="289" spans="1:8" ht="14.25">
      <c r="A289" s="148" t="s">
        <v>87</v>
      </c>
      <c r="B289" s="64"/>
      <c r="C289" s="104" t="s">
        <v>157</v>
      </c>
      <c r="D289" s="104" t="s">
        <v>226</v>
      </c>
      <c r="E289" s="104"/>
      <c r="F289" s="104"/>
      <c r="G289" s="149">
        <f>SUM(G290)</f>
        <v>6341.2</v>
      </c>
      <c r="H289"/>
    </row>
    <row r="290" spans="1:8" ht="28.5">
      <c r="A290" s="148" t="s">
        <v>398</v>
      </c>
      <c r="B290" s="64"/>
      <c r="C290" s="104" t="s">
        <v>157</v>
      </c>
      <c r="D290" s="104" t="s">
        <v>226</v>
      </c>
      <c r="E290" s="104" t="s">
        <v>399</v>
      </c>
      <c r="F290" s="104"/>
      <c r="G290" s="150">
        <f>SUM(G291)</f>
        <v>6341.2</v>
      </c>
      <c r="H290"/>
    </row>
    <row r="291" spans="1:8" ht="57">
      <c r="A291" s="151" t="s">
        <v>416</v>
      </c>
      <c r="B291" s="64"/>
      <c r="C291" s="104" t="s">
        <v>157</v>
      </c>
      <c r="D291" s="104" t="s">
        <v>226</v>
      </c>
      <c r="E291" s="104" t="s">
        <v>417</v>
      </c>
      <c r="F291" s="104"/>
      <c r="G291" s="150">
        <f>SUM(G292)</f>
        <v>6341.2</v>
      </c>
      <c r="H291"/>
    </row>
    <row r="292" spans="1:7" ht="28.5">
      <c r="A292" s="148" t="s">
        <v>158</v>
      </c>
      <c r="B292" s="95"/>
      <c r="C292" s="104" t="s">
        <v>157</v>
      </c>
      <c r="D292" s="104" t="s">
        <v>226</v>
      </c>
      <c r="E292" s="104" t="s">
        <v>404</v>
      </c>
      <c r="F292" s="104"/>
      <c r="G292" s="149">
        <f>SUM(G293)</f>
        <v>6341.2</v>
      </c>
    </row>
    <row r="293" spans="1:7" ht="15">
      <c r="A293" s="151" t="s">
        <v>400</v>
      </c>
      <c r="B293" s="96"/>
      <c r="C293" s="104" t="s">
        <v>157</v>
      </c>
      <c r="D293" s="104" t="s">
        <v>226</v>
      </c>
      <c r="E293" s="104" t="s">
        <v>401</v>
      </c>
      <c r="F293" s="104"/>
      <c r="G293" s="149">
        <f>SUM(G294)</f>
        <v>6341.2</v>
      </c>
    </row>
    <row r="294" spans="1:8" ht="33" customHeight="1">
      <c r="A294" s="151" t="s">
        <v>261</v>
      </c>
      <c r="B294" s="96"/>
      <c r="C294" s="104" t="s">
        <v>157</v>
      </c>
      <c r="D294" s="104" t="s">
        <v>226</v>
      </c>
      <c r="E294" s="104" t="s">
        <v>401</v>
      </c>
      <c r="F294" s="104" t="s">
        <v>260</v>
      </c>
      <c r="G294" s="149">
        <v>6341.2</v>
      </c>
      <c r="H294" s="20">
        <f>SUM('ведомствен.2015'!G619)</f>
        <v>6341.2</v>
      </c>
    </row>
    <row r="295" spans="1:8" ht="14.25">
      <c r="A295" s="148" t="s">
        <v>122</v>
      </c>
      <c r="B295" s="64"/>
      <c r="C295" s="104" t="s">
        <v>157</v>
      </c>
      <c r="D295" s="104" t="s">
        <v>228</v>
      </c>
      <c r="E295" s="104"/>
      <c r="F295" s="104"/>
      <c r="G295" s="149">
        <f>SUM(G296)</f>
        <v>22292.7</v>
      </c>
      <c r="H295"/>
    </row>
    <row r="296" spans="1:8" ht="28.5">
      <c r="A296" s="151" t="s">
        <v>402</v>
      </c>
      <c r="B296" s="94"/>
      <c r="C296" s="104" t="s">
        <v>157</v>
      </c>
      <c r="D296" s="104" t="s">
        <v>228</v>
      </c>
      <c r="E296" s="104" t="s">
        <v>399</v>
      </c>
      <c r="F296" s="104"/>
      <c r="G296" s="149">
        <f>SUM(G297)</f>
        <v>22292.7</v>
      </c>
      <c r="H296"/>
    </row>
    <row r="297" spans="1:8" ht="57">
      <c r="A297" s="151" t="s">
        <v>416</v>
      </c>
      <c r="B297" s="94"/>
      <c r="C297" s="104" t="s">
        <v>157</v>
      </c>
      <c r="D297" s="104" t="s">
        <v>228</v>
      </c>
      <c r="E297" s="104" t="s">
        <v>417</v>
      </c>
      <c r="F297" s="104"/>
      <c r="G297" s="149">
        <f>G298</f>
        <v>22292.7</v>
      </c>
      <c r="H297"/>
    </row>
    <row r="298" spans="1:8" ht="28.5">
      <c r="A298" s="151" t="s">
        <v>158</v>
      </c>
      <c r="B298" s="96"/>
      <c r="C298" s="104" t="s">
        <v>157</v>
      </c>
      <c r="D298" s="104" t="s">
        <v>228</v>
      </c>
      <c r="E298" s="104" t="s">
        <v>404</v>
      </c>
      <c r="F298" s="104"/>
      <c r="G298" s="149">
        <f>G299+G301</f>
        <v>22292.7</v>
      </c>
      <c r="H298"/>
    </row>
    <row r="299" spans="1:8" ht="15">
      <c r="A299" s="151" t="s">
        <v>400</v>
      </c>
      <c r="B299" s="96"/>
      <c r="C299" s="104" t="s">
        <v>157</v>
      </c>
      <c r="D299" s="104" t="s">
        <v>228</v>
      </c>
      <c r="E299" s="104" t="s">
        <v>401</v>
      </c>
      <c r="F299" s="104"/>
      <c r="G299" s="149">
        <f>G300</f>
        <v>9934.2</v>
      </c>
      <c r="H299"/>
    </row>
    <row r="300" spans="1:8" ht="28.5">
      <c r="A300" s="151" t="s">
        <v>261</v>
      </c>
      <c r="B300" s="96"/>
      <c r="C300" s="104" t="s">
        <v>157</v>
      </c>
      <c r="D300" s="104" t="s">
        <v>228</v>
      </c>
      <c r="E300" s="104" t="s">
        <v>401</v>
      </c>
      <c r="F300" s="104" t="s">
        <v>260</v>
      </c>
      <c r="G300" s="149">
        <v>9934.2</v>
      </c>
      <c r="H300" s="20">
        <f>SUM('ведомствен.2015'!G625)</f>
        <v>9934.2</v>
      </c>
    </row>
    <row r="301" spans="1:7" ht="14.25">
      <c r="A301" s="151" t="s">
        <v>405</v>
      </c>
      <c r="B301" s="94"/>
      <c r="C301" s="104" t="s">
        <v>157</v>
      </c>
      <c r="D301" s="104" t="s">
        <v>228</v>
      </c>
      <c r="E301" s="104" t="s">
        <v>406</v>
      </c>
      <c r="F301" s="104"/>
      <c r="G301" s="149">
        <f>SUM(G302)</f>
        <v>12358.5</v>
      </c>
    </row>
    <row r="302" spans="1:8" ht="28.5">
      <c r="A302" s="151" t="s">
        <v>261</v>
      </c>
      <c r="B302" s="96"/>
      <c r="C302" s="104" t="s">
        <v>157</v>
      </c>
      <c r="D302" s="104" t="s">
        <v>228</v>
      </c>
      <c r="E302" s="104" t="s">
        <v>406</v>
      </c>
      <c r="F302" s="104" t="s">
        <v>260</v>
      </c>
      <c r="G302" s="149">
        <v>12358.5</v>
      </c>
      <c r="H302" s="20">
        <f>SUM('ведомствен.2015'!G627)</f>
        <v>12358.5</v>
      </c>
    </row>
    <row r="303" spans="1:7" ht="16.5" customHeight="1">
      <c r="A303" s="151" t="s">
        <v>123</v>
      </c>
      <c r="B303" s="94"/>
      <c r="C303" s="104" t="s">
        <v>157</v>
      </c>
      <c r="D303" s="104" t="s">
        <v>58</v>
      </c>
      <c r="E303" s="104"/>
      <c r="F303" s="104"/>
      <c r="G303" s="149">
        <f>G304</f>
        <v>3700.4</v>
      </c>
    </row>
    <row r="304" spans="1:8" ht="30" customHeight="1">
      <c r="A304" s="151" t="s">
        <v>402</v>
      </c>
      <c r="B304" s="94"/>
      <c r="C304" s="104" t="s">
        <v>157</v>
      </c>
      <c r="D304" s="104" t="s">
        <v>58</v>
      </c>
      <c r="E304" s="104" t="s">
        <v>399</v>
      </c>
      <c r="F304" s="104"/>
      <c r="G304" s="149">
        <f>G305</f>
        <v>3700.4</v>
      </c>
      <c r="H304"/>
    </row>
    <row r="305" spans="1:8" ht="63" customHeight="1">
      <c r="A305" s="151" t="s">
        <v>416</v>
      </c>
      <c r="B305" s="94"/>
      <c r="C305" s="104" t="s">
        <v>157</v>
      </c>
      <c r="D305" s="104" t="s">
        <v>58</v>
      </c>
      <c r="E305" s="104" t="s">
        <v>417</v>
      </c>
      <c r="F305" s="104"/>
      <c r="G305" s="149">
        <f>SUM(G306)</f>
        <v>3700.4</v>
      </c>
      <c r="H305"/>
    </row>
    <row r="306" spans="1:8" ht="31.5" customHeight="1">
      <c r="A306" s="151" t="s">
        <v>158</v>
      </c>
      <c r="B306" s="96"/>
      <c r="C306" s="104" t="s">
        <v>157</v>
      </c>
      <c r="D306" s="104" t="s">
        <v>58</v>
      </c>
      <c r="E306" s="104" t="s">
        <v>404</v>
      </c>
      <c r="F306" s="104"/>
      <c r="G306" s="149">
        <f>G307</f>
        <v>3700.4</v>
      </c>
      <c r="H306"/>
    </row>
    <row r="307" spans="1:8" ht="21" customHeight="1">
      <c r="A307" s="151" t="s">
        <v>407</v>
      </c>
      <c r="B307" s="94"/>
      <c r="C307" s="104" t="s">
        <v>157</v>
      </c>
      <c r="D307" s="104" t="s">
        <v>58</v>
      </c>
      <c r="E307" s="104" t="s">
        <v>408</v>
      </c>
      <c r="F307" s="104"/>
      <c r="G307" s="149">
        <f>SUM(G308)</f>
        <v>3700.4</v>
      </c>
      <c r="H307"/>
    </row>
    <row r="308" spans="1:8" ht="28.5">
      <c r="A308" s="151" t="s">
        <v>261</v>
      </c>
      <c r="B308" s="96"/>
      <c r="C308" s="104" t="s">
        <v>157</v>
      </c>
      <c r="D308" s="104" t="s">
        <v>58</v>
      </c>
      <c r="E308" s="104" t="s">
        <v>408</v>
      </c>
      <c r="F308" s="104" t="s">
        <v>260</v>
      </c>
      <c r="G308" s="149">
        <v>3700.4</v>
      </c>
      <c r="H308" s="20">
        <f>SUM('ведомствен.2015'!G633)</f>
        <v>3700.4</v>
      </c>
    </row>
    <row r="309" spans="1:8" ht="14.25">
      <c r="A309" s="180" t="s">
        <v>121</v>
      </c>
      <c r="B309" s="94"/>
      <c r="C309" s="104" t="s">
        <v>157</v>
      </c>
      <c r="D309" s="104" t="s">
        <v>157</v>
      </c>
      <c r="E309" s="104"/>
      <c r="F309" s="104"/>
      <c r="G309" s="149">
        <f>SUM(G310)+G317</f>
        <v>14935.4</v>
      </c>
      <c r="H309"/>
    </row>
    <row r="310" spans="1:8" ht="28.5">
      <c r="A310" s="151" t="s">
        <v>402</v>
      </c>
      <c r="B310" s="64"/>
      <c r="C310" s="104" t="s">
        <v>157</v>
      </c>
      <c r="D310" s="104" t="s">
        <v>157</v>
      </c>
      <c r="E310" s="104" t="s">
        <v>403</v>
      </c>
      <c r="F310" s="104"/>
      <c r="G310" s="149">
        <f>SUM(G311)</f>
        <v>12963.6</v>
      </c>
      <c r="H310"/>
    </row>
    <row r="311" spans="1:8" ht="15">
      <c r="A311" s="151" t="s">
        <v>409</v>
      </c>
      <c r="B311" s="96"/>
      <c r="C311" s="104" t="s">
        <v>157</v>
      </c>
      <c r="D311" s="104" t="s">
        <v>157</v>
      </c>
      <c r="E311" s="104" t="s">
        <v>410</v>
      </c>
      <c r="F311" s="104"/>
      <c r="G311" s="149">
        <f>G312</f>
        <v>12963.6</v>
      </c>
      <c r="H311"/>
    </row>
    <row r="312" spans="1:7" ht="14.25">
      <c r="A312" s="181" t="s">
        <v>411</v>
      </c>
      <c r="B312" s="94"/>
      <c r="C312" s="104" t="s">
        <v>157</v>
      </c>
      <c r="D312" s="104" t="s">
        <v>157</v>
      </c>
      <c r="E312" s="104" t="s">
        <v>412</v>
      </c>
      <c r="F312" s="104"/>
      <c r="G312" s="149">
        <f>SUM(G313)</f>
        <v>12963.6</v>
      </c>
    </row>
    <row r="313" spans="1:7" ht="28.5">
      <c r="A313" s="151" t="s">
        <v>413</v>
      </c>
      <c r="B313" s="94"/>
      <c r="C313" s="104" t="s">
        <v>157</v>
      </c>
      <c r="D313" s="104" t="s">
        <v>157</v>
      </c>
      <c r="E313" s="104" t="s">
        <v>414</v>
      </c>
      <c r="F313" s="104"/>
      <c r="G313" s="149">
        <f>SUM(G314:G316)</f>
        <v>12963.6</v>
      </c>
    </row>
    <row r="314" spans="1:8" ht="57">
      <c r="A314" s="151" t="s">
        <v>415</v>
      </c>
      <c r="B314" s="94"/>
      <c r="C314" s="104" t="s">
        <v>157</v>
      </c>
      <c r="D314" s="104" t="s">
        <v>157</v>
      </c>
      <c r="E314" s="104" t="s">
        <v>414</v>
      </c>
      <c r="F314" s="104" t="s">
        <v>248</v>
      </c>
      <c r="G314" s="149">
        <v>11437.5</v>
      </c>
      <c r="H314" s="20">
        <f>SUM('ведомствен.2015'!G639)</f>
        <v>11437.5</v>
      </c>
    </row>
    <row r="315" spans="1:8" s="73" customFormat="1" ht="28.5">
      <c r="A315" s="154" t="s">
        <v>376</v>
      </c>
      <c r="B315" s="94"/>
      <c r="C315" s="104" t="s">
        <v>157</v>
      </c>
      <c r="D315" s="104" t="s">
        <v>157</v>
      </c>
      <c r="E315" s="104" t="s">
        <v>414</v>
      </c>
      <c r="F315" s="104" t="s">
        <v>56</v>
      </c>
      <c r="G315" s="150">
        <v>1480.6</v>
      </c>
      <c r="H315" s="20">
        <f>SUM('ведомствен.2015'!G640)</f>
        <v>1480.6</v>
      </c>
    </row>
    <row r="316" spans="1:8" s="73" customFormat="1" ht="15">
      <c r="A316" s="151" t="s">
        <v>251</v>
      </c>
      <c r="B316" s="94"/>
      <c r="C316" s="104" t="s">
        <v>157</v>
      </c>
      <c r="D316" s="104" t="s">
        <v>157</v>
      </c>
      <c r="E316" s="104" t="s">
        <v>414</v>
      </c>
      <c r="F316" s="104" t="s">
        <v>85</v>
      </c>
      <c r="G316" s="149">
        <v>45.5</v>
      </c>
      <c r="H316" s="20">
        <f>SUM('ведомствен.2015'!G641)</f>
        <v>45.5</v>
      </c>
    </row>
    <row r="317" spans="1:8" s="73" customFormat="1" ht="15">
      <c r="A317" s="156" t="s">
        <v>273</v>
      </c>
      <c r="B317" s="220"/>
      <c r="C317" s="94" t="s">
        <v>157</v>
      </c>
      <c r="D317" s="94" t="s">
        <v>157</v>
      </c>
      <c r="E317" s="93" t="s">
        <v>344</v>
      </c>
      <c r="F317" s="93"/>
      <c r="G317" s="149">
        <f>SUM(G318)</f>
        <v>1971.8</v>
      </c>
      <c r="H317" s="20"/>
    </row>
    <row r="318" spans="1:8" s="73" customFormat="1" ht="28.5">
      <c r="A318" s="151" t="s">
        <v>581</v>
      </c>
      <c r="B318" s="94"/>
      <c r="C318" s="94" t="s">
        <v>157</v>
      </c>
      <c r="D318" s="94" t="s">
        <v>157</v>
      </c>
      <c r="E318" s="93" t="s">
        <v>582</v>
      </c>
      <c r="F318" s="94"/>
      <c r="G318" s="149">
        <f>SUM(G319)</f>
        <v>1971.8</v>
      </c>
      <c r="H318" s="20"/>
    </row>
    <row r="319" spans="1:8" s="73" customFormat="1" ht="28.5">
      <c r="A319" s="151" t="s">
        <v>261</v>
      </c>
      <c r="B319" s="94"/>
      <c r="C319" s="94" t="s">
        <v>157</v>
      </c>
      <c r="D319" s="94" t="s">
        <v>157</v>
      </c>
      <c r="E319" s="93" t="s">
        <v>582</v>
      </c>
      <c r="F319" s="94" t="s">
        <v>260</v>
      </c>
      <c r="G319" s="149">
        <v>1971.8</v>
      </c>
      <c r="H319" s="20">
        <f>SUM('ведомствен.2015'!G644)</f>
        <v>1971.8</v>
      </c>
    </row>
    <row r="320" spans="1:10" s="12" customFormat="1" ht="15">
      <c r="A320" s="155" t="s">
        <v>90</v>
      </c>
      <c r="B320" s="95"/>
      <c r="C320" s="122" t="s">
        <v>2</v>
      </c>
      <c r="D320" s="122"/>
      <c r="E320" s="122"/>
      <c r="F320" s="122"/>
      <c r="G320" s="147">
        <f>SUM(G321+G325+G335+G403+G422)</f>
        <v>949808.2000000002</v>
      </c>
      <c r="I320" s="12">
        <f>SUM(H322:H448)</f>
        <v>949808.2000000004</v>
      </c>
      <c r="J320" s="12">
        <f>SUM('ведомствен.2015'!G520+'ведомствен.2015'!G282+'ведомствен.2015'!G187)</f>
        <v>949808.2000000002</v>
      </c>
    </row>
    <row r="321" spans="1:10" s="12" customFormat="1" ht="14.25">
      <c r="A321" s="148" t="s">
        <v>92</v>
      </c>
      <c r="B321" s="64"/>
      <c r="C321" s="103" t="s">
        <v>2</v>
      </c>
      <c r="D321" s="103" t="s">
        <v>226</v>
      </c>
      <c r="E321" s="103"/>
      <c r="F321" s="103"/>
      <c r="G321" s="149">
        <f>SUM(G322)</f>
        <v>6111.7</v>
      </c>
      <c r="J321" s="114">
        <f>SUM(I320-G320)</f>
        <v>2.3283064365386963E-10</v>
      </c>
    </row>
    <row r="322" spans="1:7" s="12" customFormat="1" ht="14.25">
      <c r="A322" s="166" t="s">
        <v>93</v>
      </c>
      <c r="B322" s="129"/>
      <c r="C322" s="113" t="s">
        <v>2</v>
      </c>
      <c r="D322" s="113" t="s">
        <v>226</v>
      </c>
      <c r="E322" s="113" t="s">
        <v>469</v>
      </c>
      <c r="F322" s="196"/>
      <c r="G322" s="211">
        <f>SUM(G323)</f>
        <v>6111.7</v>
      </c>
    </row>
    <row r="323" spans="1:7" s="12" customFormat="1" ht="28.5">
      <c r="A323" s="166" t="s">
        <v>94</v>
      </c>
      <c r="B323" s="129"/>
      <c r="C323" s="113" t="s">
        <v>2</v>
      </c>
      <c r="D323" s="113" t="s">
        <v>226</v>
      </c>
      <c r="E323" s="113" t="s">
        <v>470</v>
      </c>
      <c r="F323" s="196"/>
      <c r="G323" s="211">
        <f>SUM(G324)</f>
        <v>6111.7</v>
      </c>
    </row>
    <row r="324" spans="1:8" s="12" customFormat="1" ht="14.25">
      <c r="A324" s="173" t="s">
        <v>254</v>
      </c>
      <c r="B324" s="129"/>
      <c r="C324" s="113" t="s">
        <v>2</v>
      </c>
      <c r="D324" s="113" t="s">
        <v>226</v>
      </c>
      <c r="E324" s="113" t="s">
        <v>470</v>
      </c>
      <c r="F324" s="196" t="s">
        <v>255</v>
      </c>
      <c r="G324" s="211">
        <v>6111.7</v>
      </c>
      <c r="H324" s="12">
        <f>SUM('ведомствен.2015'!G286)</f>
        <v>6111.7</v>
      </c>
    </row>
    <row r="325" spans="1:7" s="12" customFormat="1" ht="14.25">
      <c r="A325" s="148" t="s">
        <v>95</v>
      </c>
      <c r="B325" s="64"/>
      <c r="C325" s="104" t="s">
        <v>2</v>
      </c>
      <c r="D325" s="104" t="s">
        <v>228</v>
      </c>
      <c r="E325" s="103"/>
      <c r="F325" s="103"/>
      <c r="G325" s="149">
        <f>SUM(G326+G331)</f>
        <v>53643.5</v>
      </c>
    </row>
    <row r="326" spans="1:7" s="12" customFormat="1" ht="85.5">
      <c r="A326" s="175" t="s">
        <v>455</v>
      </c>
      <c r="B326" s="113"/>
      <c r="C326" s="113" t="s">
        <v>2</v>
      </c>
      <c r="D326" s="113" t="s">
        <v>228</v>
      </c>
      <c r="E326" s="113" t="s">
        <v>509</v>
      </c>
      <c r="F326" s="196"/>
      <c r="G326" s="211">
        <f>G327</f>
        <v>51443.5</v>
      </c>
    </row>
    <row r="327" spans="1:7" s="12" customFormat="1" ht="28.5">
      <c r="A327" s="173" t="s">
        <v>544</v>
      </c>
      <c r="B327" s="113"/>
      <c r="C327" s="113" t="s">
        <v>2</v>
      </c>
      <c r="D327" s="113" t="s">
        <v>228</v>
      </c>
      <c r="E327" s="113" t="s">
        <v>552</v>
      </c>
      <c r="F327" s="196"/>
      <c r="G327" s="211">
        <f>G328+G329+G330</f>
        <v>51443.5</v>
      </c>
    </row>
    <row r="328" spans="1:8" s="12" customFormat="1" ht="42.75">
      <c r="A328" s="175" t="s">
        <v>274</v>
      </c>
      <c r="B328" s="113"/>
      <c r="C328" s="113" t="s">
        <v>2</v>
      </c>
      <c r="D328" s="113" t="s">
        <v>228</v>
      </c>
      <c r="E328" s="113" t="s">
        <v>552</v>
      </c>
      <c r="F328" s="196" t="s">
        <v>248</v>
      </c>
      <c r="G328" s="211">
        <v>43720.2</v>
      </c>
      <c r="H328" s="12">
        <f>SUM('ведомствен.2015'!G290)</f>
        <v>43720.2</v>
      </c>
    </row>
    <row r="329" spans="1:8" s="12" customFormat="1" ht="28.5">
      <c r="A329" s="175" t="s">
        <v>376</v>
      </c>
      <c r="B329" s="113"/>
      <c r="C329" s="113" t="s">
        <v>2</v>
      </c>
      <c r="D329" s="113" t="s">
        <v>228</v>
      </c>
      <c r="E329" s="113" t="s">
        <v>552</v>
      </c>
      <c r="F329" s="196" t="s">
        <v>56</v>
      </c>
      <c r="G329" s="211">
        <v>7670.9</v>
      </c>
      <c r="H329" s="12">
        <f>SUM('ведомствен.2015'!G291)</f>
        <v>7670.9</v>
      </c>
    </row>
    <row r="330" spans="1:8" s="12" customFormat="1" ht="14.25">
      <c r="A330" s="161" t="s">
        <v>251</v>
      </c>
      <c r="B330" s="113"/>
      <c r="C330" s="113" t="s">
        <v>2</v>
      </c>
      <c r="D330" s="113" t="s">
        <v>228</v>
      </c>
      <c r="E330" s="113" t="s">
        <v>552</v>
      </c>
      <c r="F330" s="196" t="s">
        <v>85</v>
      </c>
      <c r="G330" s="211">
        <v>52.4</v>
      </c>
      <c r="H330" s="12">
        <f>SUM('ведомствен.2015'!G292)</f>
        <v>52.4</v>
      </c>
    </row>
    <row r="331" spans="1:7" s="12" customFormat="1" ht="14.25">
      <c r="A331" s="183" t="s">
        <v>31</v>
      </c>
      <c r="B331" s="113"/>
      <c r="C331" s="196" t="s">
        <v>2</v>
      </c>
      <c r="D331" s="196" t="s">
        <v>228</v>
      </c>
      <c r="E331" s="196" t="s">
        <v>553</v>
      </c>
      <c r="F331" s="196"/>
      <c r="G331" s="211">
        <f>G332</f>
        <v>2200</v>
      </c>
    </row>
    <row r="332" spans="1:7" s="12" customFormat="1" ht="28.5">
      <c r="A332" s="173" t="s">
        <v>21</v>
      </c>
      <c r="B332" s="113"/>
      <c r="C332" s="113" t="s">
        <v>2</v>
      </c>
      <c r="D332" s="113" t="s">
        <v>228</v>
      </c>
      <c r="E332" s="113" t="s">
        <v>554</v>
      </c>
      <c r="F332" s="196"/>
      <c r="G332" s="211">
        <f>G333+G334</f>
        <v>2200</v>
      </c>
    </row>
    <row r="333" spans="1:8" s="12" customFormat="1" ht="42.75">
      <c r="A333" s="175" t="s">
        <v>274</v>
      </c>
      <c r="B333" s="113"/>
      <c r="C333" s="113" t="s">
        <v>2</v>
      </c>
      <c r="D333" s="113" t="s">
        <v>228</v>
      </c>
      <c r="E333" s="113" t="s">
        <v>554</v>
      </c>
      <c r="F333" s="196" t="s">
        <v>248</v>
      </c>
      <c r="G333" s="211">
        <v>959.4</v>
      </c>
      <c r="H333" s="12">
        <f>SUM('ведомствен.2015'!G295)</f>
        <v>959.4</v>
      </c>
    </row>
    <row r="334" spans="1:8" s="12" customFormat="1" ht="28.5">
      <c r="A334" s="175" t="s">
        <v>376</v>
      </c>
      <c r="B334" s="113"/>
      <c r="C334" s="113" t="s">
        <v>2</v>
      </c>
      <c r="D334" s="113" t="s">
        <v>228</v>
      </c>
      <c r="E334" s="113" t="s">
        <v>554</v>
      </c>
      <c r="F334" s="196" t="s">
        <v>56</v>
      </c>
      <c r="G334" s="211">
        <v>1240.6</v>
      </c>
      <c r="H334" s="12">
        <f>SUM('ведомствен.2015'!G296)</f>
        <v>1240.6</v>
      </c>
    </row>
    <row r="335" spans="1:9" s="12" customFormat="1" ht="14.25">
      <c r="A335" s="105" t="s">
        <v>9</v>
      </c>
      <c r="B335" s="103"/>
      <c r="C335" s="103" t="s">
        <v>2</v>
      </c>
      <c r="D335" s="103" t="s">
        <v>44</v>
      </c>
      <c r="E335" s="103"/>
      <c r="F335" s="103"/>
      <c r="G335" s="149">
        <f>SUM(G336+G358+G375+G389+G393+G397)</f>
        <v>744918.1000000002</v>
      </c>
      <c r="I335" s="12">
        <f>SUM(H338:H402)</f>
        <v>744918.1000000003</v>
      </c>
    </row>
    <row r="336" spans="1:7" s="12" customFormat="1" ht="85.5">
      <c r="A336" s="175" t="s">
        <v>455</v>
      </c>
      <c r="B336" s="129"/>
      <c r="C336" s="113" t="s">
        <v>2</v>
      </c>
      <c r="D336" s="113" t="s">
        <v>44</v>
      </c>
      <c r="E336" s="113" t="s">
        <v>509</v>
      </c>
      <c r="F336" s="196"/>
      <c r="G336" s="210">
        <f>G337+G340+G343+G346+G349+G352+G355</f>
        <v>286450.10000000003</v>
      </c>
    </row>
    <row r="337" spans="1:7" s="12" customFormat="1" ht="28.5">
      <c r="A337" s="161" t="s">
        <v>545</v>
      </c>
      <c r="B337" s="129"/>
      <c r="C337" s="196" t="s">
        <v>2</v>
      </c>
      <c r="D337" s="196" t="s">
        <v>44</v>
      </c>
      <c r="E337" s="196" t="s">
        <v>555</v>
      </c>
      <c r="F337" s="196"/>
      <c r="G337" s="210">
        <f>G338+G339</f>
        <v>136742.3</v>
      </c>
    </row>
    <row r="338" spans="1:8" s="12" customFormat="1" ht="28.5">
      <c r="A338" s="175" t="s">
        <v>376</v>
      </c>
      <c r="B338" s="129"/>
      <c r="C338" s="196" t="s">
        <v>2</v>
      </c>
      <c r="D338" s="196" t="s">
        <v>44</v>
      </c>
      <c r="E338" s="196" t="s">
        <v>555</v>
      </c>
      <c r="F338" s="196" t="s">
        <v>56</v>
      </c>
      <c r="G338" s="210">
        <v>2080.4</v>
      </c>
      <c r="H338" s="12">
        <f>SUM('ведомствен.2015'!G300)</f>
        <v>2080.4</v>
      </c>
    </row>
    <row r="339" spans="1:8" ht="14.25">
      <c r="A339" s="173" t="s">
        <v>254</v>
      </c>
      <c r="B339" s="129"/>
      <c r="C339" s="196" t="s">
        <v>2</v>
      </c>
      <c r="D339" s="196" t="s">
        <v>44</v>
      </c>
      <c r="E339" s="196" t="s">
        <v>555</v>
      </c>
      <c r="F339" s="196" t="s">
        <v>255</v>
      </c>
      <c r="G339" s="210">
        <v>134661.9</v>
      </c>
      <c r="H339" s="12">
        <f>SUM('ведомствен.2015'!G301)</f>
        <v>134661.9</v>
      </c>
    </row>
    <row r="340" spans="1:8" ht="42.75">
      <c r="A340" s="161" t="s">
        <v>546</v>
      </c>
      <c r="B340" s="129"/>
      <c r="C340" s="196" t="s">
        <v>2</v>
      </c>
      <c r="D340" s="196" t="s">
        <v>44</v>
      </c>
      <c r="E340" s="196" t="s">
        <v>556</v>
      </c>
      <c r="F340" s="196"/>
      <c r="G340" s="210">
        <f>G341+G342</f>
        <v>2045.7</v>
      </c>
      <c r="H340" s="12"/>
    </row>
    <row r="341" spans="1:8" ht="13.5" customHeight="1">
      <c r="A341" s="175" t="s">
        <v>376</v>
      </c>
      <c r="B341" s="129"/>
      <c r="C341" s="196" t="s">
        <v>2</v>
      </c>
      <c r="D341" s="196" t="s">
        <v>44</v>
      </c>
      <c r="E341" s="196" t="s">
        <v>556</v>
      </c>
      <c r="F341" s="196" t="s">
        <v>56</v>
      </c>
      <c r="G341" s="210">
        <v>30.2</v>
      </c>
      <c r="H341" s="12">
        <f>SUM('ведомствен.2015'!G303)</f>
        <v>30.2</v>
      </c>
    </row>
    <row r="342" spans="1:8" ht="14.25">
      <c r="A342" s="173" t="s">
        <v>254</v>
      </c>
      <c r="B342" s="129"/>
      <c r="C342" s="196" t="s">
        <v>2</v>
      </c>
      <c r="D342" s="196" t="s">
        <v>44</v>
      </c>
      <c r="E342" s="196" t="s">
        <v>556</v>
      </c>
      <c r="F342" s="196" t="s">
        <v>255</v>
      </c>
      <c r="G342" s="210">
        <v>2015.5</v>
      </c>
      <c r="H342" s="12">
        <f>SUM('ведомствен.2015'!G304)</f>
        <v>2015.5</v>
      </c>
    </row>
    <row r="343" spans="1:8" ht="46.5" customHeight="1">
      <c r="A343" s="161" t="s">
        <v>547</v>
      </c>
      <c r="B343" s="129"/>
      <c r="C343" s="196" t="s">
        <v>2</v>
      </c>
      <c r="D343" s="196" t="s">
        <v>44</v>
      </c>
      <c r="E343" s="196" t="s">
        <v>557</v>
      </c>
      <c r="F343" s="196"/>
      <c r="G343" s="210">
        <f>G344+G345</f>
        <v>12253.4</v>
      </c>
      <c r="H343"/>
    </row>
    <row r="344" spans="1:8" ht="28.5">
      <c r="A344" s="175" t="s">
        <v>376</v>
      </c>
      <c r="B344" s="129"/>
      <c r="C344" s="196" t="s">
        <v>2</v>
      </c>
      <c r="D344" s="196" t="s">
        <v>44</v>
      </c>
      <c r="E344" s="196" t="s">
        <v>557</v>
      </c>
      <c r="F344" s="196" t="s">
        <v>56</v>
      </c>
      <c r="G344" s="210">
        <v>181.1</v>
      </c>
      <c r="H344" s="12">
        <f>SUM('ведомствен.2015'!G306)</f>
        <v>181.1</v>
      </c>
    </row>
    <row r="345" spans="1:8" ht="14.25">
      <c r="A345" s="173" t="s">
        <v>254</v>
      </c>
      <c r="B345" s="129"/>
      <c r="C345" s="196" t="s">
        <v>2</v>
      </c>
      <c r="D345" s="196" t="s">
        <v>44</v>
      </c>
      <c r="E345" s="196" t="s">
        <v>557</v>
      </c>
      <c r="F345" s="196" t="s">
        <v>255</v>
      </c>
      <c r="G345" s="210">
        <v>12072.3</v>
      </c>
      <c r="H345" s="12">
        <f>SUM('ведомствен.2015'!G307)</f>
        <v>12072.3</v>
      </c>
    </row>
    <row r="346" spans="1:8" ht="28.5">
      <c r="A346" s="161" t="s">
        <v>548</v>
      </c>
      <c r="B346" s="129"/>
      <c r="C346" s="196" t="s">
        <v>2</v>
      </c>
      <c r="D346" s="196" t="s">
        <v>44</v>
      </c>
      <c r="E346" s="196" t="s">
        <v>558</v>
      </c>
      <c r="F346" s="196"/>
      <c r="G346" s="210">
        <f>G347+G348</f>
        <v>125514.3</v>
      </c>
      <c r="H346"/>
    </row>
    <row r="347" spans="1:8" ht="28.5">
      <c r="A347" s="175" t="s">
        <v>376</v>
      </c>
      <c r="B347" s="129"/>
      <c r="C347" s="196" t="s">
        <v>2</v>
      </c>
      <c r="D347" s="196" t="s">
        <v>44</v>
      </c>
      <c r="E347" s="196" t="s">
        <v>558</v>
      </c>
      <c r="F347" s="196" t="s">
        <v>56</v>
      </c>
      <c r="G347" s="210">
        <v>1854.6</v>
      </c>
      <c r="H347" s="12">
        <f>SUM('ведомствен.2015'!G309)</f>
        <v>1854.6</v>
      </c>
    </row>
    <row r="348" spans="1:8" ht="14.25">
      <c r="A348" s="173" t="s">
        <v>254</v>
      </c>
      <c r="B348" s="129"/>
      <c r="C348" s="196" t="s">
        <v>2</v>
      </c>
      <c r="D348" s="196" t="s">
        <v>44</v>
      </c>
      <c r="E348" s="196" t="s">
        <v>558</v>
      </c>
      <c r="F348" s="196" t="s">
        <v>255</v>
      </c>
      <c r="G348" s="210">
        <v>123659.7</v>
      </c>
      <c r="H348" s="12">
        <f>SUM('ведомствен.2015'!G310)</f>
        <v>123659.7</v>
      </c>
    </row>
    <row r="349" spans="1:8" ht="99.75">
      <c r="A349" s="161" t="s">
        <v>549</v>
      </c>
      <c r="B349" s="129"/>
      <c r="C349" s="196" t="s">
        <v>2</v>
      </c>
      <c r="D349" s="196" t="s">
        <v>44</v>
      </c>
      <c r="E349" s="196" t="s">
        <v>559</v>
      </c>
      <c r="F349" s="196"/>
      <c r="G349" s="210">
        <f>G350+G351</f>
        <v>19.3</v>
      </c>
      <c r="H349"/>
    </row>
    <row r="350" spans="1:8" ht="28.5">
      <c r="A350" s="175" t="s">
        <v>376</v>
      </c>
      <c r="B350" s="129"/>
      <c r="C350" s="196" t="s">
        <v>2</v>
      </c>
      <c r="D350" s="196" t="s">
        <v>44</v>
      </c>
      <c r="E350" s="196" t="s">
        <v>559</v>
      </c>
      <c r="F350" s="196" t="s">
        <v>56</v>
      </c>
      <c r="G350" s="210">
        <v>0.3</v>
      </c>
      <c r="H350" s="12">
        <f>SUM('ведомствен.2015'!G312)</f>
        <v>0.3</v>
      </c>
    </row>
    <row r="351" spans="1:8" ht="14.25">
      <c r="A351" s="173" t="s">
        <v>254</v>
      </c>
      <c r="B351" s="129"/>
      <c r="C351" s="196" t="s">
        <v>2</v>
      </c>
      <c r="D351" s="196" t="s">
        <v>44</v>
      </c>
      <c r="E351" s="196" t="s">
        <v>559</v>
      </c>
      <c r="F351" s="196" t="s">
        <v>255</v>
      </c>
      <c r="G351" s="210">
        <v>19</v>
      </c>
      <c r="H351" s="12">
        <f>SUM('ведомствен.2015'!G313)</f>
        <v>19</v>
      </c>
    </row>
    <row r="352" spans="1:8" ht="42.75">
      <c r="A352" s="161" t="s">
        <v>550</v>
      </c>
      <c r="B352" s="129"/>
      <c r="C352" s="196" t="s">
        <v>2</v>
      </c>
      <c r="D352" s="196" t="s">
        <v>44</v>
      </c>
      <c r="E352" s="196" t="s">
        <v>560</v>
      </c>
      <c r="F352" s="196"/>
      <c r="G352" s="210">
        <f>G353+G354</f>
        <v>8388.199999999999</v>
      </c>
      <c r="H352"/>
    </row>
    <row r="353" spans="1:8" ht="28.5">
      <c r="A353" s="175" t="s">
        <v>376</v>
      </c>
      <c r="B353" s="129"/>
      <c r="C353" s="196" t="s">
        <v>2</v>
      </c>
      <c r="D353" s="196" t="s">
        <v>44</v>
      </c>
      <c r="E353" s="196" t="s">
        <v>560</v>
      </c>
      <c r="F353" s="196" t="s">
        <v>56</v>
      </c>
      <c r="G353" s="210">
        <v>38.3</v>
      </c>
      <c r="H353" s="12">
        <f>SUM('ведомствен.2015'!G315)</f>
        <v>38.3</v>
      </c>
    </row>
    <row r="354" spans="1:8" ht="14.25">
      <c r="A354" s="173" t="s">
        <v>254</v>
      </c>
      <c r="B354" s="129"/>
      <c r="C354" s="196" t="s">
        <v>2</v>
      </c>
      <c r="D354" s="196" t="s">
        <v>44</v>
      </c>
      <c r="E354" s="196" t="s">
        <v>560</v>
      </c>
      <c r="F354" s="196" t="s">
        <v>255</v>
      </c>
      <c r="G354" s="210">
        <v>8349.9</v>
      </c>
      <c r="H354" s="12">
        <f>SUM('ведомствен.2015'!G316)</f>
        <v>8349.9</v>
      </c>
    </row>
    <row r="355" spans="1:8" ht="57">
      <c r="A355" s="161" t="s">
        <v>551</v>
      </c>
      <c r="B355" s="129"/>
      <c r="C355" s="196" t="s">
        <v>2</v>
      </c>
      <c r="D355" s="196" t="s">
        <v>44</v>
      </c>
      <c r="E355" s="196" t="s">
        <v>561</v>
      </c>
      <c r="F355" s="196"/>
      <c r="G355" s="210">
        <f>G356+G357</f>
        <v>1486.9</v>
      </c>
      <c r="H355"/>
    </row>
    <row r="356" spans="1:8" ht="28.5">
      <c r="A356" s="175" t="s">
        <v>376</v>
      </c>
      <c r="B356" s="129"/>
      <c r="C356" s="196" t="s">
        <v>2</v>
      </c>
      <c r="D356" s="196" t="s">
        <v>44</v>
      </c>
      <c r="E356" s="196" t="s">
        <v>561</v>
      </c>
      <c r="F356" s="196" t="s">
        <v>56</v>
      </c>
      <c r="G356" s="210">
        <v>25.9</v>
      </c>
      <c r="H356" s="12">
        <f>SUM('ведомствен.2015'!G318)</f>
        <v>25.9</v>
      </c>
    </row>
    <row r="357" spans="1:8" ht="14.25">
      <c r="A357" s="173" t="s">
        <v>254</v>
      </c>
      <c r="B357" s="129"/>
      <c r="C357" s="196" t="s">
        <v>2</v>
      </c>
      <c r="D357" s="196" t="s">
        <v>44</v>
      </c>
      <c r="E357" s="196" t="s">
        <v>561</v>
      </c>
      <c r="F357" s="196" t="s">
        <v>255</v>
      </c>
      <c r="G357" s="210">
        <v>1461</v>
      </c>
      <c r="H357" s="12">
        <f>SUM('ведомствен.2015'!G319)</f>
        <v>1461</v>
      </c>
    </row>
    <row r="358" spans="1:9" ht="42.75">
      <c r="A358" s="161" t="s">
        <v>513</v>
      </c>
      <c r="B358" s="129"/>
      <c r="C358" s="196" t="s">
        <v>2</v>
      </c>
      <c r="D358" s="196" t="s">
        <v>44</v>
      </c>
      <c r="E358" s="196" t="s">
        <v>526</v>
      </c>
      <c r="F358" s="196"/>
      <c r="G358" s="210">
        <f>G359</f>
        <v>305576.10000000003</v>
      </c>
      <c r="H358"/>
      <c r="I358" s="35"/>
    </row>
    <row r="359" spans="1:8" ht="85.5">
      <c r="A359" s="161" t="s">
        <v>455</v>
      </c>
      <c r="B359" s="129"/>
      <c r="C359" s="196" t="s">
        <v>2</v>
      </c>
      <c r="D359" s="196" t="s">
        <v>44</v>
      </c>
      <c r="E359" s="196" t="s">
        <v>527</v>
      </c>
      <c r="F359" s="196"/>
      <c r="G359" s="210">
        <f>G360+G363+G366+G369+G372</f>
        <v>305576.10000000003</v>
      </c>
      <c r="H359"/>
    </row>
    <row r="360" spans="1:8" ht="42.75">
      <c r="A360" s="161" t="s">
        <v>514</v>
      </c>
      <c r="B360" s="129"/>
      <c r="C360" s="196" t="s">
        <v>2</v>
      </c>
      <c r="D360" s="196" t="s">
        <v>44</v>
      </c>
      <c r="E360" s="196" t="s">
        <v>528</v>
      </c>
      <c r="F360" s="196"/>
      <c r="G360" s="210">
        <f>G361+G362</f>
        <v>182243.40000000002</v>
      </c>
      <c r="H360"/>
    </row>
    <row r="361" spans="1:8" s="12" customFormat="1" ht="28.5">
      <c r="A361" s="175" t="s">
        <v>376</v>
      </c>
      <c r="B361" s="129"/>
      <c r="C361" s="196" t="s">
        <v>2</v>
      </c>
      <c r="D361" s="196" t="s">
        <v>44</v>
      </c>
      <c r="E361" s="196" t="s">
        <v>528</v>
      </c>
      <c r="F361" s="196" t="s">
        <v>56</v>
      </c>
      <c r="G361" s="210">
        <v>2715.7</v>
      </c>
      <c r="H361" s="12">
        <f>SUM('ведомствен.2015'!G323)</f>
        <v>2715.7</v>
      </c>
    </row>
    <row r="362" spans="1:8" s="12" customFormat="1" ht="14.25">
      <c r="A362" s="173" t="s">
        <v>254</v>
      </c>
      <c r="B362" s="129"/>
      <c r="C362" s="196" t="s">
        <v>2</v>
      </c>
      <c r="D362" s="196" t="s">
        <v>44</v>
      </c>
      <c r="E362" s="196" t="s">
        <v>528</v>
      </c>
      <c r="F362" s="196" t="s">
        <v>255</v>
      </c>
      <c r="G362" s="210">
        <v>179527.7</v>
      </c>
      <c r="H362" s="12">
        <f>SUM('ведомствен.2015'!G324)</f>
        <v>179527.7</v>
      </c>
    </row>
    <row r="363" spans="1:7" s="12" customFormat="1" ht="42.75">
      <c r="A363" s="161" t="s">
        <v>515</v>
      </c>
      <c r="B363" s="129"/>
      <c r="C363" s="196" t="s">
        <v>2</v>
      </c>
      <c r="D363" s="196" t="s">
        <v>44</v>
      </c>
      <c r="E363" s="196" t="s">
        <v>529</v>
      </c>
      <c r="F363" s="196"/>
      <c r="G363" s="210">
        <f>G364+G365</f>
        <v>9882</v>
      </c>
    </row>
    <row r="364" spans="1:8" s="12" customFormat="1" ht="28.5">
      <c r="A364" s="175" t="s">
        <v>376</v>
      </c>
      <c r="B364" s="129"/>
      <c r="C364" s="196" t="s">
        <v>2</v>
      </c>
      <c r="D364" s="196" t="s">
        <v>44</v>
      </c>
      <c r="E364" s="196" t="s">
        <v>529</v>
      </c>
      <c r="F364" s="196" t="s">
        <v>56</v>
      </c>
      <c r="G364" s="210">
        <v>171.9</v>
      </c>
      <c r="H364" s="12">
        <f>SUM('ведомствен.2015'!G326)</f>
        <v>171.9</v>
      </c>
    </row>
    <row r="365" spans="1:8" s="12" customFormat="1" ht="14.25">
      <c r="A365" s="173" t="s">
        <v>254</v>
      </c>
      <c r="B365" s="129"/>
      <c r="C365" s="196" t="s">
        <v>2</v>
      </c>
      <c r="D365" s="196" t="s">
        <v>44</v>
      </c>
      <c r="E365" s="196" t="s">
        <v>529</v>
      </c>
      <c r="F365" s="196" t="s">
        <v>255</v>
      </c>
      <c r="G365" s="210">
        <v>9710.1</v>
      </c>
      <c r="H365" s="12">
        <f>SUM('ведомствен.2015'!G327)</f>
        <v>9710.1</v>
      </c>
    </row>
    <row r="366" spans="1:7" s="12" customFormat="1" ht="42.75">
      <c r="A366" s="161" t="s">
        <v>516</v>
      </c>
      <c r="B366" s="129"/>
      <c r="C366" s="196" t="s">
        <v>2</v>
      </c>
      <c r="D366" s="196" t="s">
        <v>44</v>
      </c>
      <c r="E366" s="196" t="s">
        <v>530</v>
      </c>
      <c r="F366" s="196"/>
      <c r="G366" s="210">
        <f>G367+G368</f>
        <v>112553.40000000001</v>
      </c>
    </row>
    <row r="367" spans="1:8" s="12" customFormat="1" ht="28.5">
      <c r="A367" s="175" t="s">
        <v>376</v>
      </c>
      <c r="B367" s="129"/>
      <c r="C367" s="196" t="s">
        <v>2</v>
      </c>
      <c r="D367" s="196" t="s">
        <v>44</v>
      </c>
      <c r="E367" s="196" t="s">
        <v>530</v>
      </c>
      <c r="F367" s="196" t="s">
        <v>56</v>
      </c>
      <c r="G367" s="210">
        <v>1674.3</v>
      </c>
      <c r="H367" s="12">
        <f>SUM('ведомствен.2015'!G329)</f>
        <v>1674.3</v>
      </c>
    </row>
    <row r="368" spans="1:8" s="12" customFormat="1" ht="14.25">
      <c r="A368" s="173" t="s">
        <v>254</v>
      </c>
      <c r="B368" s="129"/>
      <c r="C368" s="196" t="s">
        <v>2</v>
      </c>
      <c r="D368" s="196" t="s">
        <v>44</v>
      </c>
      <c r="E368" s="196" t="s">
        <v>530</v>
      </c>
      <c r="F368" s="196" t="s">
        <v>255</v>
      </c>
      <c r="G368" s="210">
        <v>110879.1</v>
      </c>
      <c r="H368" s="12">
        <f>SUM('ведомствен.2015'!G330)</f>
        <v>110879.1</v>
      </c>
    </row>
    <row r="369" spans="1:7" s="12" customFormat="1" ht="57">
      <c r="A369" s="161" t="s">
        <v>517</v>
      </c>
      <c r="B369" s="129"/>
      <c r="C369" s="196" t="s">
        <v>2</v>
      </c>
      <c r="D369" s="196" t="s">
        <v>44</v>
      </c>
      <c r="E369" s="196" t="s">
        <v>531</v>
      </c>
      <c r="F369" s="196"/>
      <c r="G369" s="210">
        <f>G370+G371</f>
        <v>775.6</v>
      </c>
    </row>
    <row r="370" spans="1:8" s="12" customFormat="1" ht="28.5">
      <c r="A370" s="175" t="s">
        <v>376</v>
      </c>
      <c r="B370" s="129"/>
      <c r="C370" s="196" t="s">
        <v>2</v>
      </c>
      <c r="D370" s="196" t="s">
        <v>44</v>
      </c>
      <c r="E370" s="196" t="s">
        <v>531</v>
      </c>
      <c r="F370" s="196" t="s">
        <v>56</v>
      </c>
      <c r="G370" s="210">
        <v>12</v>
      </c>
      <c r="H370" s="12">
        <f>SUM('ведомствен.2015'!G332)</f>
        <v>12</v>
      </c>
    </row>
    <row r="371" spans="1:8" s="12" customFormat="1" ht="14.25">
      <c r="A371" s="173" t="s">
        <v>254</v>
      </c>
      <c r="B371" s="129"/>
      <c r="C371" s="196" t="s">
        <v>2</v>
      </c>
      <c r="D371" s="196" t="s">
        <v>44</v>
      </c>
      <c r="E371" s="196" t="s">
        <v>531</v>
      </c>
      <c r="F371" s="196" t="s">
        <v>255</v>
      </c>
      <c r="G371" s="210">
        <v>763.6</v>
      </c>
      <c r="H371" s="12">
        <f>SUM('ведомствен.2015'!G333)</f>
        <v>763.6</v>
      </c>
    </row>
    <row r="372" spans="1:7" s="12" customFormat="1" ht="42.75">
      <c r="A372" s="161" t="s">
        <v>518</v>
      </c>
      <c r="B372" s="129"/>
      <c r="C372" s="196" t="s">
        <v>2</v>
      </c>
      <c r="D372" s="196" t="s">
        <v>44</v>
      </c>
      <c r="E372" s="196" t="s">
        <v>532</v>
      </c>
      <c r="F372" s="196"/>
      <c r="G372" s="210">
        <f>G373+G374</f>
        <v>121.7</v>
      </c>
    </row>
    <row r="373" spans="1:8" s="12" customFormat="1" ht="28.5">
      <c r="A373" s="175" t="s">
        <v>376</v>
      </c>
      <c r="B373" s="129"/>
      <c r="C373" s="196" t="s">
        <v>2</v>
      </c>
      <c r="D373" s="196" t="s">
        <v>44</v>
      </c>
      <c r="E373" s="196" t="s">
        <v>532</v>
      </c>
      <c r="F373" s="196" t="s">
        <v>56</v>
      </c>
      <c r="G373" s="210">
        <v>1.9</v>
      </c>
      <c r="H373" s="12">
        <f>SUM('ведомствен.2015'!G335)</f>
        <v>1.9</v>
      </c>
    </row>
    <row r="374" spans="1:8" s="12" customFormat="1" ht="14.25">
      <c r="A374" s="173" t="s">
        <v>254</v>
      </c>
      <c r="B374" s="129"/>
      <c r="C374" s="196" t="s">
        <v>2</v>
      </c>
      <c r="D374" s="196" t="s">
        <v>44</v>
      </c>
      <c r="E374" s="196" t="s">
        <v>532</v>
      </c>
      <c r="F374" s="196" t="s">
        <v>255</v>
      </c>
      <c r="G374" s="210">
        <v>119.8</v>
      </c>
      <c r="H374" s="12">
        <f>SUM('ведомствен.2015'!G336)</f>
        <v>119.8</v>
      </c>
    </row>
    <row r="375" spans="1:7" s="12" customFormat="1" ht="28.5">
      <c r="A375" s="161" t="s">
        <v>306</v>
      </c>
      <c r="B375" s="129"/>
      <c r="C375" s="196" t="s">
        <v>2</v>
      </c>
      <c r="D375" s="196" t="s">
        <v>44</v>
      </c>
      <c r="E375" s="196" t="s">
        <v>467</v>
      </c>
      <c r="F375" s="196"/>
      <c r="G375" s="210">
        <f>G376</f>
        <v>146720.2</v>
      </c>
    </row>
    <row r="376" spans="1:7" s="12" customFormat="1" ht="85.5">
      <c r="A376" s="161" t="s">
        <v>455</v>
      </c>
      <c r="B376" s="129"/>
      <c r="C376" s="196" t="s">
        <v>2</v>
      </c>
      <c r="D376" s="196" t="s">
        <v>44</v>
      </c>
      <c r="E376" s="113" t="s">
        <v>364</v>
      </c>
      <c r="F376" s="196"/>
      <c r="G376" s="210">
        <f>G377+G380+G383+G386</f>
        <v>146720.2</v>
      </c>
    </row>
    <row r="377" spans="1:8" s="12" customFormat="1" ht="28.5">
      <c r="A377" s="161" t="s">
        <v>519</v>
      </c>
      <c r="B377" s="129"/>
      <c r="C377" s="196" t="s">
        <v>2</v>
      </c>
      <c r="D377" s="196" t="s">
        <v>44</v>
      </c>
      <c r="E377" s="196" t="s">
        <v>533</v>
      </c>
      <c r="F377" s="196"/>
      <c r="G377" s="210">
        <f>G378+G379</f>
        <v>48011.600000000006</v>
      </c>
      <c r="H377" s="22"/>
    </row>
    <row r="378" spans="1:8" s="12" customFormat="1" ht="28.5">
      <c r="A378" s="175" t="s">
        <v>376</v>
      </c>
      <c r="B378" s="129"/>
      <c r="C378" s="196" t="s">
        <v>2</v>
      </c>
      <c r="D378" s="196" t="s">
        <v>44</v>
      </c>
      <c r="E378" s="196" t="s">
        <v>533</v>
      </c>
      <c r="F378" s="196" t="s">
        <v>56</v>
      </c>
      <c r="G378" s="210">
        <v>709.8</v>
      </c>
      <c r="H378" s="12">
        <f>SUM('ведомствен.2015'!G340)</f>
        <v>709.8</v>
      </c>
    </row>
    <row r="379" spans="1:8" s="12" customFormat="1" ht="14.25">
      <c r="A379" s="173" t="s">
        <v>254</v>
      </c>
      <c r="B379" s="129"/>
      <c r="C379" s="196" t="s">
        <v>2</v>
      </c>
      <c r="D379" s="196" t="s">
        <v>44</v>
      </c>
      <c r="E379" s="196" t="s">
        <v>533</v>
      </c>
      <c r="F379" s="196" t="s">
        <v>255</v>
      </c>
      <c r="G379" s="210">
        <v>47301.8</v>
      </c>
      <c r="H379" s="12">
        <f>SUM('ведомствен.2015'!G341)</f>
        <v>47301.8</v>
      </c>
    </row>
    <row r="380" spans="1:7" s="12" customFormat="1" ht="42.75">
      <c r="A380" s="161" t="s">
        <v>520</v>
      </c>
      <c r="B380" s="129"/>
      <c r="C380" s="196" t="s">
        <v>2</v>
      </c>
      <c r="D380" s="196" t="s">
        <v>44</v>
      </c>
      <c r="E380" s="196" t="s">
        <v>534</v>
      </c>
      <c r="F380" s="196"/>
      <c r="G380" s="210">
        <f>G381+G382</f>
        <v>5357.2</v>
      </c>
    </row>
    <row r="381" spans="1:8" s="12" customFormat="1" ht="28.5">
      <c r="A381" s="175" t="s">
        <v>376</v>
      </c>
      <c r="B381" s="129"/>
      <c r="C381" s="196" t="s">
        <v>2</v>
      </c>
      <c r="D381" s="196" t="s">
        <v>44</v>
      </c>
      <c r="E381" s="196" t="s">
        <v>534</v>
      </c>
      <c r="F381" s="196" t="s">
        <v>56</v>
      </c>
      <c r="G381" s="210">
        <v>79.2</v>
      </c>
      <c r="H381" s="12">
        <f>SUM('ведомствен.2015'!G343)</f>
        <v>79.2</v>
      </c>
    </row>
    <row r="382" spans="1:8" s="12" customFormat="1" ht="14.25">
      <c r="A382" s="173" t="s">
        <v>254</v>
      </c>
      <c r="B382" s="129"/>
      <c r="C382" s="196" t="s">
        <v>2</v>
      </c>
      <c r="D382" s="196" t="s">
        <v>44</v>
      </c>
      <c r="E382" s="196" t="s">
        <v>534</v>
      </c>
      <c r="F382" s="196" t="s">
        <v>255</v>
      </c>
      <c r="G382" s="210">
        <v>5278</v>
      </c>
      <c r="H382" s="12">
        <f>SUM('ведомствен.2015'!G344)</f>
        <v>5278</v>
      </c>
    </row>
    <row r="383" spans="1:7" s="12" customFormat="1" ht="14.25" customHeight="1">
      <c r="A383" s="161" t="s">
        <v>521</v>
      </c>
      <c r="B383" s="129"/>
      <c r="C383" s="196" t="s">
        <v>2</v>
      </c>
      <c r="D383" s="196" t="s">
        <v>44</v>
      </c>
      <c r="E383" s="196" t="s">
        <v>535</v>
      </c>
      <c r="F383" s="196"/>
      <c r="G383" s="210">
        <f>G384+G385</f>
        <v>7781.8</v>
      </c>
    </row>
    <row r="384" spans="1:8" s="12" customFormat="1" ht="28.5">
      <c r="A384" s="175" t="s">
        <v>376</v>
      </c>
      <c r="B384" s="129"/>
      <c r="C384" s="196" t="s">
        <v>2</v>
      </c>
      <c r="D384" s="196" t="s">
        <v>44</v>
      </c>
      <c r="E384" s="196" t="s">
        <v>535</v>
      </c>
      <c r="F384" s="196" t="s">
        <v>56</v>
      </c>
      <c r="G384" s="210">
        <v>115</v>
      </c>
      <c r="H384" s="12">
        <f>SUM('ведомствен.2015'!G346)</f>
        <v>115</v>
      </c>
    </row>
    <row r="385" spans="1:8" s="12" customFormat="1" ht="14.25">
      <c r="A385" s="173" t="s">
        <v>254</v>
      </c>
      <c r="B385" s="129"/>
      <c r="C385" s="196" t="s">
        <v>2</v>
      </c>
      <c r="D385" s="196" t="s">
        <v>44</v>
      </c>
      <c r="E385" s="196" t="s">
        <v>535</v>
      </c>
      <c r="F385" s="196" t="s">
        <v>255</v>
      </c>
      <c r="G385" s="210">
        <v>7666.8</v>
      </c>
      <c r="H385" s="12">
        <f>SUM('ведомствен.2015'!G347)</f>
        <v>7666.8</v>
      </c>
    </row>
    <row r="386" spans="1:7" s="12" customFormat="1" ht="114">
      <c r="A386" s="161" t="s">
        <v>522</v>
      </c>
      <c r="B386" s="129"/>
      <c r="C386" s="196" t="s">
        <v>2</v>
      </c>
      <c r="D386" s="196" t="s">
        <v>44</v>
      </c>
      <c r="E386" s="196" t="s">
        <v>536</v>
      </c>
      <c r="F386" s="196"/>
      <c r="G386" s="210">
        <f>G387+G388</f>
        <v>85569.6</v>
      </c>
    </row>
    <row r="387" spans="1:8" s="15" customFormat="1" ht="28.5">
      <c r="A387" s="175" t="s">
        <v>376</v>
      </c>
      <c r="B387" s="129"/>
      <c r="C387" s="196" t="s">
        <v>2</v>
      </c>
      <c r="D387" s="196" t="s">
        <v>44</v>
      </c>
      <c r="E387" s="196" t="s">
        <v>536</v>
      </c>
      <c r="F387" s="196" t="s">
        <v>56</v>
      </c>
      <c r="G387" s="210">
        <v>1164.8</v>
      </c>
      <c r="H387" s="12">
        <f>SUM('ведомствен.2015'!G349)</f>
        <v>1164.8</v>
      </c>
    </row>
    <row r="388" spans="1:8" s="15" customFormat="1" ht="14.25">
      <c r="A388" s="173" t="s">
        <v>254</v>
      </c>
      <c r="B388" s="129"/>
      <c r="C388" s="196" t="s">
        <v>2</v>
      </c>
      <c r="D388" s="196" t="s">
        <v>44</v>
      </c>
      <c r="E388" s="196" t="s">
        <v>536</v>
      </c>
      <c r="F388" s="196" t="s">
        <v>255</v>
      </c>
      <c r="G388" s="210">
        <v>84404.8</v>
      </c>
      <c r="H388" s="12">
        <f>SUM('ведомствен.2015'!G350)</f>
        <v>84404.8</v>
      </c>
    </row>
    <row r="389" spans="1:8" s="15" customFormat="1" ht="14.25">
      <c r="A389" s="173" t="s">
        <v>10</v>
      </c>
      <c r="B389" s="129"/>
      <c r="C389" s="113" t="s">
        <v>2</v>
      </c>
      <c r="D389" s="113" t="s">
        <v>44</v>
      </c>
      <c r="E389" s="196" t="s">
        <v>537</v>
      </c>
      <c r="F389" s="196"/>
      <c r="G389" s="210">
        <f>G390</f>
        <v>4753</v>
      </c>
      <c r="H389" s="12"/>
    </row>
    <row r="390" spans="1:7" s="12" customFormat="1" ht="21" customHeight="1">
      <c r="A390" s="166" t="s">
        <v>106</v>
      </c>
      <c r="B390" s="129"/>
      <c r="C390" s="113" t="s">
        <v>2</v>
      </c>
      <c r="D390" s="113" t="s">
        <v>44</v>
      </c>
      <c r="E390" s="113" t="s">
        <v>538</v>
      </c>
      <c r="F390" s="113"/>
      <c r="G390" s="211">
        <f>G391+G392</f>
        <v>4753</v>
      </c>
    </row>
    <row r="391" spans="1:8" s="12" customFormat="1" ht="28.5">
      <c r="A391" s="175" t="s">
        <v>376</v>
      </c>
      <c r="B391" s="129"/>
      <c r="C391" s="113" t="s">
        <v>2</v>
      </c>
      <c r="D391" s="113" t="s">
        <v>44</v>
      </c>
      <c r="E391" s="113" t="s">
        <v>538</v>
      </c>
      <c r="F391" s="113" t="s">
        <v>56</v>
      </c>
      <c r="G391" s="211">
        <v>2550</v>
      </c>
      <c r="H391" s="12">
        <f>SUM('ведомствен.2015'!G353)</f>
        <v>2718.2</v>
      </c>
    </row>
    <row r="392" spans="1:8" s="12" customFormat="1" ht="14.25">
      <c r="A392" s="173" t="s">
        <v>254</v>
      </c>
      <c r="B392" s="129"/>
      <c r="C392" s="113" t="s">
        <v>2</v>
      </c>
      <c r="D392" s="113" t="s">
        <v>44</v>
      </c>
      <c r="E392" s="113" t="s">
        <v>538</v>
      </c>
      <c r="F392" s="113" t="s">
        <v>255</v>
      </c>
      <c r="G392" s="211">
        <v>2203</v>
      </c>
      <c r="H392" s="12">
        <f>SUM('ведомствен.2015'!G354)</f>
        <v>2034.8</v>
      </c>
    </row>
    <row r="393" spans="1:7" s="12" customFormat="1" ht="28.5">
      <c r="A393" s="173" t="s">
        <v>88</v>
      </c>
      <c r="B393" s="129"/>
      <c r="C393" s="113" t="s">
        <v>2</v>
      </c>
      <c r="D393" s="113" t="s">
        <v>44</v>
      </c>
      <c r="E393" s="113" t="s">
        <v>539</v>
      </c>
      <c r="F393" s="113"/>
      <c r="G393" s="211">
        <f>SUM(G394)</f>
        <v>699.8</v>
      </c>
    </row>
    <row r="394" spans="1:8" s="12" customFormat="1" ht="14.25">
      <c r="A394" s="173" t="s">
        <v>89</v>
      </c>
      <c r="B394" s="129"/>
      <c r="C394" s="113" t="s">
        <v>2</v>
      </c>
      <c r="D394" s="113" t="s">
        <v>44</v>
      </c>
      <c r="E394" s="113" t="s">
        <v>540</v>
      </c>
      <c r="F394" s="113"/>
      <c r="G394" s="211">
        <f>G395+G396</f>
        <v>699.8</v>
      </c>
      <c r="H394" s="22"/>
    </row>
    <row r="395" spans="1:8" s="12" customFormat="1" ht="28.5">
      <c r="A395" s="175" t="s">
        <v>376</v>
      </c>
      <c r="B395" s="129"/>
      <c r="C395" s="113" t="s">
        <v>2</v>
      </c>
      <c r="D395" s="113" t="s">
        <v>44</v>
      </c>
      <c r="E395" s="113" t="s">
        <v>540</v>
      </c>
      <c r="F395" s="113" t="s">
        <v>56</v>
      </c>
      <c r="G395" s="211">
        <v>659.8</v>
      </c>
      <c r="H395" s="12">
        <f>SUM('ведомствен.2015'!G357)</f>
        <v>659.8</v>
      </c>
    </row>
    <row r="396" spans="1:8" s="12" customFormat="1" ht="14.25">
      <c r="A396" s="173" t="s">
        <v>254</v>
      </c>
      <c r="B396" s="129"/>
      <c r="C396" s="113" t="s">
        <v>2</v>
      </c>
      <c r="D396" s="113" t="s">
        <v>44</v>
      </c>
      <c r="E396" s="113" t="s">
        <v>540</v>
      </c>
      <c r="F396" s="113" t="s">
        <v>255</v>
      </c>
      <c r="G396" s="211">
        <v>40</v>
      </c>
      <c r="H396" s="12">
        <f>SUM('ведомствен.2015'!G358)</f>
        <v>40</v>
      </c>
    </row>
    <row r="397" spans="1:7" s="12" customFormat="1" ht="14.25">
      <c r="A397" s="175" t="s">
        <v>273</v>
      </c>
      <c r="B397" s="129"/>
      <c r="C397" s="113" t="s">
        <v>2</v>
      </c>
      <c r="D397" s="113" t="s">
        <v>44</v>
      </c>
      <c r="E397" s="113" t="s">
        <v>344</v>
      </c>
      <c r="F397" s="113"/>
      <c r="G397" s="211">
        <f>SUM(G398+G401)</f>
        <v>718.9</v>
      </c>
    </row>
    <row r="398" spans="1:7" s="12" customFormat="1" ht="42.75">
      <c r="A398" s="184" t="s">
        <v>304</v>
      </c>
      <c r="B398" s="185"/>
      <c r="C398" s="107" t="s">
        <v>2</v>
      </c>
      <c r="D398" s="107" t="s">
        <v>44</v>
      </c>
      <c r="E398" s="104" t="s">
        <v>361</v>
      </c>
      <c r="F398" s="185"/>
      <c r="G398" s="149">
        <f>SUM(G399)</f>
        <v>500</v>
      </c>
    </row>
    <row r="399" spans="1:7" s="12" customFormat="1" ht="28.5">
      <c r="A399" s="165" t="s">
        <v>303</v>
      </c>
      <c r="B399" s="107"/>
      <c r="C399" s="107" t="s">
        <v>2</v>
      </c>
      <c r="D399" s="107" t="s">
        <v>44</v>
      </c>
      <c r="E399" s="104" t="s">
        <v>362</v>
      </c>
      <c r="F399" s="185"/>
      <c r="G399" s="149">
        <f>SUM(G400)</f>
        <v>500</v>
      </c>
    </row>
    <row r="400" spans="1:8" s="12" customFormat="1" ht="14.25">
      <c r="A400" s="186" t="s">
        <v>254</v>
      </c>
      <c r="B400" s="187"/>
      <c r="C400" s="107" t="s">
        <v>2</v>
      </c>
      <c r="D400" s="107" t="s">
        <v>44</v>
      </c>
      <c r="E400" s="104" t="s">
        <v>362</v>
      </c>
      <c r="F400" s="107" t="s">
        <v>255</v>
      </c>
      <c r="G400" s="149">
        <v>500</v>
      </c>
      <c r="H400" s="12">
        <f>SUM('ведомствен.2015'!G194)</f>
        <v>500</v>
      </c>
    </row>
    <row r="401" spans="1:7" s="12" customFormat="1" ht="14.25">
      <c r="A401" s="175" t="s">
        <v>525</v>
      </c>
      <c r="B401" s="129"/>
      <c r="C401" s="113" t="s">
        <v>2</v>
      </c>
      <c r="D401" s="113" t="s">
        <v>44</v>
      </c>
      <c r="E401" s="113" t="s">
        <v>541</v>
      </c>
      <c r="F401" s="113"/>
      <c r="G401" s="211">
        <f>G402</f>
        <v>218.9</v>
      </c>
    </row>
    <row r="402" spans="1:8" s="12" customFormat="1" ht="28.5">
      <c r="A402" s="173" t="s">
        <v>272</v>
      </c>
      <c r="B402" s="129"/>
      <c r="C402" s="113" t="s">
        <v>2</v>
      </c>
      <c r="D402" s="113" t="s">
        <v>44</v>
      </c>
      <c r="E402" s="113" t="s">
        <v>541</v>
      </c>
      <c r="F402" s="113" t="s">
        <v>260</v>
      </c>
      <c r="G402" s="211">
        <v>218.9</v>
      </c>
      <c r="H402" s="12">
        <f>SUM('ведомствен.2015'!G361)</f>
        <v>218.9</v>
      </c>
    </row>
    <row r="403" spans="1:10" s="12" customFormat="1" ht="14.25">
      <c r="A403" s="179" t="s">
        <v>78</v>
      </c>
      <c r="B403" s="115"/>
      <c r="C403" s="110" t="s">
        <v>2</v>
      </c>
      <c r="D403" s="110" t="s">
        <v>58</v>
      </c>
      <c r="E403" s="110"/>
      <c r="F403" s="110"/>
      <c r="G403" s="188">
        <f>SUM(G404+G408+G412)</f>
        <v>114671.6</v>
      </c>
      <c r="I403" s="12">
        <f>SUM(H405:H421)</f>
        <v>114671.6</v>
      </c>
      <c r="J403" s="12">
        <f>SUM('ведомствен.2015'!G362+'ведомствен.2015'!G195+'ведомствен.2015'!G521)</f>
        <v>114671.6</v>
      </c>
    </row>
    <row r="404" spans="1:10" s="12" customFormat="1" ht="28.5">
      <c r="A404" s="189" t="s">
        <v>308</v>
      </c>
      <c r="B404" s="123"/>
      <c r="C404" s="106" t="s">
        <v>2</v>
      </c>
      <c r="D404" s="106" t="s">
        <v>58</v>
      </c>
      <c r="E404" s="133" t="s">
        <v>430</v>
      </c>
      <c r="F404" s="106"/>
      <c r="G404" s="171">
        <f>SUM(G405)</f>
        <v>9511.5</v>
      </c>
      <c r="J404" s="140">
        <f>SUM(G403-J403)</f>
        <v>0</v>
      </c>
    </row>
    <row r="405" spans="1:7" s="12" customFormat="1" ht="85.5">
      <c r="A405" s="190" t="s">
        <v>455</v>
      </c>
      <c r="B405" s="123"/>
      <c r="C405" s="106" t="s">
        <v>2</v>
      </c>
      <c r="D405" s="106" t="s">
        <v>58</v>
      </c>
      <c r="E405" s="133" t="s">
        <v>431</v>
      </c>
      <c r="F405" s="195"/>
      <c r="G405" s="171">
        <f>G406</f>
        <v>9511.5</v>
      </c>
    </row>
    <row r="406" spans="1:7" s="12" customFormat="1" ht="42.75">
      <c r="A406" s="189" t="s">
        <v>312</v>
      </c>
      <c r="B406" s="123"/>
      <c r="C406" s="106" t="s">
        <v>2</v>
      </c>
      <c r="D406" s="106" t="s">
        <v>58</v>
      </c>
      <c r="E406" s="133" t="s">
        <v>456</v>
      </c>
      <c r="F406" s="106"/>
      <c r="G406" s="171">
        <f>G407</f>
        <v>9511.5</v>
      </c>
    </row>
    <row r="407" spans="1:8" s="12" customFormat="1" ht="14.25">
      <c r="A407" s="173" t="s">
        <v>254</v>
      </c>
      <c r="B407" s="123"/>
      <c r="C407" s="106" t="s">
        <v>2</v>
      </c>
      <c r="D407" s="106" t="s">
        <v>58</v>
      </c>
      <c r="E407" s="133" t="s">
        <v>456</v>
      </c>
      <c r="F407" s="106" t="s">
        <v>255</v>
      </c>
      <c r="G407" s="171">
        <v>9511.5</v>
      </c>
      <c r="H407" s="12">
        <f>SUM('ведомствен.2015'!G525)</f>
        <v>9511.5</v>
      </c>
    </row>
    <row r="408" spans="1:7" s="12" customFormat="1" ht="42.75">
      <c r="A408" s="134" t="s">
        <v>307</v>
      </c>
      <c r="B408" s="123"/>
      <c r="C408" s="106" t="s">
        <v>2</v>
      </c>
      <c r="D408" s="106" t="s">
        <v>58</v>
      </c>
      <c r="E408" s="134" t="s">
        <v>422</v>
      </c>
      <c r="F408" s="106"/>
      <c r="G408" s="171">
        <f>SUM(G409)</f>
        <v>30068.5</v>
      </c>
    </row>
    <row r="409" spans="1:7" s="12" customFormat="1" ht="85.5">
      <c r="A409" s="189" t="s">
        <v>455</v>
      </c>
      <c r="B409" s="123"/>
      <c r="C409" s="106" t="s">
        <v>2</v>
      </c>
      <c r="D409" s="106" t="s">
        <v>58</v>
      </c>
      <c r="E409" s="134" t="s">
        <v>424</v>
      </c>
      <c r="F409" s="106"/>
      <c r="G409" s="171">
        <f>SUM(G410)</f>
        <v>30068.5</v>
      </c>
    </row>
    <row r="410" spans="1:7" s="12" customFormat="1" ht="71.25">
      <c r="A410" s="134" t="s">
        <v>313</v>
      </c>
      <c r="B410" s="123"/>
      <c r="C410" s="106" t="s">
        <v>2</v>
      </c>
      <c r="D410" s="106" t="s">
        <v>58</v>
      </c>
      <c r="E410" s="133" t="s">
        <v>457</v>
      </c>
      <c r="F410" s="106"/>
      <c r="G410" s="171">
        <f>G411</f>
        <v>30068.5</v>
      </c>
    </row>
    <row r="411" spans="1:8" s="12" customFormat="1" ht="15">
      <c r="A411" s="166" t="s">
        <v>254</v>
      </c>
      <c r="B411" s="127"/>
      <c r="C411" s="106" t="s">
        <v>2</v>
      </c>
      <c r="D411" s="106" t="s">
        <v>58</v>
      </c>
      <c r="E411" s="133" t="s">
        <v>457</v>
      </c>
      <c r="F411" s="106">
        <v>300</v>
      </c>
      <c r="G411" s="191">
        <v>30068.5</v>
      </c>
      <c r="H411" s="12">
        <f>SUM('ведомствен.2015'!G529)</f>
        <v>30068.5</v>
      </c>
    </row>
    <row r="412" spans="1:7" s="12" customFormat="1" ht="28.5">
      <c r="A412" s="173" t="s">
        <v>306</v>
      </c>
      <c r="B412" s="129"/>
      <c r="C412" s="113" t="s">
        <v>2</v>
      </c>
      <c r="D412" s="113" t="s">
        <v>58</v>
      </c>
      <c r="E412" s="113" t="s">
        <v>467</v>
      </c>
      <c r="F412" s="196"/>
      <c r="G412" s="211">
        <f>G413</f>
        <v>75091.6</v>
      </c>
    </row>
    <row r="413" spans="1:7" s="12" customFormat="1" ht="85.5">
      <c r="A413" s="161" t="s">
        <v>455</v>
      </c>
      <c r="B413" s="129"/>
      <c r="C413" s="196" t="s">
        <v>2</v>
      </c>
      <c r="D413" s="196" t="s">
        <v>58</v>
      </c>
      <c r="E413" s="113" t="s">
        <v>364</v>
      </c>
      <c r="F413" s="196"/>
      <c r="G413" s="210">
        <f>SUM(G414+G416+G419)</f>
        <v>75091.6</v>
      </c>
    </row>
    <row r="414" spans="1:7" s="12" customFormat="1" ht="57">
      <c r="A414" s="64" t="s">
        <v>365</v>
      </c>
      <c r="B414" s="121"/>
      <c r="C414" s="109" t="s">
        <v>2</v>
      </c>
      <c r="D414" s="109" t="s">
        <v>58</v>
      </c>
      <c r="E414" s="109" t="s">
        <v>366</v>
      </c>
      <c r="F414" s="109"/>
      <c r="G414" s="209">
        <f>SUM(G415)</f>
        <v>29896.1</v>
      </c>
    </row>
    <row r="415" spans="1:8" s="12" customFormat="1" ht="28.5">
      <c r="A415" s="192" t="s">
        <v>570</v>
      </c>
      <c r="B415" s="121"/>
      <c r="C415" s="110" t="s">
        <v>2</v>
      </c>
      <c r="D415" s="110" t="s">
        <v>58</v>
      </c>
      <c r="E415" s="110" t="s">
        <v>366</v>
      </c>
      <c r="F415" s="110" t="s">
        <v>269</v>
      </c>
      <c r="G415" s="209">
        <v>29896.1</v>
      </c>
      <c r="H415" s="12">
        <f>SUM('ведомствен.2015'!G199)</f>
        <v>29896.1</v>
      </c>
    </row>
    <row r="416" spans="1:7" s="12" customFormat="1" ht="57">
      <c r="A416" s="161" t="s">
        <v>482</v>
      </c>
      <c r="B416" s="129"/>
      <c r="C416" s="196" t="s">
        <v>2</v>
      </c>
      <c r="D416" s="196" t="s">
        <v>58</v>
      </c>
      <c r="E416" s="196" t="s">
        <v>484</v>
      </c>
      <c r="F416" s="196"/>
      <c r="G416" s="210">
        <f>G417+G418</f>
        <v>12213.6</v>
      </c>
    </row>
    <row r="417" spans="1:8" s="12" customFormat="1" ht="28.5">
      <c r="A417" s="175" t="s">
        <v>376</v>
      </c>
      <c r="B417" s="129"/>
      <c r="C417" s="196" t="s">
        <v>2</v>
      </c>
      <c r="D417" s="196" t="s">
        <v>58</v>
      </c>
      <c r="E417" s="196" t="s">
        <v>484</v>
      </c>
      <c r="F417" s="196" t="s">
        <v>56</v>
      </c>
      <c r="G417" s="210">
        <v>182.4</v>
      </c>
      <c r="H417" s="12">
        <f>SUM('ведомствен.2015'!G366)</f>
        <v>182.4</v>
      </c>
    </row>
    <row r="418" spans="1:8" s="12" customFormat="1" ht="14.25">
      <c r="A418" s="173" t="s">
        <v>254</v>
      </c>
      <c r="B418" s="129"/>
      <c r="C418" s="196" t="s">
        <v>2</v>
      </c>
      <c r="D418" s="196" t="s">
        <v>58</v>
      </c>
      <c r="E418" s="196" t="s">
        <v>484</v>
      </c>
      <c r="F418" s="196" t="s">
        <v>255</v>
      </c>
      <c r="G418" s="210">
        <v>12031.2</v>
      </c>
      <c r="H418" s="12">
        <f>SUM('ведомствен.2015'!G367)</f>
        <v>12031.2</v>
      </c>
    </row>
    <row r="419" spans="1:7" s="12" customFormat="1" ht="85.5">
      <c r="A419" s="161" t="s">
        <v>483</v>
      </c>
      <c r="B419" s="129"/>
      <c r="C419" s="196" t="s">
        <v>2</v>
      </c>
      <c r="D419" s="196" t="s">
        <v>58</v>
      </c>
      <c r="E419" s="196" t="s">
        <v>485</v>
      </c>
      <c r="F419" s="196"/>
      <c r="G419" s="210">
        <f>G420+G421</f>
        <v>32981.9</v>
      </c>
    </row>
    <row r="420" spans="1:8" s="12" customFormat="1" ht="28.5">
      <c r="A420" s="175" t="s">
        <v>376</v>
      </c>
      <c r="B420" s="129"/>
      <c r="C420" s="196" t="s">
        <v>2</v>
      </c>
      <c r="D420" s="196" t="s">
        <v>58</v>
      </c>
      <c r="E420" s="196" t="s">
        <v>485</v>
      </c>
      <c r="F420" s="196" t="s">
        <v>56</v>
      </c>
      <c r="G420" s="210">
        <v>487.5</v>
      </c>
      <c r="H420" s="12">
        <f>SUM('ведомствен.2015'!G369)</f>
        <v>487.5</v>
      </c>
    </row>
    <row r="421" spans="1:8" s="12" customFormat="1" ht="14.25">
      <c r="A421" s="173" t="s">
        <v>254</v>
      </c>
      <c r="B421" s="129"/>
      <c r="C421" s="196" t="s">
        <v>2</v>
      </c>
      <c r="D421" s="196" t="s">
        <v>58</v>
      </c>
      <c r="E421" s="196" t="s">
        <v>485</v>
      </c>
      <c r="F421" s="196" t="s">
        <v>255</v>
      </c>
      <c r="G421" s="210">
        <v>32494.4</v>
      </c>
      <c r="H421" s="12">
        <f>SUM('ведомствен.2015'!G370)</f>
        <v>32494.4</v>
      </c>
    </row>
    <row r="422" spans="1:9" s="12" customFormat="1" ht="14.25">
      <c r="A422" s="156" t="s">
        <v>79</v>
      </c>
      <c r="B422" s="115"/>
      <c r="C422" s="110" t="s">
        <v>2</v>
      </c>
      <c r="D422" s="110" t="s">
        <v>203</v>
      </c>
      <c r="E422" s="110"/>
      <c r="F422" s="110"/>
      <c r="G422" s="188">
        <f>SUM(G423+G432+G446+G441)</f>
        <v>30463.3</v>
      </c>
      <c r="I422" s="22">
        <f>SUM(H424:H448)</f>
        <v>30463.3</v>
      </c>
    </row>
    <row r="423" spans="1:7" s="12" customFormat="1" ht="42.75">
      <c r="A423" s="175" t="s">
        <v>38</v>
      </c>
      <c r="B423" s="129"/>
      <c r="C423" s="113" t="s">
        <v>2</v>
      </c>
      <c r="D423" s="113" t="s">
        <v>203</v>
      </c>
      <c r="E423" s="113" t="s">
        <v>322</v>
      </c>
      <c r="F423" s="113"/>
      <c r="G423" s="211">
        <f>G424+G427+G430</f>
        <v>22166.4</v>
      </c>
    </row>
    <row r="424" spans="1:8" s="12" customFormat="1" ht="14.25">
      <c r="A424" s="175" t="s">
        <v>45</v>
      </c>
      <c r="B424" s="129"/>
      <c r="C424" s="113" t="s">
        <v>2</v>
      </c>
      <c r="D424" s="113" t="s">
        <v>203</v>
      </c>
      <c r="E424" s="113" t="s">
        <v>476</v>
      </c>
      <c r="F424" s="113"/>
      <c r="G424" s="211">
        <f>G425+G426</f>
        <v>3360.3</v>
      </c>
      <c r="H424" s="22"/>
    </row>
    <row r="425" spans="1:8" s="12" customFormat="1" ht="42.75">
      <c r="A425" s="175" t="s">
        <v>274</v>
      </c>
      <c r="B425" s="131"/>
      <c r="C425" s="113" t="s">
        <v>2</v>
      </c>
      <c r="D425" s="113" t="s">
        <v>203</v>
      </c>
      <c r="E425" s="113" t="s">
        <v>476</v>
      </c>
      <c r="F425" s="110" t="s">
        <v>248</v>
      </c>
      <c r="G425" s="211">
        <v>3348.3</v>
      </c>
      <c r="H425" s="12">
        <f>SUM('ведомствен.2015'!G374)</f>
        <v>3348.3</v>
      </c>
    </row>
    <row r="426" spans="1:8" s="12" customFormat="1" ht="28.5">
      <c r="A426" s="175" t="s">
        <v>376</v>
      </c>
      <c r="B426" s="131"/>
      <c r="C426" s="113" t="s">
        <v>2</v>
      </c>
      <c r="D426" s="113" t="s">
        <v>203</v>
      </c>
      <c r="E426" s="113" t="s">
        <v>476</v>
      </c>
      <c r="F426" s="110" t="s">
        <v>56</v>
      </c>
      <c r="G426" s="211">
        <v>12</v>
      </c>
      <c r="H426" s="12">
        <f>SUM('ведомствен.2015'!G375)</f>
        <v>12</v>
      </c>
    </row>
    <row r="427" spans="1:7" s="12" customFormat="1" ht="42.75">
      <c r="A427" s="161" t="s">
        <v>275</v>
      </c>
      <c r="B427" s="131"/>
      <c r="C427" s="113" t="s">
        <v>2</v>
      </c>
      <c r="D427" s="113" t="s">
        <v>203</v>
      </c>
      <c r="E427" s="113" t="s">
        <v>477</v>
      </c>
      <c r="F427" s="110"/>
      <c r="G427" s="211">
        <f>G428+G429</f>
        <v>4233.2</v>
      </c>
    </row>
    <row r="428" spans="1:8" s="12" customFormat="1" ht="42.75">
      <c r="A428" s="175" t="s">
        <v>274</v>
      </c>
      <c r="B428" s="131"/>
      <c r="C428" s="113" t="s">
        <v>2</v>
      </c>
      <c r="D428" s="113" t="s">
        <v>203</v>
      </c>
      <c r="E428" s="113" t="s">
        <v>477</v>
      </c>
      <c r="F428" s="110" t="s">
        <v>248</v>
      </c>
      <c r="G428" s="211">
        <v>3602.4</v>
      </c>
      <c r="H428" s="12">
        <f>SUM('ведомствен.2015'!G377)</f>
        <v>3602.4</v>
      </c>
    </row>
    <row r="429" spans="1:8" s="12" customFormat="1" ht="28.5">
      <c r="A429" s="175" t="s">
        <v>376</v>
      </c>
      <c r="B429" s="132"/>
      <c r="C429" s="113" t="s">
        <v>2</v>
      </c>
      <c r="D429" s="113" t="s">
        <v>203</v>
      </c>
      <c r="E429" s="113" t="s">
        <v>477</v>
      </c>
      <c r="F429" s="110" t="s">
        <v>56</v>
      </c>
      <c r="G429" s="211">
        <v>630.8</v>
      </c>
      <c r="H429" s="12">
        <f>SUM('ведомствен.2015'!G378)</f>
        <v>630.8</v>
      </c>
    </row>
    <row r="430" spans="1:7" s="12" customFormat="1" ht="28.5">
      <c r="A430" s="161" t="s">
        <v>80</v>
      </c>
      <c r="B430" s="131"/>
      <c r="C430" s="113" t="s">
        <v>2</v>
      </c>
      <c r="D430" s="113" t="s">
        <v>203</v>
      </c>
      <c r="E430" s="113" t="s">
        <v>478</v>
      </c>
      <c r="F430" s="110"/>
      <c r="G430" s="211">
        <f>SUM(G431)</f>
        <v>14572.9</v>
      </c>
    </row>
    <row r="431" spans="1:8" s="12" customFormat="1" ht="42.75">
      <c r="A431" s="175" t="s">
        <v>274</v>
      </c>
      <c r="B431" s="131"/>
      <c r="C431" s="113" t="s">
        <v>2</v>
      </c>
      <c r="D431" s="113" t="s">
        <v>203</v>
      </c>
      <c r="E431" s="113" t="s">
        <v>478</v>
      </c>
      <c r="F431" s="110" t="s">
        <v>248</v>
      </c>
      <c r="G431" s="211">
        <v>14572.9</v>
      </c>
      <c r="H431" s="12">
        <f>SUM('ведомствен.2015'!G380)</f>
        <v>14572.9</v>
      </c>
    </row>
    <row r="432" spans="1:7" s="12" customFormat="1" ht="28.5">
      <c r="A432" s="175" t="s">
        <v>249</v>
      </c>
      <c r="B432" s="131"/>
      <c r="C432" s="113" t="s">
        <v>2</v>
      </c>
      <c r="D432" s="113" t="s">
        <v>203</v>
      </c>
      <c r="E432" s="113" t="s">
        <v>326</v>
      </c>
      <c r="F432" s="110"/>
      <c r="G432" s="211">
        <f>G433+G436+G439</f>
        <v>2625.1</v>
      </c>
    </row>
    <row r="433" spans="1:8" ht="14.25">
      <c r="A433" s="161" t="s">
        <v>243</v>
      </c>
      <c r="B433" s="132"/>
      <c r="C433" s="113" t="s">
        <v>2</v>
      </c>
      <c r="D433" s="113" t="s">
        <v>203</v>
      </c>
      <c r="E433" s="113" t="s">
        <v>327</v>
      </c>
      <c r="F433" s="110"/>
      <c r="G433" s="211">
        <f>G434+G435</f>
        <v>284.5</v>
      </c>
      <c r="H433" s="12"/>
    </row>
    <row r="434" spans="1:8" ht="28.5">
      <c r="A434" s="175" t="s">
        <v>376</v>
      </c>
      <c r="B434" s="131"/>
      <c r="C434" s="113" t="s">
        <v>2</v>
      </c>
      <c r="D434" s="113" t="s">
        <v>203</v>
      </c>
      <c r="E434" s="113" t="s">
        <v>327</v>
      </c>
      <c r="F434" s="110" t="s">
        <v>56</v>
      </c>
      <c r="G434" s="211">
        <v>281.7</v>
      </c>
      <c r="H434" s="12">
        <f>SUM('ведомствен.2015'!G383)</f>
        <v>281.7</v>
      </c>
    </row>
    <row r="435" spans="1:8" ht="14.25">
      <c r="A435" s="161" t="s">
        <v>251</v>
      </c>
      <c r="B435" s="131"/>
      <c r="C435" s="113" t="s">
        <v>2</v>
      </c>
      <c r="D435" s="113" t="s">
        <v>203</v>
      </c>
      <c r="E435" s="113" t="s">
        <v>327</v>
      </c>
      <c r="F435" s="110" t="s">
        <v>85</v>
      </c>
      <c r="G435" s="211">
        <v>2.8</v>
      </c>
      <c r="H435" s="12">
        <f>SUM('ведомствен.2015'!G384)</f>
        <v>2.8</v>
      </c>
    </row>
    <row r="436" spans="1:8" ht="28.5">
      <c r="A436" s="161" t="s">
        <v>244</v>
      </c>
      <c r="B436" s="132"/>
      <c r="C436" s="113" t="s">
        <v>2</v>
      </c>
      <c r="D436" s="113" t="s">
        <v>203</v>
      </c>
      <c r="E436" s="113" t="s">
        <v>328</v>
      </c>
      <c r="F436" s="110"/>
      <c r="G436" s="211">
        <f>G437+G438</f>
        <v>1170.5</v>
      </c>
      <c r="H436" s="22"/>
    </row>
    <row r="437" spans="1:8" ht="28.5">
      <c r="A437" s="175" t="s">
        <v>376</v>
      </c>
      <c r="B437" s="131"/>
      <c r="C437" s="113" t="s">
        <v>2</v>
      </c>
      <c r="D437" s="113" t="s">
        <v>203</v>
      </c>
      <c r="E437" s="113" t="s">
        <v>328</v>
      </c>
      <c r="F437" s="110" t="s">
        <v>56</v>
      </c>
      <c r="G437" s="211">
        <v>1075.7</v>
      </c>
      <c r="H437" s="12">
        <f>SUM('ведомствен.2015'!G386)</f>
        <v>1075.7</v>
      </c>
    </row>
    <row r="438" spans="1:8" s="12" customFormat="1" ht="14.25">
      <c r="A438" s="161" t="s">
        <v>251</v>
      </c>
      <c r="B438" s="131"/>
      <c r="C438" s="113" t="s">
        <v>2</v>
      </c>
      <c r="D438" s="113" t="s">
        <v>203</v>
      </c>
      <c r="E438" s="113" t="s">
        <v>328</v>
      </c>
      <c r="F438" s="110" t="s">
        <v>85</v>
      </c>
      <c r="G438" s="211">
        <v>94.8</v>
      </c>
      <c r="H438" s="12">
        <f>SUM('ведомствен.2015'!G387)</f>
        <v>94.8</v>
      </c>
    </row>
    <row r="439" spans="1:7" s="12" customFormat="1" ht="28.5">
      <c r="A439" s="161" t="s">
        <v>252</v>
      </c>
      <c r="B439" s="132"/>
      <c r="C439" s="113" t="s">
        <v>2</v>
      </c>
      <c r="D439" s="113" t="s">
        <v>203</v>
      </c>
      <c r="E439" s="113" t="s">
        <v>332</v>
      </c>
      <c r="F439" s="110"/>
      <c r="G439" s="211">
        <f>G440</f>
        <v>1170.1</v>
      </c>
    </row>
    <row r="440" spans="1:8" s="12" customFormat="1" ht="28.5">
      <c r="A440" s="175" t="s">
        <v>376</v>
      </c>
      <c r="B440" s="131"/>
      <c r="C440" s="113" t="s">
        <v>2</v>
      </c>
      <c r="D440" s="113" t="s">
        <v>203</v>
      </c>
      <c r="E440" s="113" t="s">
        <v>332</v>
      </c>
      <c r="F440" s="110" t="s">
        <v>56</v>
      </c>
      <c r="G440" s="211">
        <v>1170.1</v>
      </c>
      <c r="H440" s="12">
        <f>SUM('ведомствен.2015'!G389)</f>
        <v>1170.1</v>
      </c>
    </row>
    <row r="441" spans="1:7" s="12" customFormat="1" ht="28.5">
      <c r="A441" s="173" t="s">
        <v>306</v>
      </c>
      <c r="B441" s="129"/>
      <c r="C441" s="196" t="s">
        <v>2</v>
      </c>
      <c r="D441" s="196" t="s">
        <v>203</v>
      </c>
      <c r="E441" s="113" t="s">
        <v>458</v>
      </c>
      <c r="F441" s="196"/>
      <c r="G441" s="210">
        <f>G442</f>
        <v>5521.8</v>
      </c>
    </row>
    <row r="442" spans="1:7" s="12" customFormat="1" ht="85.5">
      <c r="A442" s="161" t="s">
        <v>455</v>
      </c>
      <c r="B442" s="129"/>
      <c r="C442" s="196" t="s">
        <v>2</v>
      </c>
      <c r="D442" s="196" t="s">
        <v>203</v>
      </c>
      <c r="E442" s="113" t="s">
        <v>364</v>
      </c>
      <c r="F442" s="196"/>
      <c r="G442" s="210">
        <f>G443</f>
        <v>5521.8</v>
      </c>
    </row>
    <row r="443" spans="1:7" s="12" customFormat="1" ht="28.5">
      <c r="A443" s="161" t="s">
        <v>474</v>
      </c>
      <c r="B443" s="129"/>
      <c r="C443" s="196" t="s">
        <v>2</v>
      </c>
      <c r="D443" s="196" t="s">
        <v>203</v>
      </c>
      <c r="E443" s="196" t="s">
        <v>479</v>
      </c>
      <c r="F443" s="196"/>
      <c r="G443" s="210">
        <f>G444+G445</f>
        <v>5521.8</v>
      </c>
    </row>
    <row r="444" spans="1:8" s="12" customFormat="1" ht="42.75">
      <c r="A444" s="175" t="s">
        <v>274</v>
      </c>
      <c r="B444" s="129"/>
      <c r="C444" s="196" t="s">
        <v>2</v>
      </c>
      <c r="D444" s="196" t="s">
        <v>203</v>
      </c>
      <c r="E444" s="196" t="s">
        <v>479</v>
      </c>
      <c r="F444" s="196" t="s">
        <v>248</v>
      </c>
      <c r="G444" s="210">
        <v>4948.6</v>
      </c>
      <c r="H444" s="12">
        <f>SUM('ведомствен.2015'!G393)</f>
        <v>4948.6</v>
      </c>
    </row>
    <row r="445" spans="1:8" s="12" customFormat="1" ht="28.5">
      <c r="A445" s="175" t="s">
        <v>376</v>
      </c>
      <c r="B445" s="129"/>
      <c r="C445" s="196" t="s">
        <v>2</v>
      </c>
      <c r="D445" s="196" t="s">
        <v>203</v>
      </c>
      <c r="E445" s="196" t="s">
        <v>479</v>
      </c>
      <c r="F445" s="196" t="s">
        <v>56</v>
      </c>
      <c r="G445" s="210">
        <v>573.2</v>
      </c>
      <c r="H445" s="12">
        <f>SUM('ведомствен.2015'!G394)</f>
        <v>573.2</v>
      </c>
    </row>
    <row r="446" spans="1:7" s="12" customFormat="1" ht="14.25">
      <c r="A446" s="175" t="s">
        <v>273</v>
      </c>
      <c r="B446" s="131"/>
      <c r="C446" s="113" t="s">
        <v>2</v>
      </c>
      <c r="D446" s="113" t="s">
        <v>203</v>
      </c>
      <c r="E446" s="113" t="s">
        <v>344</v>
      </c>
      <c r="F446" s="110"/>
      <c r="G446" s="211">
        <f>G447</f>
        <v>150</v>
      </c>
    </row>
    <row r="447" spans="1:7" s="12" customFormat="1" ht="85.5">
      <c r="A447" s="161" t="s">
        <v>475</v>
      </c>
      <c r="B447" s="131"/>
      <c r="C447" s="113" t="s">
        <v>2</v>
      </c>
      <c r="D447" s="113" t="s">
        <v>203</v>
      </c>
      <c r="E447" s="113" t="s">
        <v>480</v>
      </c>
      <c r="F447" s="110"/>
      <c r="G447" s="211">
        <f>G448</f>
        <v>150</v>
      </c>
    </row>
    <row r="448" spans="1:8" s="12" customFormat="1" ht="28.5">
      <c r="A448" s="173" t="s">
        <v>272</v>
      </c>
      <c r="B448" s="130"/>
      <c r="C448" s="113" t="s">
        <v>2</v>
      </c>
      <c r="D448" s="113" t="s">
        <v>203</v>
      </c>
      <c r="E448" s="113" t="s">
        <v>480</v>
      </c>
      <c r="F448" s="110" t="s">
        <v>260</v>
      </c>
      <c r="G448" s="211">
        <v>150</v>
      </c>
      <c r="H448" s="12">
        <f>SUM('ведомствен.2015'!G397)</f>
        <v>150</v>
      </c>
    </row>
    <row r="449" spans="1:9" s="18" customFormat="1" ht="15">
      <c r="A449" s="155" t="s">
        <v>124</v>
      </c>
      <c r="B449" s="95"/>
      <c r="C449" s="108" t="s">
        <v>218</v>
      </c>
      <c r="D449" s="108"/>
      <c r="E449" s="108"/>
      <c r="F449" s="108"/>
      <c r="G449" s="147">
        <f>SUM(G450)</f>
        <v>7477.200000000001</v>
      </c>
      <c r="H449" s="20"/>
      <c r="I449" s="24">
        <f>SUM(H450:H462)</f>
        <v>7477.200000000001</v>
      </c>
    </row>
    <row r="450" spans="1:8" s="18" customFormat="1" ht="14.25">
      <c r="A450" s="148" t="s">
        <v>119</v>
      </c>
      <c r="B450" s="64"/>
      <c r="C450" s="103" t="s">
        <v>218</v>
      </c>
      <c r="D450" s="103" t="s">
        <v>226</v>
      </c>
      <c r="E450" s="103"/>
      <c r="F450" s="103"/>
      <c r="G450" s="149">
        <f>SUM(G451+G457)</f>
        <v>7477.200000000001</v>
      </c>
      <c r="H450" s="20"/>
    </row>
    <row r="451" spans="1:8" s="18" customFormat="1" ht="28.5">
      <c r="A451" s="105" t="s">
        <v>246</v>
      </c>
      <c r="B451" s="103"/>
      <c r="C451" s="103" t="s">
        <v>218</v>
      </c>
      <c r="D451" s="103" t="s">
        <v>226</v>
      </c>
      <c r="E451" s="103" t="s">
        <v>371</v>
      </c>
      <c r="F451" s="104"/>
      <c r="G451" s="149">
        <f>SUM(G452)</f>
        <v>3945.8</v>
      </c>
      <c r="H451" s="20"/>
    </row>
    <row r="452" spans="1:8" s="18" customFormat="1" ht="28.5">
      <c r="A452" s="105" t="s">
        <v>21</v>
      </c>
      <c r="B452" s="103"/>
      <c r="C452" s="103" t="s">
        <v>218</v>
      </c>
      <c r="D452" s="103" t="s">
        <v>226</v>
      </c>
      <c r="E452" s="103" t="s">
        <v>372</v>
      </c>
      <c r="F452" s="104"/>
      <c r="G452" s="149">
        <f>SUM(G453)</f>
        <v>3945.8</v>
      </c>
      <c r="H452" s="20"/>
    </row>
    <row r="453" spans="1:8" ht="28.5">
      <c r="A453" s="105" t="s">
        <v>247</v>
      </c>
      <c r="B453" s="103"/>
      <c r="C453" s="103" t="s">
        <v>218</v>
      </c>
      <c r="D453" s="103" t="s">
        <v>226</v>
      </c>
      <c r="E453" s="103" t="s">
        <v>373</v>
      </c>
      <c r="F453" s="104"/>
      <c r="G453" s="149">
        <f>SUM(G454:G456)</f>
        <v>3945.8</v>
      </c>
      <c r="H453"/>
    </row>
    <row r="454" spans="1:8" ht="28.5">
      <c r="A454" s="105" t="s">
        <v>247</v>
      </c>
      <c r="B454" s="103"/>
      <c r="C454" s="103" t="s">
        <v>218</v>
      </c>
      <c r="D454" s="103" t="s">
        <v>226</v>
      </c>
      <c r="E454" s="103" t="s">
        <v>373</v>
      </c>
      <c r="F454" s="103" t="s">
        <v>248</v>
      </c>
      <c r="G454" s="149">
        <v>3390.4</v>
      </c>
      <c r="H454">
        <f>SUM('ведомствен.2015'!G412)</f>
        <v>3390.4</v>
      </c>
    </row>
    <row r="455" spans="1:8" ht="28.5">
      <c r="A455" s="175" t="s">
        <v>376</v>
      </c>
      <c r="B455" s="103"/>
      <c r="C455" s="103" t="s">
        <v>218</v>
      </c>
      <c r="D455" s="103" t="s">
        <v>226</v>
      </c>
      <c r="E455" s="103" t="s">
        <v>373</v>
      </c>
      <c r="F455" s="103" t="s">
        <v>56</v>
      </c>
      <c r="G455" s="150">
        <v>553.6</v>
      </c>
      <c r="H455">
        <f>SUM('ведомствен.2015'!G413)</f>
        <v>553.6</v>
      </c>
    </row>
    <row r="456" spans="1:8" ht="14.25">
      <c r="A456" s="105" t="s">
        <v>251</v>
      </c>
      <c r="B456" s="103"/>
      <c r="C456" s="103" t="s">
        <v>218</v>
      </c>
      <c r="D456" s="103" t="s">
        <v>226</v>
      </c>
      <c r="E456" s="103" t="s">
        <v>373</v>
      </c>
      <c r="F456" s="104" t="s">
        <v>85</v>
      </c>
      <c r="G456" s="149">
        <v>1.8</v>
      </c>
      <c r="H456">
        <f>SUM('ведомствен.2015'!G414)</f>
        <v>1.8</v>
      </c>
    </row>
    <row r="457" spans="1:8" ht="14.25">
      <c r="A457" s="166" t="s">
        <v>273</v>
      </c>
      <c r="B457" s="103"/>
      <c r="C457" s="103" t="s">
        <v>218</v>
      </c>
      <c r="D457" s="103" t="s">
        <v>226</v>
      </c>
      <c r="E457" s="104" t="s">
        <v>344</v>
      </c>
      <c r="F457" s="103"/>
      <c r="G457" s="149">
        <f>SUM(G458)</f>
        <v>3531.4</v>
      </c>
      <c r="H457"/>
    </row>
    <row r="458" spans="1:8" ht="28.5">
      <c r="A458" s="105" t="s">
        <v>296</v>
      </c>
      <c r="B458" s="103"/>
      <c r="C458" s="103" t="s">
        <v>218</v>
      </c>
      <c r="D458" s="103" t="s">
        <v>226</v>
      </c>
      <c r="E458" s="104" t="s">
        <v>374</v>
      </c>
      <c r="F458" s="103"/>
      <c r="G458" s="149">
        <f>SUM(G459:G462)</f>
        <v>3531.4</v>
      </c>
      <c r="H458"/>
    </row>
    <row r="459" spans="1:8" ht="28.5">
      <c r="A459" s="105" t="s">
        <v>247</v>
      </c>
      <c r="B459" s="103"/>
      <c r="C459" s="103" t="s">
        <v>218</v>
      </c>
      <c r="D459" s="103" t="s">
        <v>226</v>
      </c>
      <c r="E459" s="104" t="s">
        <v>374</v>
      </c>
      <c r="F459" s="103" t="s">
        <v>248</v>
      </c>
      <c r="G459" s="149">
        <v>600</v>
      </c>
      <c r="H459">
        <f>SUM('ведомствен.2015'!G417)</f>
        <v>600</v>
      </c>
    </row>
    <row r="460" spans="1:8" ht="28.5">
      <c r="A460" s="175" t="s">
        <v>376</v>
      </c>
      <c r="B460" s="103"/>
      <c r="C460" s="103" t="s">
        <v>218</v>
      </c>
      <c r="D460" s="103" t="s">
        <v>226</v>
      </c>
      <c r="E460" s="104" t="s">
        <v>374</v>
      </c>
      <c r="F460" s="103" t="s">
        <v>56</v>
      </c>
      <c r="G460" s="149">
        <v>1341.4</v>
      </c>
      <c r="H460">
        <f>SUM('ведомствен.2015'!G418)</f>
        <v>1341.4</v>
      </c>
    </row>
    <row r="461" spans="1:8" ht="28.5">
      <c r="A461" s="151" t="s">
        <v>570</v>
      </c>
      <c r="B461" s="103"/>
      <c r="C461" s="103" t="s">
        <v>218</v>
      </c>
      <c r="D461" s="103" t="s">
        <v>226</v>
      </c>
      <c r="E461" s="104" t="s">
        <v>374</v>
      </c>
      <c r="F461" s="103" t="s">
        <v>269</v>
      </c>
      <c r="G461" s="149">
        <v>1000</v>
      </c>
      <c r="H461">
        <f>SUM('ведомствен.2015'!G204)</f>
        <v>1000</v>
      </c>
    </row>
    <row r="462" spans="1:8" ht="27.75" customHeight="1">
      <c r="A462" s="166" t="s">
        <v>261</v>
      </c>
      <c r="B462" s="103"/>
      <c r="C462" s="103" t="s">
        <v>218</v>
      </c>
      <c r="D462" s="103" t="s">
        <v>226</v>
      </c>
      <c r="E462" s="104" t="s">
        <v>374</v>
      </c>
      <c r="F462" s="103" t="s">
        <v>260</v>
      </c>
      <c r="G462" s="149">
        <v>590</v>
      </c>
      <c r="H462">
        <f>SUM('ведомствен.2015'!G419)</f>
        <v>590</v>
      </c>
    </row>
    <row r="463" spans="1:7" ht="15">
      <c r="A463" s="155" t="s">
        <v>209</v>
      </c>
      <c r="B463" s="95"/>
      <c r="C463" s="122" t="s">
        <v>117</v>
      </c>
      <c r="D463" s="122" t="s">
        <v>91</v>
      </c>
      <c r="E463" s="122"/>
      <c r="F463" s="122"/>
      <c r="G463" s="147">
        <f>SUM(G464)</f>
        <v>13441.5</v>
      </c>
    </row>
    <row r="464" spans="1:7" ht="28.5">
      <c r="A464" s="148" t="s">
        <v>118</v>
      </c>
      <c r="B464" s="64"/>
      <c r="C464" s="103" t="s">
        <v>117</v>
      </c>
      <c r="D464" s="103" t="s">
        <v>226</v>
      </c>
      <c r="E464" s="103"/>
      <c r="F464" s="103"/>
      <c r="G464" s="149">
        <f>SUM(G465)</f>
        <v>13441.5</v>
      </c>
    </row>
    <row r="465" spans="1:7" ht="14.25">
      <c r="A465" s="148" t="s">
        <v>210</v>
      </c>
      <c r="B465" s="64"/>
      <c r="C465" s="103" t="s">
        <v>117</v>
      </c>
      <c r="D465" s="103" t="s">
        <v>226</v>
      </c>
      <c r="E465" s="103" t="s">
        <v>335</v>
      </c>
      <c r="F465" s="106"/>
      <c r="G465" s="149">
        <f>SUM(G467)</f>
        <v>13441.5</v>
      </c>
    </row>
    <row r="466" spans="1:7" ht="14.25">
      <c r="A466" s="148" t="s">
        <v>211</v>
      </c>
      <c r="B466" s="64"/>
      <c r="C466" s="103" t="s">
        <v>117</v>
      </c>
      <c r="D466" s="103" t="s">
        <v>226</v>
      </c>
      <c r="E466" s="103" t="s">
        <v>335</v>
      </c>
      <c r="F466" s="106"/>
      <c r="G466" s="149">
        <f>SUM(G467)</f>
        <v>13441.5</v>
      </c>
    </row>
    <row r="467" spans="1:8" ht="14.25">
      <c r="A467" s="148" t="s">
        <v>256</v>
      </c>
      <c r="B467" s="64"/>
      <c r="C467" s="103" t="s">
        <v>117</v>
      </c>
      <c r="D467" s="103" t="s">
        <v>226</v>
      </c>
      <c r="E467" s="103" t="s">
        <v>335</v>
      </c>
      <c r="F467" s="106" t="s">
        <v>84</v>
      </c>
      <c r="G467" s="149">
        <v>13441.5</v>
      </c>
      <c r="H467" s="20">
        <f>SUM('ведомствен.2015'!G250)</f>
        <v>13441.5</v>
      </c>
    </row>
    <row r="468" spans="1:8" ht="18" customHeight="1">
      <c r="A468" s="155" t="s">
        <v>81</v>
      </c>
      <c r="B468" s="95"/>
      <c r="C468" s="108"/>
      <c r="D468" s="108"/>
      <c r="E468" s="108"/>
      <c r="F468" s="108"/>
      <c r="G468" s="147">
        <f>SUM(G13+G79+G102+G133+G150+G161+G248+G288+G320+G449+G463)</f>
        <v>3363451.1000000006</v>
      </c>
      <c r="H468" s="23">
        <f>SUM(H13:H467)</f>
        <v>3363451.099999999</v>
      </c>
    </row>
    <row r="469" ht="0.75" customHeight="1" hidden="1">
      <c r="G469" s="38"/>
    </row>
    <row r="470" spans="7:8" ht="12.75" hidden="1">
      <c r="G470" s="66">
        <f>SUM(H468-G468)</f>
        <v>-1.3969838619232178E-09</v>
      </c>
      <c r="H470" s="20">
        <f>SUM('ведомствен.2015'!G645-'функцион.2015'!H468)</f>
        <v>9.313225746154785E-10</v>
      </c>
    </row>
    <row r="471" ht="12" customHeight="1" hidden="1"/>
    <row r="472" spans="7:8" ht="12.75" hidden="1">
      <c r="G472" s="135">
        <f>SUM('ведомствен.2015'!G645-'функцион.2015'!G468)</f>
        <v>-4.656612873077393E-10</v>
      </c>
      <c r="H472" s="20">
        <f>SUM('ведомствен.2015'!G645-'функцион.2015'!H468)</f>
        <v>9.313225746154785E-10</v>
      </c>
    </row>
  </sheetData>
  <sheetProtection/>
  <mergeCells count="2">
    <mergeCell ref="F5:G5"/>
    <mergeCell ref="A11:A12"/>
  </mergeCells>
  <printOptions/>
  <pageMargins left="1.1023622047244095" right="0.15748031496062992" top="0.15748031496062992" bottom="0.03937007874015748" header="0.5118110236220472" footer="0.2362204724409449"/>
  <pageSetup fitToHeight="2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650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78.25390625" style="71" customWidth="1"/>
    <col min="2" max="2" width="6.875" style="72" customWidth="1"/>
    <col min="3" max="3" width="7.75390625" style="73" customWidth="1"/>
    <col min="4" max="4" width="6.875" style="73" customWidth="1"/>
    <col min="5" max="5" width="14.375" style="73" customWidth="1"/>
    <col min="6" max="6" width="10.625" style="73" customWidth="1"/>
    <col min="7" max="7" width="17.125" style="75" customWidth="1"/>
    <col min="8" max="8" width="5.875" style="73" customWidth="1"/>
    <col min="9" max="9" width="17.00390625" style="73" customWidth="1"/>
    <col min="10" max="16384" width="9.125" style="73" customWidth="1"/>
  </cols>
  <sheetData>
    <row r="1" spans="6:7" ht="15">
      <c r="F1" s="68" t="s">
        <v>231</v>
      </c>
      <c r="G1" s="69"/>
    </row>
    <row r="2" spans="1:7" ht="15">
      <c r="A2" s="71" t="s">
        <v>128</v>
      </c>
      <c r="F2" s="67" t="s">
        <v>585</v>
      </c>
      <c r="G2" s="69"/>
    </row>
    <row r="3" spans="6:7" ht="15">
      <c r="F3" s="67" t="s">
        <v>141</v>
      </c>
      <c r="G3" s="69"/>
    </row>
    <row r="4" spans="6:7" ht="15">
      <c r="F4" s="67" t="s">
        <v>142</v>
      </c>
      <c r="G4" s="69"/>
    </row>
    <row r="5" spans="2:7" ht="15.75" customHeight="1">
      <c r="B5" s="77" t="s">
        <v>129</v>
      </c>
      <c r="F5" s="253" t="s">
        <v>586</v>
      </c>
      <c r="G5" s="253"/>
    </row>
    <row r="6" ht="15.75">
      <c r="B6" s="77" t="s">
        <v>130</v>
      </c>
    </row>
    <row r="7" ht="15.75">
      <c r="B7" s="77" t="s">
        <v>319</v>
      </c>
    </row>
    <row r="8" ht="15.75">
      <c r="B8" s="70"/>
    </row>
    <row r="9" spans="1:7" ht="15">
      <c r="A9" s="256" t="s">
        <v>131</v>
      </c>
      <c r="B9" s="199" t="s">
        <v>147</v>
      </c>
      <c r="C9" s="200"/>
      <c r="D9" s="200"/>
      <c r="E9" s="200"/>
      <c r="F9" s="202"/>
      <c r="G9" s="205" t="s">
        <v>148</v>
      </c>
    </row>
    <row r="10" spans="1:7" ht="55.5" customHeight="1">
      <c r="A10" s="256"/>
      <c r="B10" s="103" t="s">
        <v>149</v>
      </c>
      <c r="C10" s="105" t="s">
        <v>150</v>
      </c>
      <c r="D10" s="105" t="s">
        <v>151</v>
      </c>
      <c r="E10" s="105" t="s">
        <v>152</v>
      </c>
      <c r="F10" s="203" t="s">
        <v>257</v>
      </c>
      <c r="G10" s="239" t="s">
        <v>318</v>
      </c>
    </row>
    <row r="11" spans="1:7" ht="15">
      <c r="A11" s="163" t="s">
        <v>96</v>
      </c>
      <c r="B11" s="95" t="s">
        <v>97</v>
      </c>
      <c r="C11" s="148"/>
      <c r="D11" s="148"/>
      <c r="E11" s="148"/>
      <c r="F11" s="148"/>
      <c r="G11" s="204">
        <f>SUM(G12)</f>
        <v>17682.3</v>
      </c>
    </row>
    <row r="12" spans="1:7" ht="15">
      <c r="A12" s="105" t="s">
        <v>225</v>
      </c>
      <c r="B12" s="64"/>
      <c r="C12" s="64" t="s">
        <v>226</v>
      </c>
      <c r="D12" s="64"/>
      <c r="E12" s="64"/>
      <c r="F12" s="64"/>
      <c r="G12" s="149">
        <f>SUM(G13+G20)</f>
        <v>17682.3</v>
      </c>
    </row>
    <row r="13" spans="1:7" ht="42.75">
      <c r="A13" s="105" t="s">
        <v>43</v>
      </c>
      <c r="B13" s="64"/>
      <c r="C13" s="64" t="s">
        <v>226</v>
      </c>
      <c r="D13" s="64" t="s">
        <v>44</v>
      </c>
      <c r="E13" s="64"/>
      <c r="F13" s="64"/>
      <c r="G13" s="149">
        <f>SUM(G14)</f>
        <v>13575</v>
      </c>
    </row>
    <row r="14" spans="1:7" ht="28.5">
      <c r="A14" s="105" t="s">
        <v>38</v>
      </c>
      <c r="B14" s="64"/>
      <c r="C14" s="64" t="s">
        <v>226</v>
      </c>
      <c r="D14" s="64" t="s">
        <v>44</v>
      </c>
      <c r="E14" s="64" t="s">
        <v>322</v>
      </c>
      <c r="F14" s="94"/>
      <c r="G14" s="149">
        <f>SUM(G15+G18)</f>
        <v>13575</v>
      </c>
    </row>
    <row r="15" spans="1:7" ht="15">
      <c r="A15" s="105" t="s">
        <v>45</v>
      </c>
      <c r="B15" s="64"/>
      <c r="C15" s="64" t="s">
        <v>226</v>
      </c>
      <c r="D15" s="64" t="s">
        <v>44</v>
      </c>
      <c r="E15" s="64" t="s">
        <v>323</v>
      </c>
      <c r="F15" s="94"/>
      <c r="G15" s="149">
        <f>SUM(G16+G17)</f>
        <v>12119</v>
      </c>
    </row>
    <row r="16" spans="1:7" ht="28.5">
      <c r="A16" s="105" t="s">
        <v>247</v>
      </c>
      <c r="B16" s="64"/>
      <c r="C16" s="64" t="s">
        <v>226</v>
      </c>
      <c r="D16" s="64" t="s">
        <v>44</v>
      </c>
      <c r="E16" s="64" t="s">
        <v>323</v>
      </c>
      <c r="F16" s="64" t="s">
        <v>248</v>
      </c>
      <c r="G16" s="149">
        <v>12109.4</v>
      </c>
    </row>
    <row r="17" spans="1:7" ht="15">
      <c r="A17" s="105" t="s">
        <v>250</v>
      </c>
      <c r="B17" s="64"/>
      <c r="C17" s="64" t="s">
        <v>226</v>
      </c>
      <c r="D17" s="64" t="s">
        <v>44</v>
      </c>
      <c r="E17" s="64" t="s">
        <v>323</v>
      </c>
      <c r="F17" s="64" t="s">
        <v>56</v>
      </c>
      <c r="G17" s="150">
        <v>9.6</v>
      </c>
    </row>
    <row r="18" spans="1:7" ht="15">
      <c r="A18" s="105" t="s">
        <v>325</v>
      </c>
      <c r="B18" s="64"/>
      <c r="C18" s="64" t="s">
        <v>226</v>
      </c>
      <c r="D18" s="64" t="s">
        <v>44</v>
      </c>
      <c r="E18" s="64" t="s">
        <v>324</v>
      </c>
      <c r="F18" s="64"/>
      <c r="G18" s="149">
        <f>SUM(G19)</f>
        <v>1456</v>
      </c>
    </row>
    <row r="19" spans="1:7" ht="28.5">
      <c r="A19" s="105" t="s">
        <v>247</v>
      </c>
      <c r="B19" s="64"/>
      <c r="C19" s="64" t="s">
        <v>226</v>
      </c>
      <c r="D19" s="64" t="s">
        <v>44</v>
      </c>
      <c r="E19" s="64" t="s">
        <v>324</v>
      </c>
      <c r="F19" s="64" t="s">
        <v>248</v>
      </c>
      <c r="G19" s="149">
        <v>1456</v>
      </c>
    </row>
    <row r="20" spans="1:7" ht="15">
      <c r="A20" s="105" t="s">
        <v>48</v>
      </c>
      <c r="B20" s="64"/>
      <c r="C20" s="64" t="s">
        <v>226</v>
      </c>
      <c r="D20" s="64" t="s">
        <v>117</v>
      </c>
      <c r="E20" s="64"/>
      <c r="F20" s="94"/>
      <c r="G20" s="149">
        <f>SUM(G21)</f>
        <v>4107.299999999999</v>
      </c>
    </row>
    <row r="21" spans="1:7" ht="28.5">
      <c r="A21" s="105" t="s">
        <v>249</v>
      </c>
      <c r="B21" s="64"/>
      <c r="C21" s="64" t="s">
        <v>226</v>
      </c>
      <c r="D21" s="64" t="s">
        <v>117</v>
      </c>
      <c r="E21" s="64" t="s">
        <v>326</v>
      </c>
      <c r="F21" s="94"/>
      <c r="G21" s="149">
        <f>SUM(G22+G25+G27)</f>
        <v>4107.299999999999</v>
      </c>
    </row>
    <row r="22" spans="1:7" ht="15">
      <c r="A22" s="105" t="s">
        <v>243</v>
      </c>
      <c r="B22" s="64"/>
      <c r="C22" s="64" t="s">
        <v>226</v>
      </c>
      <c r="D22" s="64" t="s">
        <v>117</v>
      </c>
      <c r="E22" s="64" t="s">
        <v>327</v>
      </c>
      <c r="F22" s="64"/>
      <c r="G22" s="150">
        <f>SUM(G23:G24)</f>
        <v>712.8</v>
      </c>
    </row>
    <row r="23" spans="1:7" ht="15">
      <c r="A23" s="105" t="s">
        <v>250</v>
      </c>
      <c r="B23" s="64"/>
      <c r="C23" s="64" t="s">
        <v>226</v>
      </c>
      <c r="D23" s="64" t="s">
        <v>117</v>
      </c>
      <c r="E23" s="64" t="s">
        <v>327</v>
      </c>
      <c r="F23" s="64" t="s">
        <v>56</v>
      </c>
      <c r="G23" s="150">
        <v>668.4</v>
      </c>
    </row>
    <row r="24" spans="1:7" ht="15">
      <c r="A24" s="105" t="s">
        <v>251</v>
      </c>
      <c r="B24" s="64"/>
      <c r="C24" s="64" t="s">
        <v>226</v>
      </c>
      <c r="D24" s="64" t="s">
        <v>117</v>
      </c>
      <c r="E24" s="64" t="s">
        <v>327</v>
      </c>
      <c r="F24" s="64" t="s">
        <v>85</v>
      </c>
      <c r="G24" s="150">
        <v>44.4</v>
      </c>
    </row>
    <row r="25" spans="1:7" ht="28.5">
      <c r="A25" s="105" t="s">
        <v>244</v>
      </c>
      <c r="B25" s="64"/>
      <c r="C25" s="64" t="s">
        <v>226</v>
      </c>
      <c r="D25" s="64" t="s">
        <v>117</v>
      </c>
      <c r="E25" s="64" t="s">
        <v>328</v>
      </c>
      <c r="F25" s="64"/>
      <c r="G25" s="150">
        <f>SUM(G26)</f>
        <v>353.2</v>
      </c>
    </row>
    <row r="26" spans="1:7" ht="15">
      <c r="A26" s="105" t="s">
        <v>250</v>
      </c>
      <c r="B26" s="64"/>
      <c r="C26" s="64" t="s">
        <v>226</v>
      </c>
      <c r="D26" s="64" t="s">
        <v>117</v>
      </c>
      <c r="E26" s="64" t="s">
        <v>328</v>
      </c>
      <c r="F26" s="64" t="s">
        <v>56</v>
      </c>
      <c r="G26" s="150">
        <v>353.2</v>
      </c>
    </row>
    <row r="27" spans="1:7" ht="28.5">
      <c r="A27" s="186" t="s">
        <v>252</v>
      </c>
      <c r="B27" s="64"/>
      <c r="C27" s="64" t="s">
        <v>226</v>
      </c>
      <c r="D27" s="64" t="s">
        <v>117</v>
      </c>
      <c r="E27" s="64" t="s">
        <v>332</v>
      </c>
      <c r="F27" s="93"/>
      <c r="G27" s="149">
        <f>SUM(G28:G30)</f>
        <v>3041.2999999999997</v>
      </c>
    </row>
    <row r="28" spans="1:7" ht="15">
      <c r="A28" s="105" t="s">
        <v>250</v>
      </c>
      <c r="B28" s="64"/>
      <c r="C28" s="64" t="s">
        <v>226</v>
      </c>
      <c r="D28" s="64" t="s">
        <v>117</v>
      </c>
      <c r="E28" s="64" t="s">
        <v>332</v>
      </c>
      <c r="F28" s="93" t="s">
        <v>56</v>
      </c>
      <c r="G28" s="149">
        <f>2371.7+0.7</f>
        <v>2372.3999999999996</v>
      </c>
    </row>
    <row r="29" spans="1:7" ht="15">
      <c r="A29" s="105" t="s">
        <v>254</v>
      </c>
      <c r="B29" s="64"/>
      <c r="C29" s="64" t="s">
        <v>226</v>
      </c>
      <c r="D29" s="64" t="s">
        <v>117</v>
      </c>
      <c r="E29" s="64" t="s">
        <v>332</v>
      </c>
      <c r="F29" s="93" t="s">
        <v>255</v>
      </c>
      <c r="G29" s="149">
        <v>667</v>
      </c>
    </row>
    <row r="30" spans="1:7" ht="15">
      <c r="A30" s="105" t="s">
        <v>251</v>
      </c>
      <c r="B30" s="64"/>
      <c r="C30" s="64" t="s">
        <v>226</v>
      </c>
      <c r="D30" s="64" t="s">
        <v>117</v>
      </c>
      <c r="E30" s="64" t="s">
        <v>332</v>
      </c>
      <c r="F30" s="93" t="s">
        <v>85</v>
      </c>
      <c r="G30" s="149">
        <v>1.9</v>
      </c>
    </row>
    <row r="31" spans="1:7" ht="15">
      <c r="A31" s="201" t="s">
        <v>98</v>
      </c>
      <c r="B31" s="96" t="s">
        <v>99</v>
      </c>
      <c r="C31" s="94"/>
      <c r="D31" s="94"/>
      <c r="E31" s="94"/>
      <c r="F31" s="94"/>
      <c r="G31" s="164">
        <f>SUM(G32)</f>
        <v>6589.8</v>
      </c>
    </row>
    <row r="32" spans="1:7" ht="15">
      <c r="A32" s="105" t="s">
        <v>225</v>
      </c>
      <c r="B32" s="64"/>
      <c r="C32" s="64" t="s">
        <v>226</v>
      </c>
      <c r="D32" s="64"/>
      <c r="E32" s="64"/>
      <c r="F32" s="64"/>
      <c r="G32" s="149">
        <f>SUM(G33)+G40</f>
        <v>6589.8</v>
      </c>
    </row>
    <row r="33" spans="1:7" ht="28.5">
      <c r="A33" s="186" t="s">
        <v>202</v>
      </c>
      <c r="B33" s="64"/>
      <c r="C33" s="64" t="s">
        <v>226</v>
      </c>
      <c r="D33" s="64" t="s">
        <v>203</v>
      </c>
      <c r="E33" s="64"/>
      <c r="F33" s="64"/>
      <c r="G33" s="149">
        <f>SUM(G34)</f>
        <v>5828.6</v>
      </c>
    </row>
    <row r="34" spans="1:7" ht="28.5">
      <c r="A34" s="105" t="s">
        <v>38</v>
      </c>
      <c r="B34" s="64"/>
      <c r="C34" s="64" t="s">
        <v>226</v>
      </c>
      <c r="D34" s="64" t="s">
        <v>203</v>
      </c>
      <c r="E34" s="64" t="s">
        <v>322</v>
      </c>
      <c r="F34" s="94"/>
      <c r="G34" s="149">
        <f>SUM(G35+G38)</f>
        <v>5828.6</v>
      </c>
    </row>
    <row r="35" spans="1:7" ht="15">
      <c r="A35" s="105" t="s">
        <v>45</v>
      </c>
      <c r="B35" s="64"/>
      <c r="C35" s="64" t="s">
        <v>226</v>
      </c>
      <c r="D35" s="64" t="s">
        <v>203</v>
      </c>
      <c r="E35" s="64" t="s">
        <v>323</v>
      </c>
      <c r="F35" s="94"/>
      <c r="G35" s="149">
        <f>SUM(G36)+G37</f>
        <v>4046.6</v>
      </c>
    </row>
    <row r="36" spans="1:9" ht="28.5">
      <c r="A36" s="105" t="s">
        <v>247</v>
      </c>
      <c r="B36" s="64"/>
      <c r="C36" s="64" t="s">
        <v>226</v>
      </c>
      <c r="D36" s="64" t="s">
        <v>203</v>
      </c>
      <c r="E36" s="64" t="s">
        <v>323</v>
      </c>
      <c r="F36" s="64" t="s">
        <v>248</v>
      </c>
      <c r="G36" s="149">
        <v>4041.6</v>
      </c>
      <c r="I36" s="88"/>
    </row>
    <row r="37" spans="1:7" ht="15">
      <c r="A37" s="105" t="s">
        <v>250</v>
      </c>
      <c r="B37" s="64"/>
      <c r="C37" s="64" t="s">
        <v>226</v>
      </c>
      <c r="D37" s="64" t="s">
        <v>203</v>
      </c>
      <c r="E37" s="64" t="s">
        <v>323</v>
      </c>
      <c r="F37" s="64" t="s">
        <v>56</v>
      </c>
      <c r="G37" s="150">
        <v>5</v>
      </c>
    </row>
    <row r="38" spans="1:7" s="78" customFormat="1" ht="28.5">
      <c r="A38" s="105" t="s">
        <v>206</v>
      </c>
      <c r="B38" s="64"/>
      <c r="C38" s="64" t="s">
        <v>226</v>
      </c>
      <c r="D38" s="64" t="s">
        <v>203</v>
      </c>
      <c r="E38" s="64" t="s">
        <v>331</v>
      </c>
      <c r="F38" s="93"/>
      <c r="G38" s="149">
        <f>SUM(G39)</f>
        <v>1782</v>
      </c>
    </row>
    <row r="39" spans="1:7" s="78" customFormat="1" ht="28.5">
      <c r="A39" s="105" t="s">
        <v>247</v>
      </c>
      <c r="B39" s="64"/>
      <c r="C39" s="64" t="s">
        <v>226</v>
      </c>
      <c r="D39" s="64" t="s">
        <v>203</v>
      </c>
      <c r="E39" s="64" t="s">
        <v>331</v>
      </c>
      <c r="F39" s="64" t="s">
        <v>248</v>
      </c>
      <c r="G39" s="149">
        <v>1782</v>
      </c>
    </row>
    <row r="40" spans="1:7" s="78" customFormat="1" ht="15">
      <c r="A40" s="105" t="s">
        <v>48</v>
      </c>
      <c r="B40" s="64"/>
      <c r="C40" s="64" t="s">
        <v>226</v>
      </c>
      <c r="D40" s="64" t="s">
        <v>117</v>
      </c>
      <c r="E40" s="64"/>
      <c r="F40" s="94"/>
      <c r="G40" s="149">
        <f>SUM(G41)</f>
        <v>761.2</v>
      </c>
    </row>
    <row r="41" spans="1:7" s="78" customFormat="1" ht="28.5">
      <c r="A41" s="105" t="s">
        <v>249</v>
      </c>
      <c r="B41" s="64"/>
      <c r="C41" s="64" t="s">
        <v>226</v>
      </c>
      <c r="D41" s="64" t="s">
        <v>117</v>
      </c>
      <c r="E41" s="64" t="s">
        <v>326</v>
      </c>
      <c r="F41" s="94"/>
      <c r="G41" s="149">
        <f>SUM(G42+G45+G47)</f>
        <v>761.2</v>
      </c>
    </row>
    <row r="42" spans="1:7" s="78" customFormat="1" ht="15">
      <c r="A42" s="105" t="s">
        <v>243</v>
      </c>
      <c r="B42" s="64"/>
      <c r="C42" s="64" t="s">
        <v>226</v>
      </c>
      <c r="D42" s="64" t="s">
        <v>117</v>
      </c>
      <c r="E42" s="64" t="s">
        <v>327</v>
      </c>
      <c r="F42" s="64"/>
      <c r="G42" s="150">
        <f>SUM(G43:G44)</f>
        <v>135.7</v>
      </c>
    </row>
    <row r="43" spans="1:7" s="78" customFormat="1" ht="15">
      <c r="A43" s="105" t="s">
        <v>250</v>
      </c>
      <c r="B43" s="64"/>
      <c r="C43" s="64" t="s">
        <v>226</v>
      </c>
      <c r="D43" s="64" t="s">
        <v>117</v>
      </c>
      <c r="E43" s="64" t="s">
        <v>327</v>
      </c>
      <c r="F43" s="64" t="s">
        <v>56</v>
      </c>
      <c r="G43" s="150">
        <v>133</v>
      </c>
    </row>
    <row r="44" spans="1:7" s="78" customFormat="1" ht="15">
      <c r="A44" s="105" t="s">
        <v>251</v>
      </c>
      <c r="B44" s="64"/>
      <c r="C44" s="64" t="s">
        <v>226</v>
      </c>
      <c r="D44" s="64" t="s">
        <v>117</v>
      </c>
      <c r="E44" s="64" t="s">
        <v>327</v>
      </c>
      <c r="F44" s="64" t="s">
        <v>85</v>
      </c>
      <c r="G44" s="150">
        <v>2.7</v>
      </c>
    </row>
    <row r="45" spans="1:7" s="78" customFormat="1" ht="28.5">
      <c r="A45" s="105" t="s">
        <v>244</v>
      </c>
      <c r="B45" s="64"/>
      <c r="C45" s="64" t="s">
        <v>226</v>
      </c>
      <c r="D45" s="64" t="s">
        <v>117</v>
      </c>
      <c r="E45" s="64" t="s">
        <v>328</v>
      </c>
      <c r="F45" s="64"/>
      <c r="G45" s="150">
        <f>SUM(G46)</f>
        <v>197.5</v>
      </c>
    </row>
    <row r="46" spans="1:7" s="78" customFormat="1" ht="15">
      <c r="A46" s="105" t="s">
        <v>250</v>
      </c>
      <c r="B46" s="64"/>
      <c r="C46" s="64" t="s">
        <v>226</v>
      </c>
      <c r="D46" s="64" t="s">
        <v>117</v>
      </c>
      <c r="E46" s="64" t="s">
        <v>328</v>
      </c>
      <c r="F46" s="64" t="s">
        <v>56</v>
      </c>
      <c r="G46" s="150">
        <v>197.5</v>
      </c>
    </row>
    <row r="47" spans="1:7" s="78" customFormat="1" ht="28.5">
      <c r="A47" s="186" t="s">
        <v>252</v>
      </c>
      <c r="B47" s="64"/>
      <c r="C47" s="64" t="s">
        <v>226</v>
      </c>
      <c r="D47" s="64" t="s">
        <v>117</v>
      </c>
      <c r="E47" s="64" t="s">
        <v>332</v>
      </c>
      <c r="F47" s="93"/>
      <c r="G47" s="149">
        <f>SUM(G48:G50)</f>
        <v>428</v>
      </c>
    </row>
    <row r="48" spans="1:7" s="78" customFormat="1" ht="28.5">
      <c r="A48" s="105" t="s">
        <v>247</v>
      </c>
      <c r="B48" s="64"/>
      <c r="C48" s="64" t="s">
        <v>226</v>
      </c>
      <c r="D48" s="64" t="s">
        <v>117</v>
      </c>
      <c r="E48" s="64" t="s">
        <v>332</v>
      </c>
      <c r="F48" s="93" t="s">
        <v>248</v>
      </c>
      <c r="G48" s="149">
        <v>20</v>
      </c>
    </row>
    <row r="49" spans="1:7" s="78" customFormat="1" ht="15">
      <c r="A49" s="105" t="s">
        <v>250</v>
      </c>
      <c r="B49" s="64"/>
      <c r="C49" s="64" t="s">
        <v>226</v>
      </c>
      <c r="D49" s="64" t="s">
        <v>117</v>
      </c>
      <c r="E49" s="64" t="s">
        <v>332</v>
      </c>
      <c r="F49" s="93" t="s">
        <v>56</v>
      </c>
      <c r="G49" s="149">
        <v>394.8</v>
      </c>
    </row>
    <row r="50" spans="1:7" s="78" customFormat="1" ht="15">
      <c r="A50" s="105" t="s">
        <v>251</v>
      </c>
      <c r="B50" s="64"/>
      <c r="C50" s="64" t="s">
        <v>226</v>
      </c>
      <c r="D50" s="64" t="s">
        <v>117</v>
      </c>
      <c r="E50" s="64" t="s">
        <v>332</v>
      </c>
      <c r="F50" s="93" t="s">
        <v>85</v>
      </c>
      <c r="G50" s="149">
        <v>13.2</v>
      </c>
    </row>
    <row r="51" spans="1:7" ht="15">
      <c r="A51" s="163" t="s">
        <v>100</v>
      </c>
      <c r="B51" s="95" t="s">
        <v>101</v>
      </c>
      <c r="C51" s="148"/>
      <c r="D51" s="148"/>
      <c r="E51" s="64"/>
      <c r="F51" s="148"/>
      <c r="G51" s="164">
        <f>SUM(G52+G102+G125+G152+G171+G187+G200)</f>
        <v>359456.10000000003</v>
      </c>
    </row>
    <row r="52" spans="1:7" ht="15">
      <c r="A52" s="105" t="s">
        <v>225</v>
      </c>
      <c r="B52" s="64"/>
      <c r="C52" s="64" t="s">
        <v>226</v>
      </c>
      <c r="D52" s="64"/>
      <c r="E52" s="64"/>
      <c r="F52" s="64"/>
      <c r="G52" s="149">
        <f>SUM(G57+G77+G71+G74+G53)</f>
        <v>127821.7</v>
      </c>
    </row>
    <row r="53" spans="1:7" s="118" customFormat="1" ht="28.5">
      <c r="A53" s="151" t="s">
        <v>333</v>
      </c>
      <c r="B53" s="116"/>
      <c r="C53" s="116" t="s">
        <v>226</v>
      </c>
      <c r="D53" s="116" t="s">
        <v>228</v>
      </c>
      <c r="E53" s="116"/>
      <c r="F53" s="116"/>
      <c r="G53" s="149">
        <f>SUM(G54)</f>
        <v>1618.2</v>
      </c>
    </row>
    <row r="54" spans="1:7" s="118" customFormat="1" ht="28.5">
      <c r="A54" s="151" t="s">
        <v>38</v>
      </c>
      <c r="B54" s="116"/>
      <c r="C54" s="116" t="s">
        <v>226</v>
      </c>
      <c r="D54" s="116" t="s">
        <v>228</v>
      </c>
      <c r="E54" s="116" t="s">
        <v>322</v>
      </c>
      <c r="F54" s="116"/>
      <c r="G54" s="149">
        <f>SUM(G55)</f>
        <v>1618.2</v>
      </c>
    </row>
    <row r="55" spans="1:7" s="118" customFormat="1" ht="14.25">
      <c r="A55" s="151" t="s">
        <v>40</v>
      </c>
      <c r="B55" s="116"/>
      <c r="C55" s="116" t="s">
        <v>226</v>
      </c>
      <c r="D55" s="116" t="s">
        <v>228</v>
      </c>
      <c r="E55" s="116" t="s">
        <v>330</v>
      </c>
      <c r="F55" s="116"/>
      <c r="G55" s="149">
        <f>SUM(G56)</f>
        <v>1618.2</v>
      </c>
    </row>
    <row r="56" spans="1:7" s="118" customFormat="1" ht="28.5">
      <c r="A56" s="151" t="s">
        <v>247</v>
      </c>
      <c r="B56" s="116"/>
      <c r="C56" s="116" t="s">
        <v>226</v>
      </c>
      <c r="D56" s="116" t="s">
        <v>228</v>
      </c>
      <c r="E56" s="116" t="s">
        <v>330</v>
      </c>
      <c r="F56" s="116" t="s">
        <v>248</v>
      </c>
      <c r="G56" s="149">
        <v>1618.2</v>
      </c>
    </row>
    <row r="57" spans="1:7" ht="28.5">
      <c r="A57" s="105" t="s">
        <v>132</v>
      </c>
      <c r="B57" s="64"/>
      <c r="C57" s="64" t="s">
        <v>226</v>
      </c>
      <c r="D57" s="64" t="s">
        <v>58</v>
      </c>
      <c r="E57" s="64"/>
      <c r="F57" s="64"/>
      <c r="G57" s="149">
        <f>SUM(G58)</f>
        <v>100086.6</v>
      </c>
    </row>
    <row r="58" spans="1:7" ht="28.5">
      <c r="A58" s="105" t="s">
        <v>38</v>
      </c>
      <c r="B58" s="64"/>
      <c r="C58" s="64" t="s">
        <v>226</v>
      </c>
      <c r="D58" s="64" t="s">
        <v>58</v>
      </c>
      <c r="E58" s="64" t="s">
        <v>322</v>
      </c>
      <c r="F58" s="94"/>
      <c r="G58" s="149">
        <f>SUM(G59+G62+G65+G68)</f>
        <v>100086.6</v>
      </c>
    </row>
    <row r="59" spans="1:7" ht="15">
      <c r="A59" s="105" t="s">
        <v>45</v>
      </c>
      <c r="B59" s="64"/>
      <c r="C59" s="64" t="s">
        <v>226</v>
      </c>
      <c r="D59" s="64" t="s">
        <v>58</v>
      </c>
      <c r="E59" s="64" t="s">
        <v>323</v>
      </c>
      <c r="F59" s="94"/>
      <c r="G59" s="149">
        <f>SUM(G60+G61)</f>
        <v>98276.8</v>
      </c>
    </row>
    <row r="60" spans="1:7" ht="28.5">
      <c r="A60" s="105" t="s">
        <v>247</v>
      </c>
      <c r="B60" s="64"/>
      <c r="C60" s="64" t="s">
        <v>226</v>
      </c>
      <c r="D60" s="64" t="s">
        <v>58</v>
      </c>
      <c r="E60" s="64" t="s">
        <v>323</v>
      </c>
      <c r="F60" s="64" t="s">
        <v>248</v>
      </c>
      <c r="G60" s="149">
        <v>98180.7</v>
      </c>
    </row>
    <row r="61" spans="1:7" ht="15">
      <c r="A61" s="105" t="s">
        <v>250</v>
      </c>
      <c r="B61" s="64"/>
      <c r="C61" s="64" t="s">
        <v>226</v>
      </c>
      <c r="D61" s="64" t="s">
        <v>58</v>
      </c>
      <c r="E61" s="64" t="s">
        <v>323</v>
      </c>
      <c r="F61" s="64" t="s">
        <v>56</v>
      </c>
      <c r="G61" s="150">
        <v>96.1</v>
      </c>
    </row>
    <row r="62" spans="1:7" ht="28.5">
      <c r="A62" s="105" t="s">
        <v>61</v>
      </c>
      <c r="B62" s="64"/>
      <c r="C62" s="64" t="s">
        <v>226</v>
      </c>
      <c r="D62" s="64" t="s">
        <v>58</v>
      </c>
      <c r="E62" s="64" t="s">
        <v>336</v>
      </c>
      <c r="F62" s="64"/>
      <c r="G62" s="149">
        <f>SUM(G63:G64)</f>
        <v>1358.3</v>
      </c>
    </row>
    <row r="63" spans="1:7" ht="28.5">
      <c r="A63" s="105" t="s">
        <v>247</v>
      </c>
      <c r="B63" s="64"/>
      <c r="C63" s="64" t="s">
        <v>226</v>
      </c>
      <c r="D63" s="64" t="s">
        <v>58</v>
      </c>
      <c r="E63" s="64" t="s">
        <v>336</v>
      </c>
      <c r="F63" s="64" t="s">
        <v>248</v>
      </c>
      <c r="G63" s="149">
        <v>1334.7</v>
      </c>
    </row>
    <row r="64" spans="1:7" ht="15">
      <c r="A64" s="105" t="s">
        <v>250</v>
      </c>
      <c r="B64" s="64"/>
      <c r="C64" s="64" t="s">
        <v>226</v>
      </c>
      <c r="D64" s="64" t="s">
        <v>58</v>
      </c>
      <c r="E64" s="64" t="s">
        <v>336</v>
      </c>
      <c r="F64" s="64" t="s">
        <v>56</v>
      </c>
      <c r="G64" s="150">
        <v>23.6</v>
      </c>
    </row>
    <row r="65" spans="1:7" s="74" customFormat="1" ht="42.75">
      <c r="A65" s="105" t="s">
        <v>199</v>
      </c>
      <c r="B65" s="64"/>
      <c r="C65" s="64" t="s">
        <v>226</v>
      </c>
      <c r="D65" s="64" t="s">
        <v>58</v>
      </c>
      <c r="E65" s="64" t="s">
        <v>337</v>
      </c>
      <c r="F65" s="64"/>
      <c r="G65" s="149">
        <f>SUM(G66:G67)</f>
        <v>93.8</v>
      </c>
    </row>
    <row r="66" spans="1:7" s="74" customFormat="1" ht="28.5">
      <c r="A66" s="105" t="s">
        <v>247</v>
      </c>
      <c r="B66" s="64"/>
      <c r="C66" s="64" t="s">
        <v>226</v>
      </c>
      <c r="D66" s="64" t="s">
        <v>58</v>
      </c>
      <c r="E66" s="64" t="s">
        <v>337</v>
      </c>
      <c r="F66" s="64" t="s">
        <v>248</v>
      </c>
      <c r="G66" s="149">
        <v>72.3</v>
      </c>
    </row>
    <row r="67" spans="1:7" s="74" customFormat="1" ht="15">
      <c r="A67" s="105" t="s">
        <v>250</v>
      </c>
      <c r="B67" s="64"/>
      <c r="C67" s="64" t="s">
        <v>226</v>
      </c>
      <c r="D67" s="64" t="s">
        <v>58</v>
      </c>
      <c r="E67" s="64" t="s">
        <v>337</v>
      </c>
      <c r="F67" s="64" t="s">
        <v>56</v>
      </c>
      <c r="G67" s="150">
        <v>21.5</v>
      </c>
    </row>
    <row r="68" spans="1:7" s="78" customFormat="1" ht="28.5">
      <c r="A68" s="154" t="s">
        <v>71</v>
      </c>
      <c r="B68" s="94"/>
      <c r="C68" s="94" t="s">
        <v>226</v>
      </c>
      <c r="D68" s="94" t="s">
        <v>58</v>
      </c>
      <c r="E68" s="93" t="s">
        <v>565</v>
      </c>
      <c r="F68" s="94"/>
      <c r="G68" s="149">
        <f>SUM(G69:G70)</f>
        <v>357.70000000000005</v>
      </c>
    </row>
    <row r="69" spans="1:7" s="78" customFormat="1" ht="28.5">
      <c r="A69" s="105" t="s">
        <v>247</v>
      </c>
      <c r="B69" s="64"/>
      <c r="C69" s="64" t="s">
        <v>226</v>
      </c>
      <c r="D69" s="64" t="s">
        <v>58</v>
      </c>
      <c r="E69" s="93" t="s">
        <v>565</v>
      </c>
      <c r="F69" s="64" t="s">
        <v>248</v>
      </c>
      <c r="G69" s="149">
        <v>288.8</v>
      </c>
    </row>
    <row r="70" spans="1:7" s="78" customFormat="1" ht="15">
      <c r="A70" s="105" t="s">
        <v>250</v>
      </c>
      <c r="B70" s="64"/>
      <c r="C70" s="64" t="s">
        <v>226</v>
      </c>
      <c r="D70" s="64" t="s">
        <v>58</v>
      </c>
      <c r="E70" s="93" t="s">
        <v>565</v>
      </c>
      <c r="F70" s="64" t="s">
        <v>56</v>
      </c>
      <c r="G70" s="150">
        <v>68.9</v>
      </c>
    </row>
    <row r="71" spans="1:7" ht="15">
      <c r="A71" s="151" t="s">
        <v>215</v>
      </c>
      <c r="B71" s="193"/>
      <c r="C71" s="193" t="s">
        <v>226</v>
      </c>
      <c r="D71" s="193" t="s">
        <v>64</v>
      </c>
      <c r="E71" s="193" t="s">
        <v>347</v>
      </c>
      <c r="F71" s="193"/>
      <c r="G71" s="149">
        <f>SUM(G72)</f>
        <v>32.2</v>
      </c>
    </row>
    <row r="72" spans="1:7" ht="42.75">
      <c r="A72" s="151" t="s">
        <v>338</v>
      </c>
      <c r="B72" s="193"/>
      <c r="C72" s="193" t="s">
        <v>226</v>
      </c>
      <c r="D72" s="193" t="s">
        <v>64</v>
      </c>
      <c r="E72" s="116" t="s">
        <v>358</v>
      </c>
      <c r="F72" s="193"/>
      <c r="G72" s="149">
        <f>SUM(G73)</f>
        <v>32.2</v>
      </c>
    </row>
    <row r="73" spans="1:7" ht="14.25" customHeight="1">
      <c r="A73" s="151" t="s">
        <v>250</v>
      </c>
      <c r="B73" s="193"/>
      <c r="C73" s="193" t="s">
        <v>226</v>
      </c>
      <c r="D73" s="193" t="s">
        <v>64</v>
      </c>
      <c r="E73" s="116" t="s">
        <v>358</v>
      </c>
      <c r="F73" s="193" t="s">
        <v>56</v>
      </c>
      <c r="G73" s="150">
        <v>32.2</v>
      </c>
    </row>
    <row r="74" spans="1:7" ht="14.25" customHeight="1" hidden="1">
      <c r="A74" s="154" t="s">
        <v>207</v>
      </c>
      <c r="B74" s="64"/>
      <c r="C74" s="64" t="s">
        <v>226</v>
      </c>
      <c r="D74" s="64" t="s">
        <v>53</v>
      </c>
      <c r="E74" s="64"/>
      <c r="F74" s="64"/>
      <c r="G74" s="149">
        <f>SUM(G75)</f>
        <v>0</v>
      </c>
    </row>
    <row r="75" spans="1:7" ht="28.5" hidden="1">
      <c r="A75" s="105" t="s">
        <v>208</v>
      </c>
      <c r="B75" s="64"/>
      <c r="C75" s="64" t="s">
        <v>226</v>
      </c>
      <c r="D75" s="64" t="s">
        <v>53</v>
      </c>
      <c r="E75" s="64" t="s">
        <v>301</v>
      </c>
      <c r="F75" s="64"/>
      <c r="G75" s="149">
        <f>SUM(G76)</f>
        <v>0</v>
      </c>
    </row>
    <row r="76" spans="1:7" ht="15" hidden="1">
      <c r="A76" s="154" t="s">
        <v>251</v>
      </c>
      <c r="B76" s="64"/>
      <c r="C76" s="64" t="s">
        <v>226</v>
      </c>
      <c r="D76" s="64" t="s">
        <v>53</v>
      </c>
      <c r="E76" s="64" t="s">
        <v>301</v>
      </c>
      <c r="F76" s="64" t="s">
        <v>85</v>
      </c>
      <c r="G76" s="149"/>
    </row>
    <row r="77" spans="1:7" ht="15">
      <c r="A77" s="105" t="s">
        <v>48</v>
      </c>
      <c r="B77" s="64"/>
      <c r="C77" s="64" t="s">
        <v>226</v>
      </c>
      <c r="D77" s="64" t="s">
        <v>117</v>
      </c>
      <c r="E77" s="64"/>
      <c r="F77" s="94"/>
      <c r="G77" s="149">
        <f>SUM(G78+G90)+G97</f>
        <v>26084.699999999997</v>
      </c>
    </row>
    <row r="78" spans="1:7" ht="28.5">
      <c r="A78" s="154" t="s">
        <v>249</v>
      </c>
      <c r="B78" s="152"/>
      <c r="C78" s="116" t="s">
        <v>226</v>
      </c>
      <c r="D78" s="116" t="s">
        <v>117</v>
      </c>
      <c r="E78" s="212" t="s">
        <v>326</v>
      </c>
      <c r="F78" s="152"/>
      <c r="G78" s="153">
        <f>G79+G82+G84+G87</f>
        <v>23695.6</v>
      </c>
    </row>
    <row r="79" spans="1:7" ht="15">
      <c r="A79" s="154" t="s">
        <v>243</v>
      </c>
      <c r="B79" s="116"/>
      <c r="C79" s="116" t="s">
        <v>226</v>
      </c>
      <c r="D79" s="116" t="s">
        <v>117</v>
      </c>
      <c r="E79" s="212" t="s">
        <v>327</v>
      </c>
      <c r="F79" s="116"/>
      <c r="G79" s="153">
        <f>G80+G81</f>
        <v>2904.5</v>
      </c>
    </row>
    <row r="80" spans="1:7" ht="15">
      <c r="A80" s="154" t="s">
        <v>250</v>
      </c>
      <c r="B80" s="116"/>
      <c r="C80" s="116" t="s">
        <v>226</v>
      </c>
      <c r="D80" s="116" t="s">
        <v>117</v>
      </c>
      <c r="E80" s="212" t="s">
        <v>327</v>
      </c>
      <c r="F80" s="116" t="s">
        <v>56</v>
      </c>
      <c r="G80" s="153">
        <v>2834.4</v>
      </c>
    </row>
    <row r="81" spans="1:7" ht="15">
      <c r="A81" s="154" t="s">
        <v>251</v>
      </c>
      <c r="B81" s="116"/>
      <c r="C81" s="116" t="s">
        <v>226</v>
      </c>
      <c r="D81" s="116" t="s">
        <v>117</v>
      </c>
      <c r="E81" s="212" t="s">
        <v>327</v>
      </c>
      <c r="F81" s="116" t="s">
        <v>85</v>
      </c>
      <c r="G81" s="153">
        <v>70.1</v>
      </c>
    </row>
    <row r="82" spans="1:7" ht="28.5">
      <c r="A82" s="154" t="s">
        <v>244</v>
      </c>
      <c r="B82" s="116"/>
      <c r="C82" s="116" t="s">
        <v>226</v>
      </c>
      <c r="D82" s="116" t="s">
        <v>117</v>
      </c>
      <c r="E82" s="212" t="s">
        <v>328</v>
      </c>
      <c r="F82" s="116"/>
      <c r="G82" s="153">
        <f>SUM(G83)</f>
        <v>7340.9</v>
      </c>
    </row>
    <row r="83" spans="1:7" ht="15">
      <c r="A83" s="154" t="s">
        <v>250</v>
      </c>
      <c r="B83" s="116"/>
      <c r="C83" s="116" t="s">
        <v>226</v>
      </c>
      <c r="D83" s="116" t="s">
        <v>117</v>
      </c>
      <c r="E83" s="212" t="s">
        <v>328</v>
      </c>
      <c r="F83" s="116" t="s">
        <v>56</v>
      </c>
      <c r="G83" s="153">
        <v>7340.9</v>
      </c>
    </row>
    <row r="84" spans="1:7" ht="28.5">
      <c r="A84" s="154" t="s">
        <v>262</v>
      </c>
      <c r="B84" s="116"/>
      <c r="C84" s="116" t="s">
        <v>226</v>
      </c>
      <c r="D84" s="116" t="s">
        <v>117</v>
      </c>
      <c r="E84" s="116" t="s">
        <v>329</v>
      </c>
      <c r="F84" s="116"/>
      <c r="G84" s="153">
        <f>SUM(G85:G86)</f>
        <v>5147.8</v>
      </c>
    </row>
    <row r="85" spans="1:7" ht="15">
      <c r="A85" s="154" t="s">
        <v>250</v>
      </c>
      <c r="B85" s="116"/>
      <c r="C85" s="116" t="s">
        <v>226</v>
      </c>
      <c r="D85" s="116" t="s">
        <v>117</v>
      </c>
      <c r="E85" s="116" t="s">
        <v>329</v>
      </c>
      <c r="F85" s="116" t="s">
        <v>56</v>
      </c>
      <c r="G85" s="153">
        <v>5097.8</v>
      </c>
    </row>
    <row r="86" spans="1:7" ht="15">
      <c r="A86" s="154" t="s">
        <v>251</v>
      </c>
      <c r="B86" s="116"/>
      <c r="C86" s="116" t="s">
        <v>226</v>
      </c>
      <c r="D86" s="116" t="s">
        <v>117</v>
      </c>
      <c r="E86" s="116" t="s">
        <v>329</v>
      </c>
      <c r="F86" s="116" t="s">
        <v>85</v>
      </c>
      <c r="G86" s="153">
        <v>50</v>
      </c>
    </row>
    <row r="87" spans="1:7" ht="28.5">
      <c r="A87" s="154" t="s">
        <v>252</v>
      </c>
      <c r="B87" s="116"/>
      <c r="C87" s="116" t="s">
        <v>226</v>
      </c>
      <c r="D87" s="116" t="s">
        <v>117</v>
      </c>
      <c r="E87" s="116" t="s">
        <v>332</v>
      </c>
      <c r="F87" s="116"/>
      <c r="G87" s="153">
        <f>G88+G89</f>
        <v>8302.4</v>
      </c>
    </row>
    <row r="88" spans="1:7" ht="15">
      <c r="A88" s="154" t="s">
        <v>250</v>
      </c>
      <c r="B88" s="116"/>
      <c r="C88" s="116" t="s">
        <v>226</v>
      </c>
      <c r="D88" s="116" t="s">
        <v>117</v>
      </c>
      <c r="E88" s="116" t="s">
        <v>332</v>
      </c>
      <c r="F88" s="116" t="s">
        <v>56</v>
      </c>
      <c r="G88" s="153">
        <v>6397.5</v>
      </c>
    </row>
    <row r="89" spans="1:7" ht="15">
      <c r="A89" s="154" t="s">
        <v>251</v>
      </c>
      <c r="B89" s="116"/>
      <c r="C89" s="116" t="s">
        <v>226</v>
      </c>
      <c r="D89" s="116" t="s">
        <v>117</v>
      </c>
      <c r="E89" s="116" t="s">
        <v>332</v>
      </c>
      <c r="F89" s="116" t="s">
        <v>85</v>
      </c>
      <c r="G89" s="153">
        <v>1904.9</v>
      </c>
    </row>
    <row r="90" spans="1:7" ht="28.5">
      <c r="A90" s="154" t="s">
        <v>276</v>
      </c>
      <c r="B90" s="116"/>
      <c r="C90" s="116" t="s">
        <v>226</v>
      </c>
      <c r="D90" s="116" t="s">
        <v>117</v>
      </c>
      <c r="E90" s="116" t="s">
        <v>339</v>
      </c>
      <c r="F90" s="116"/>
      <c r="G90" s="153">
        <f>G91</f>
        <v>2329.1</v>
      </c>
    </row>
    <row r="91" spans="1:7" ht="15">
      <c r="A91" s="154" t="s">
        <v>8</v>
      </c>
      <c r="B91" s="116"/>
      <c r="C91" s="116" t="s">
        <v>226</v>
      </c>
      <c r="D91" s="116" t="s">
        <v>117</v>
      </c>
      <c r="E91" s="116" t="s">
        <v>340</v>
      </c>
      <c r="F91" s="116"/>
      <c r="G91" s="153">
        <f>G92+G94</f>
        <v>2329.1</v>
      </c>
    </row>
    <row r="92" spans="1:7" ht="28.5">
      <c r="A92" s="154" t="s">
        <v>297</v>
      </c>
      <c r="B92" s="116"/>
      <c r="C92" s="116" t="s">
        <v>226</v>
      </c>
      <c r="D92" s="116" t="s">
        <v>117</v>
      </c>
      <c r="E92" s="116" t="s">
        <v>341</v>
      </c>
      <c r="F92" s="116"/>
      <c r="G92" s="153">
        <f>SUM(G93)</f>
        <v>2242</v>
      </c>
    </row>
    <row r="93" spans="1:7" ht="28.5">
      <c r="A93" s="154" t="s">
        <v>263</v>
      </c>
      <c r="B93" s="116"/>
      <c r="C93" s="116" t="s">
        <v>226</v>
      </c>
      <c r="D93" s="116" t="s">
        <v>117</v>
      </c>
      <c r="E93" s="116" t="s">
        <v>341</v>
      </c>
      <c r="F93" s="116" t="s">
        <v>260</v>
      </c>
      <c r="G93" s="153">
        <v>2242</v>
      </c>
    </row>
    <row r="94" spans="1:7" ht="15">
      <c r="A94" s="105" t="s">
        <v>77</v>
      </c>
      <c r="B94" s="116"/>
      <c r="C94" s="116" t="s">
        <v>226</v>
      </c>
      <c r="D94" s="116" t="s">
        <v>117</v>
      </c>
      <c r="E94" s="116" t="s">
        <v>343</v>
      </c>
      <c r="F94" s="116"/>
      <c r="G94" s="153">
        <f>SUM(G95)</f>
        <v>87.1</v>
      </c>
    </row>
    <row r="95" spans="1:7" ht="28.5">
      <c r="A95" s="154" t="s">
        <v>69</v>
      </c>
      <c r="B95" s="116"/>
      <c r="C95" s="116" t="s">
        <v>226</v>
      </c>
      <c r="D95" s="116" t="s">
        <v>117</v>
      </c>
      <c r="E95" s="116" t="s">
        <v>342</v>
      </c>
      <c r="F95" s="116"/>
      <c r="G95" s="153">
        <f>SUM(G96)</f>
        <v>87.1</v>
      </c>
    </row>
    <row r="96" spans="1:7" ht="29.25" customHeight="1">
      <c r="A96" s="154" t="s">
        <v>263</v>
      </c>
      <c r="B96" s="116"/>
      <c r="C96" s="116" t="s">
        <v>226</v>
      </c>
      <c r="D96" s="116" t="s">
        <v>117</v>
      </c>
      <c r="E96" s="116" t="s">
        <v>342</v>
      </c>
      <c r="F96" s="116" t="s">
        <v>260</v>
      </c>
      <c r="G96" s="153">
        <v>87.1</v>
      </c>
    </row>
    <row r="97" spans="1:7" ht="20.25" customHeight="1">
      <c r="A97" s="106" t="s">
        <v>266</v>
      </c>
      <c r="B97" s="116"/>
      <c r="C97" s="116" t="s">
        <v>226</v>
      </c>
      <c r="D97" s="116" t="s">
        <v>117</v>
      </c>
      <c r="E97" s="116" t="s">
        <v>344</v>
      </c>
      <c r="F97" s="116"/>
      <c r="G97" s="153">
        <f>SUM(G98)+G100</f>
        <v>60</v>
      </c>
    </row>
    <row r="98" spans="1:7" ht="32.25" customHeight="1">
      <c r="A98" s="154" t="s">
        <v>481</v>
      </c>
      <c r="B98" s="116"/>
      <c r="C98" s="116" t="s">
        <v>226</v>
      </c>
      <c r="D98" s="116" t="s">
        <v>117</v>
      </c>
      <c r="E98" s="116" t="s">
        <v>345</v>
      </c>
      <c r="F98" s="116"/>
      <c r="G98" s="153">
        <f>SUM(G99)</f>
        <v>50</v>
      </c>
    </row>
    <row r="99" spans="1:7" ht="15">
      <c r="A99" s="154" t="s">
        <v>250</v>
      </c>
      <c r="B99" s="116"/>
      <c r="C99" s="116" t="s">
        <v>226</v>
      </c>
      <c r="D99" s="116" t="s">
        <v>117</v>
      </c>
      <c r="E99" s="116" t="s">
        <v>345</v>
      </c>
      <c r="F99" s="116" t="s">
        <v>56</v>
      </c>
      <c r="G99" s="153">
        <v>50</v>
      </c>
    </row>
    <row r="100" spans="1:7" ht="42.75">
      <c r="A100" s="154" t="s">
        <v>367</v>
      </c>
      <c r="B100" s="116"/>
      <c r="C100" s="116" t="s">
        <v>226</v>
      </c>
      <c r="D100" s="116" t="s">
        <v>117</v>
      </c>
      <c r="E100" s="116" t="s">
        <v>346</v>
      </c>
      <c r="F100" s="116"/>
      <c r="G100" s="153">
        <f>SUM(G101)</f>
        <v>10</v>
      </c>
    </row>
    <row r="101" spans="1:7" ht="15">
      <c r="A101" s="154" t="s">
        <v>250</v>
      </c>
      <c r="B101" s="116"/>
      <c r="C101" s="116" t="s">
        <v>226</v>
      </c>
      <c r="D101" s="116" t="s">
        <v>117</v>
      </c>
      <c r="E101" s="116" t="s">
        <v>346</v>
      </c>
      <c r="F101" s="116" t="s">
        <v>56</v>
      </c>
      <c r="G101" s="153">
        <v>10</v>
      </c>
    </row>
    <row r="102" spans="1:7" ht="17.25" customHeight="1">
      <c r="A102" s="154" t="s">
        <v>67</v>
      </c>
      <c r="B102" s="116"/>
      <c r="C102" s="116" t="s">
        <v>44</v>
      </c>
      <c r="D102" s="116"/>
      <c r="E102" s="116"/>
      <c r="F102" s="116"/>
      <c r="G102" s="153">
        <f>SUM(G109)+G103</f>
        <v>18324</v>
      </c>
    </row>
    <row r="103" spans="1:7" ht="15">
      <c r="A103" s="112" t="s">
        <v>23</v>
      </c>
      <c r="B103" s="116"/>
      <c r="C103" s="116" t="s">
        <v>44</v>
      </c>
      <c r="D103" s="116" t="s">
        <v>58</v>
      </c>
      <c r="E103" s="116"/>
      <c r="F103" s="116"/>
      <c r="G103" s="153">
        <f>SUM(G105)</f>
        <v>4432.7</v>
      </c>
    </row>
    <row r="104" spans="1:7" ht="15">
      <c r="A104" s="154" t="s">
        <v>215</v>
      </c>
      <c r="B104" s="116"/>
      <c r="C104" s="116" t="s">
        <v>44</v>
      </c>
      <c r="D104" s="116" t="s">
        <v>58</v>
      </c>
      <c r="E104" s="116" t="s">
        <v>347</v>
      </c>
      <c r="F104" s="116"/>
      <c r="G104" s="153">
        <f>SUM(G105)</f>
        <v>4432.7</v>
      </c>
    </row>
    <row r="105" spans="1:7" s="74" customFormat="1" ht="28.5">
      <c r="A105" s="154" t="s">
        <v>283</v>
      </c>
      <c r="B105" s="116"/>
      <c r="C105" s="116" t="s">
        <v>44</v>
      </c>
      <c r="D105" s="116" t="s">
        <v>58</v>
      </c>
      <c r="E105" s="116" t="s">
        <v>348</v>
      </c>
      <c r="F105" s="116"/>
      <c r="G105" s="153">
        <f>G106+G107+G108</f>
        <v>4432.7</v>
      </c>
    </row>
    <row r="106" spans="1:7" s="74" customFormat="1" ht="28.5">
      <c r="A106" s="154" t="s">
        <v>247</v>
      </c>
      <c r="B106" s="116"/>
      <c r="C106" s="116" t="s">
        <v>44</v>
      </c>
      <c r="D106" s="116" t="s">
        <v>58</v>
      </c>
      <c r="E106" s="116" t="s">
        <v>348</v>
      </c>
      <c r="F106" s="116" t="s">
        <v>248</v>
      </c>
      <c r="G106" s="153">
        <v>3540.3</v>
      </c>
    </row>
    <row r="107" spans="1:7" ht="15">
      <c r="A107" s="154" t="s">
        <v>250</v>
      </c>
      <c r="B107" s="116"/>
      <c r="C107" s="116" t="s">
        <v>44</v>
      </c>
      <c r="D107" s="116" t="s">
        <v>58</v>
      </c>
      <c r="E107" s="116" t="s">
        <v>348</v>
      </c>
      <c r="F107" s="116" t="s">
        <v>56</v>
      </c>
      <c r="G107" s="153">
        <v>794.4</v>
      </c>
    </row>
    <row r="108" spans="1:7" ht="15">
      <c r="A108" s="154" t="s">
        <v>251</v>
      </c>
      <c r="B108" s="116"/>
      <c r="C108" s="116" t="s">
        <v>44</v>
      </c>
      <c r="D108" s="116" t="s">
        <v>58</v>
      </c>
      <c r="E108" s="116" t="s">
        <v>348</v>
      </c>
      <c r="F108" s="116" t="s">
        <v>85</v>
      </c>
      <c r="G108" s="153">
        <v>98</v>
      </c>
    </row>
    <row r="109" spans="1:7" ht="28.5">
      <c r="A109" s="166" t="s">
        <v>583</v>
      </c>
      <c r="B109" s="115"/>
      <c r="C109" s="115" t="s">
        <v>44</v>
      </c>
      <c r="D109" s="115" t="s">
        <v>157</v>
      </c>
      <c r="E109" s="115"/>
      <c r="F109" s="115"/>
      <c r="G109" s="157">
        <f>SUM(G110+G115+G120)</f>
        <v>13891.3</v>
      </c>
    </row>
    <row r="110" spans="1:7" ht="28.5">
      <c r="A110" s="154" t="s">
        <v>277</v>
      </c>
      <c r="B110" s="116"/>
      <c r="C110" s="116" t="s">
        <v>44</v>
      </c>
      <c r="D110" s="116" t="s">
        <v>157</v>
      </c>
      <c r="E110" s="116" t="s">
        <v>486</v>
      </c>
      <c r="F110" s="116"/>
      <c r="G110" s="153">
        <f>SUM(G111)</f>
        <v>12227.4</v>
      </c>
    </row>
    <row r="111" spans="1:7" ht="28.5">
      <c r="A111" s="154" t="s">
        <v>21</v>
      </c>
      <c r="B111" s="116"/>
      <c r="C111" s="116" t="s">
        <v>44</v>
      </c>
      <c r="D111" s="116" t="s">
        <v>157</v>
      </c>
      <c r="E111" s="116" t="s">
        <v>487</v>
      </c>
      <c r="F111" s="116"/>
      <c r="G111" s="153">
        <f>G112+G113+G114</f>
        <v>12227.4</v>
      </c>
    </row>
    <row r="112" spans="1:7" ht="28.5">
      <c r="A112" s="154" t="s">
        <v>247</v>
      </c>
      <c r="B112" s="116"/>
      <c r="C112" s="116" t="s">
        <v>44</v>
      </c>
      <c r="D112" s="116" t="s">
        <v>157</v>
      </c>
      <c r="E112" s="116" t="s">
        <v>487</v>
      </c>
      <c r="F112" s="116" t="s">
        <v>248</v>
      </c>
      <c r="G112" s="153">
        <v>10351.4</v>
      </c>
    </row>
    <row r="113" spans="1:7" ht="15">
      <c r="A113" s="154" t="s">
        <v>250</v>
      </c>
      <c r="B113" s="213"/>
      <c r="C113" s="116" t="s">
        <v>44</v>
      </c>
      <c r="D113" s="116" t="s">
        <v>157</v>
      </c>
      <c r="E113" s="116" t="s">
        <v>487</v>
      </c>
      <c r="F113" s="116" t="s">
        <v>56</v>
      </c>
      <c r="G113" s="153">
        <v>1753.9</v>
      </c>
    </row>
    <row r="114" spans="1:7" ht="15">
      <c r="A114" s="159" t="s">
        <v>251</v>
      </c>
      <c r="B114" s="193"/>
      <c r="C114" s="193" t="s">
        <v>44</v>
      </c>
      <c r="D114" s="193" t="s">
        <v>157</v>
      </c>
      <c r="E114" s="116" t="s">
        <v>487</v>
      </c>
      <c r="F114" s="193" t="s">
        <v>85</v>
      </c>
      <c r="G114" s="206">
        <v>122.1</v>
      </c>
    </row>
    <row r="115" spans="1:7" ht="28.5">
      <c r="A115" s="154" t="s">
        <v>278</v>
      </c>
      <c r="B115" s="116"/>
      <c r="C115" s="116" t="s">
        <v>44</v>
      </c>
      <c r="D115" s="116" t="s">
        <v>157</v>
      </c>
      <c r="E115" s="116" t="s">
        <v>488</v>
      </c>
      <c r="F115" s="116"/>
      <c r="G115" s="153">
        <f>SUM(G117+G119)</f>
        <v>1020</v>
      </c>
    </row>
    <row r="116" spans="1:7" ht="28.5">
      <c r="A116" s="154" t="s">
        <v>279</v>
      </c>
      <c r="B116" s="116"/>
      <c r="C116" s="116" t="s">
        <v>44</v>
      </c>
      <c r="D116" s="116" t="s">
        <v>157</v>
      </c>
      <c r="E116" s="116" t="s">
        <v>489</v>
      </c>
      <c r="F116" s="116"/>
      <c r="G116" s="153">
        <f>SUM(G117)</f>
        <v>520</v>
      </c>
    </row>
    <row r="117" spans="1:7" ht="15">
      <c r="A117" s="154" t="s">
        <v>250</v>
      </c>
      <c r="B117" s="116"/>
      <c r="C117" s="116" t="s">
        <v>44</v>
      </c>
      <c r="D117" s="116" t="s">
        <v>157</v>
      </c>
      <c r="E117" s="116" t="s">
        <v>489</v>
      </c>
      <c r="F117" s="116" t="s">
        <v>56</v>
      </c>
      <c r="G117" s="153">
        <v>520</v>
      </c>
    </row>
    <row r="118" spans="1:7" ht="28.5">
      <c r="A118" s="154" t="s">
        <v>562</v>
      </c>
      <c r="B118" s="116"/>
      <c r="C118" s="116" t="s">
        <v>44</v>
      </c>
      <c r="D118" s="116" t="s">
        <v>157</v>
      </c>
      <c r="E118" s="116" t="s">
        <v>490</v>
      </c>
      <c r="F118" s="116"/>
      <c r="G118" s="153">
        <f>SUM(G119)</f>
        <v>500</v>
      </c>
    </row>
    <row r="119" spans="1:7" s="74" customFormat="1" ht="15">
      <c r="A119" s="154" t="s">
        <v>250</v>
      </c>
      <c r="B119" s="116"/>
      <c r="C119" s="116" t="s">
        <v>44</v>
      </c>
      <c r="D119" s="116" t="s">
        <v>157</v>
      </c>
      <c r="E119" s="116" t="s">
        <v>490</v>
      </c>
      <c r="F119" s="116" t="s">
        <v>56</v>
      </c>
      <c r="G119" s="153">
        <v>500</v>
      </c>
    </row>
    <row r="120" spans="1:7" ht="15">
      <c r="A120" s="106" t="s">
        <v>266</v>
      </c>
      <c r="B120" s="94"/>
      <c r="C120" s="93" t="s">
        <v>44</v>
      </c>
      <c r="D120" s="93" t="s">
        <v>157</v>
      </c>
      <c r="E120" s="116" t="s">
        <v>344</v>
      </c>
      <c r="F120" s="214"/>
      <c r="G120" s="207">
        <f>SUM(G121)+G123</f>
        <v>643.9</v>
      </c>
    </row>
    <row r="121" spans="1:7" ht="28.5">
      <c r="A121" s="154" t="s">
        <v>492</v>
      </c>
      <c r="B121" s="64"/>
      <c r="C121" s="93" t="s">
        <v>44</v>
      </c>
      <c r="D121" s="93" t="s">
        <v>157</v>
      </c>
      <c r="E121" s="116" t="s">
        <v>491</v>
      </c>
      <c r="F121" s="94"/>
      <c r="G121" s="149">
        <f>SUM(G122)</f>
        <v>143.9</v>
      </c>
    </row>
    <row r="122" spans="1:7" ht="14.25" customHeight="1">
      <c r="A122" s="154" t="s">
        <v>250</v>
      </c>
      <c r="B122" s="64"/>
      <c r="C122" s="93" t="s">
        <v>44</v>
      </c>
      <c r="D122" s="93" t="s">
        <v>157</v>
      </c>
      <c r="E122" s="116" t="s">
        <v>491</v>
      </c>
      <c r="F122" s="94" t="s">
        <v>56</v>
      </c>
      <c r="G122" s="149">
        <v>143.9</v>
      </c>
    </row>
    <row r="123" spans="1:7" ht="42.75">
      <c r="A123" s="154" t="s">
        <v>493</v>
      </c>
      <c r="B123" s="64"/>
      <c r="C123" s="93" t="s">
        <v>44</v>
      </c>
      <c r="D123" s="93" t="s">
        <v>157</v>
      </c>
      <c r="E123" s="116" t="s">
        <v>494</v>
      </c>
      <c r="F123" s="94"/>
      <c r="G123" s="149">
        <f>SUM(G124)</f>
        <v>500</v>
      </c>
    </row>
    <row r="124" spans="1:7" ht="15">
      <c r="A124" s="154" t="s">
        <v>250</v>
      </c>
      <c r="B124" s="64"/>
      <c r="C124" s="93" t="s">
        <v>44</v>
      </c>
      <c r="D124" s="93" t="s">
        <v>157</v>
      </c>
      <c r="E124" s="116" t="s">
        <v>494</v>
      </c>
      <c r="F124" s="94" t="s">
        <v>56</v>
      </c>
      <c r="G124" s="149">
        <v>500</v>
      </c>
    </row>
    <row r="125" spans="1:7" s="74" customFormat="1" ht="15">
      <c r="A125" s="154" t="s">
        <v>57</v>
      </c>
      <c r="B125" s="116"/>
      <c r="C125" s="116" t="s">
        <v>58</v>
      </c>
      <c r="D125" s="116"/>
      <c r="E125" s="116"/>
      <c r="F125" s="116"/>
      <c r="G125" s="153">
        <f>G126+G137+G134</f>
        <v>110768.1</v>
      </c>
    </row>
    <row r="126" spans="1:7" ht="15">
      <c r="A126" s="154" t="s">
        <v>59</v>
      </c>
      <c r="B126" s="116"/>
      <c r="C126" s="116" t="s">
        <v>58</v>
      </c>
      <c r="D126" s="116" t="s">
        <v>60</v>
      </c>
      <c r="E126" s="116"/>
      <c r="F126" s="116"/>
      <c r="G126" s="153">
        <f>G127</f>
        <v>53793.9</v>
      </c>
    </row>
    <row r="127" spans="1:7" ht="15">
      <c r="A127" s="154" t="s">
        <v>264</v>
      </c>
      <c r="B127" s="116"/>
      <c r="C127" s="116" t="s">
        <v>58</v>
      </c>
      <c r="D127" s="116" t="s">
        <v>60</v>
      </c>
      <c r="E127" s="116" t="s">
        <v>349</v>
      </c>
      <c r="F127" s="116"/>
      <c r="G127" s="153">
        <f>G128+G131</f>
        <v>53793.9</v>
      </c>
    </row>
    <row r="128" spans="1:7" ht="15">
      <c r="A128" s="154" t="s">
        <v>265</v>
      </c>
      <c r="B128" s="116"/>
      <c r="C128" s="116" t="s">
        <v>58</v>
      </c>
      <c r="D128" s="116" t="s">
        <v>60</v>
      </c>
      <c r="E128" s="116" t="s">
        <v>462</v>
      </c>
      <c r="F128" s="116"/>
      <c r="G128" s="153">
        <f>G129</f>
        <v>26978.7</v>
      </c>
    </row>
    <row r="129" spans="1:7" ht="15">
      <c r="A129" s="154" t="s">
        <v>3</v>
      </c>
      <c r="B129" s="116"/>
      <c r="C129" s="116" t="s">
        <v>58</v>
      </c>
      <c r="D129" s="116" t="s">
        <v>60</v>
      </c>
      <c r="E129" s="16" t="s">
        <v>579</v>
      </c>
      <c r="F129" s="116"/>
      <c r="G129" s="153">
        <f>SUM(G130)</f>
        <v>26978.7</v>
      </c>
    </row>
    <row r="130" spans="1:7" s="79" customFormat="1" ht="15">
      <c r="A130" s="154" t="s">
        <v>251</v>
      </c>
      <c r="B130" s="116"/>
      <c r="C130" s="116" t="s">
        <v>58</v>
      </c>
      <c r="D130" s="116" t="s">
        <v>60</v>
      </c>
      <c r="E130" s="16" t="s">
        <v>579</v>
      </c>
      <c r="F130" s="116" t="s">
        <v>85</v>
      </c>
      <c r="G130" s="153">
        <v>26978.7</v>
      </c>
    </row>
    <row r="131" spans="1:7" ht="15">
      <c r="A131" s="154" t="s">
        <v>584</v>
      </c>
      <c r="B131" s="116"/>
      <c r="C131" s="116" t="s">
        <v>58</v>
      </c>
      <c r="D131" s="116" t="s">
        <v>60</v>
      </c>
      <c r="E131" s="116" t="s">
        <v>495</v>
      </c>
      <c r="F131" s="116"/>
      <c r="G131" s="153">
        <f>G132</f>
        <v>26815.2</v>
      </c>
    </row>
    <row r="132" spans="1:7" ht="15">
      <c r="A132" s="154" t="s">
        <v>564</v>
      </c>
      <c r="B132" s="116"/>
      <c r="C132" s="116" t="s">
        <v>58</v>
      </c>
      <c r="D132" s="116" t="s">
        <v>60</v>
      </c>
      <c r="E132" s="116" t="s">
        <v>496</v>
      </c>
      <c r="F132" s="116"/>
      <c r="G132" s="153">
        <f>SUM(G133)</f>
        <v>26815.2</v>
      </c>
    </row>
    <row r="133" spans="1:7" ht="15">
      <c r="A133" s="159" t="s">
        <v>251</v>
      </c>
      <c r="B133" s="116"/>
      <c r="C133" s="116" t="s">
        <v>58</v>
      </c>
      <c r="D133" s="116" t="s">
        <v>60</v>
      </c>
      <c r="E133" s="116" t="s">
        <v>496</v>
      </c>
      <c r="F133" s="116" t="s">
        <v>85</v>
      </c>
      <c r="G133" s="153">
        <v>26815.2</v>
      </c>
    </row>
    <row r="134" spans="1:7" s="74" customFormat="1" ht="15">
      <c r="A134" s="154" t="s">
        <v>70</v>
      </c>
      <c r="B134" s="116"/>
      <c r="C134" s="116" t="s">
        <v>58</v>
      </c>
      <c r="D134" s="116" t="s">
        <v>157</v>
      </c>
      <c r="E134" s="116"/>
      <c r="F134" s="116"/>
      <c r="G134" s="153">
        <f>G135</f>
        <v>49000</v>
      </c>
    </row>
    <row r="135" spans="1:7" s="74" customFormat="1" ht="36.75" customHeight="1">
      <c r="A135" s="154" t="s">
        <v>580</v>
      </c>
      <c r="B135" s="116"/>
      <c r="C135" s="116" t="s">
        <v>58</v>
      </c>
      <c r="D135" s="116" t="s">
        <v>157</v>
      </c>
      <c r="E135" s="116" t="s">
        <v>497</v>
      </c>
      <c r="F135" s="116"/>
      <c r="G135" s="153">
        <f>G136</f>
        <v>49000</v>
      </c>
    </row>
    <row r="136" spans="1:7" s="80" customFormat="1" ht="15">
      <c r="A136" s="154" t="s">
        <v>250</v>
      </c>
      <c r="B136" s="116"/>
      <c r="C136" s="116" t="s">
        <v>58</v>
      </c>
      <c r="D136" s="116" t="s">
        <v>157</v>
      </c>
      <c r="E136" s="116" t="s">
        <v>497</v>
      </c>
      <c r="F136" s="116" t="s">
        <v>56</v>
      </c>
      <c r="G136" s="153">
        <v>49000</v>
      </c>
    </row>
    <row r="137" spans="1:7" s="76" customFormat="1" ht="15">
      <c r="A137" s="154" t="s">
        <v>217</v>
      </c>
      <c r="B137" s="116"/>
      <c r="C137" s="116" t="s">
        <v>58</v>
      </c>
      <c r="D137" s="116" t="s">
        <v>213</v>
      </c>
      <c r="E137" s="116"/>
      <c r="F137" s="116"/>
      <c r="G137" s="153">
        <f>SUM(G138+G141+G149)</f>
        <v>7974.2</v>
      </c>
    </row>
    <row r="138" spans="1:7" s="76" customFormat="1" ht="15">
      <c r="A138" s="154" t="s">
        <v>498</v>
      </c>
      <c r="B138" s="116"/>
      <c r="C138" s="116" t="s">
        <v>58</v>
      </c>
      <c r="D138" s="116" t="s">
        <v>213</v>
      </c>
      <c r="E138" s="116" t="s">
        <v>399</v>
      </c>
      <c r="F138" s="116"/>
      <c r="G138" s="153">
        <f>SUM(G139)</f>
        <v>2000</v>
      </c>
    </row>
    <row r="139" spans="1:7" s="76" customFormat="1" ht="28.5">
      <c r="A139" s="154" t="s">
        <v>21</v>
      </c>
      <c r="B139" s="116"/>
      <c r="C139" s="116" t="s">
        <v>58</v>
      </c>
      <c r="D139" s="116" t="s">
        <v>213</v>
      </c>
      <c r="E139" s="116" t="s">
        <v>499</v>
      </c>
      <c r="F139" s="116"/>
      <c r="G139" s="153">
        <f>SUM(G140)</f>
        <v>2000</v>
      </c>
    </row>
    <row r="140" spans="1:7" s="76" customFormat="1" ht="28.5">
      <c r="A140" s="154" t="s">
        <v>247</v>
      </c>
      <c r="B140" s="116"/>
      <c r="C140" s="116" t="s">
        <v>58</v>
      </c>
      <c r="D140" s="116" t="s">
        <v>213</v>
      </c>
      <c r="E140" s="116" t="s">
        <v>499</v>
      </c>
      <c r="F140" s="116" t="s">
        <v>248</v>
      </c>
      <c r="G140" s="153">
        <v>2000</v>
      </c>
    </row>
    <row r="141" spans="1:7" s="76" customFormat="1" ht="15">
      <c r="A141" s="154" t="s">
        <v>264</v>
      </c>
      <c r="B141" s="116"/>
      <c r="C141" s="116" t="s">
        <v>58</v>
      </c>
      <c r="D141" s="116" t="s">
        <v>213</v>
      </c>
      <c r="E141" s="116" t="s">
        <v>349</v>
      </c>
      <c r="F141" s="116"/>
      <c r="G141" s="153">
        <f>SUM(G146)+G142</f>
        <v>5574.2</v>
      </c>
    </row>
    <row r="142" spans="1:7" s="76" customFormat="1" ht="15">
      <c r="A142" s="154" t="s">
        <v>315</v>
      </c>
      <c r="B142" s="116"/>
      <c r="C142" s="116" t="s">
        <v>58</v>
      </c>
      <c r="D142" s="116" t="s">
        <v>213</v>
      </c>
      <c r="E142" s="116" t="s">
        <v>350</v>
      </c>
      <c r="F142" s="116"/>
      <c r="G142" s="153">
        <f>SUM(G143)</f>
        <v>574.2</v>
      </c>
    </row>
    <row r="143" spans="1:7" s="76" customFormat="1" ht="15">
      <c r="A143" s="154" t="s">
        <v>8</v>
      </c>
      <c r="B143" s="116"/>
      <c r="C143" s="116" t="s">
        <v>58</v>
      </c>
      <c r="D143" s="116" t="s">
        <v>213</v>
      </c>
      <c r="E143" s="116" t="s">
        <v>351</v>
      </c>
      <c r="F143" s="116"/>
      <c r="G143" s="153">
        <f>SUM(G144)</f>
        <v>574.2</v>
      </c>
    </row>
    <row r="144" spans="1:7" s="76" customFormat="1" ht="28.5">
      <c r="A144" s="154" t="s">
        <v>103</v>
      </c>
      <c r="B144" s="116"/>
      <c r="C144" s="116" t="s">
        <v>58</v>
      </c>
      <c r="D144" s="116" t="s">
        <v>213</v>
      </c>
      <c r="E144" s="116" t="s">
        <v>352</v>
      </c>
      <c r="F144" s="116"/>
      <c r="G144" s="153">
        <f>SUM(G145)</f>
        <v>574.2</v>
      </c>
    </row>
    <row r="145" spans="1:7" s="76" customFormat="1" ht="28.5">
      <c r="A145" s="154" t="s">
        <v>263</v>
      </c>
      <c r="B145" s="116"/>
      <c r="C145" s="116" t="s">
        <v>58</v>
      </c>
      <c r="D145" s="116" t="s">
        <v>213</v>
      </c>
      <c r="E145" s="116" t="s">
        <v>352</v>
      </c>
      <c r="F145" s="116" t="s">
        <v>260</v>
      </c>
      <c r="G145" s="153">
        <v>574.2</v>
      </c>
    </row>
    <row r="146" spans="1:7" s="76" customFormat="1" ht="15">
      <c r="A146" s="154" t="s">
        <v>220</v>
      </c>
      <c r="B146" s="116"/>
      <c r="C146" s="116" t="s">
        <v>58</v>
      </c>
      <c r="D146" s="116" t="s">
        <v>213</v>
      </c>
      <c r="E146" s="116" t="s">
        <v>354</v>
      </c>
      <c r="F146" s="116"/>
      <c r="G146" s="153">
        <f>SUM(G147)</f>
        <v>5000</v>
      </c>
    </row>
    <row r="147" spans="1:7" s="76" customFormat="1" ht="15">
      <c r="A147" s="154" t="s">
        <v>268</v>
      </c>
      <c r="B147" s="116"/>
      <c r="C147" s="116" t="s">
        <v>58</v>
      </c>
      <c r="D147" s="116" t="s">
        <v>213</v>
      </c>
      <c r="E147" s="94" t="s">
        <v>353</v>
      </c>
      <c r="F147" s="116"/>
      <c r="G147" s="153">
        <f>SUM(G148)</f>
        <v>5000</v>
      </c>
    </row>
    <row r="148" spans="1:7" s="81" customFormat="1" ht="15">
      <c r="A148" s="154" t="s">
        <v>250</v>
      </c>
      <c r="B148" s="116"/>
      <c r="C148" s="116" t="s">
        <v>58</v>
      </c>
      <c r="D148" s="116" t="s">
        <v>213</v>
      </c>
      <c r="E148" s="94" t="s">
        <v>353</v>
      </c>
      <c r="F148" s="116" t="s">
        <v>56</v>
      </c>
      <c r="G148" s="153">
        <v>5000</v>
      </c>
    </row>
    <row r="149" spans="1:7" s="82" customFormat="1" ht="15">
      <c r="A149" s="106" t="s">
        <v>266</v>
      </c>
      <c r="B149" s="115"/>
      <c r="C149" s="115" t="s">
        <v>58</v>
      </c>
      <c r="D149" s="115" t="s">
        <v>213</v>
      </c>
      <c r="E149" s="116" t="s">
        <v>344</v>
      </c>
      <c r="F149" s="115"/>
      <c r="G149" s="157">
        <f>SUM(G151)</f>
        <v>400</v>
      </c>
    </row>
    <row r="150" spans="1:7" s="82" customFormat="1" ht="28.5">
      <c r="A150" s="106" t="s">
        <v>512</v>
      </c>
      <c r="B150" s="115"/>
      <c r="C150" s="115" t="s">
        <v>58</v>
      </c>
      <c r="D150" s="115" t="s">
        <v>213</v>
      </c>
      <c r="E150" s="116" t="s">
        <v>355</v>
      </c>
      <c r="F150" s="115"/>
      <c r="G150" s="157">
        <f>SUM(G151)</f>
        <v>400</v>
      </c>
    </row>
    <row r="151" spans="1:7" s="82" customFormat="1" ht="15">
      <c r="A151" s="106" t="s">
        <v>251</v>
      </c>
      <c r="B151" s="115"/>
      <c r="C151" s="115" t="s">
        <v>58</v>
      </c>
      <c r="D151" s="115" t="s">
        <v>213</v>
      </c>
      <c r="E151" s="116" t="s">
        <v>355</v>
      </c>
      <c r="F151" s="115" t="s">
        <v>85</v>
      </c>
      <c r="G151" s="157">
        <v>400</v>
      </c>
    </row>
    <row r="152" spans="1:7" s="74" customFormat="1" ht="14.25" customHeight="1">
      <c r="A152" s="154" t="s">
        <v>221</v>
      </c>
      <c r="B152" s="94"/>
      <c r="C152" s="94" t="s">
        <v>64</v>
      </c>
      <c r="D152" s="94"/>
      <c r="E152" s="94"/>
      <c r="F152" s="93"/>
      <c r="G152" s="168">
        <f>SUM(G154+G159)</f>
        <v>66409</v>
      </c>
    </row>
    <row r="153" spans="1:7" s="74" customFormat="1" ht="15" hidden="1">
      <c r="A153" s="105" t="s">
        <v>222</v>
      </c>
      <c r="B153" s="64"/>
      <c r="C153" s="64" t="s">
        <v>64</v>
      </c>
      <c r="D153" s="64" t="s">
        <v>226</v>
      </c>
      <c r="E153" s="64"/>
      <c r="F153" s="64"/>
      <c r="G153" s="149"/>
    </row>
    <row r="154" spans="1:7" ht="15">
      <c r="A154" s="154" t="s">
        <v>20</v>
      </c>
      <c r="B154" s="116"/>
      <c r="C154" s="116" t="s">
        <v>64</v>
      </c>
      <c r="D154" s="116" t="s">
        <v>228</v>
      </c>
      <c r="E154" s="116"/>
      <c r="F154" s="116"/>
      <c r="G154" s="153">
        <f>G156</f>
        <v>3713.4</v>
      </c>
    </row>
    <row r="155" spans="1:7" ht="15">
      <c r="A155" s="154" t="s">
        <v>500</v>
      </c>
      <c r="B155" s="116"/>
      <c r="C155" s="116" t="s">
        <v>64</v>
      </c>
      <c r="D155" s="116" t="s">
        <v>228</v>
      </c>
      <c r="E155" s="116" t="s">
        <v>501</v>
      </c>
      <c r="F155" s="116"/>
      <c r="G155" s="153">
        <f>G156</f>
        <v>3713.4</v>
      </c>
    </row>
    <row r="156" spans="1:7" ht="15">
      <c r="A156" s="154" t="s">
        <v>155</v>
      </c>
      <c r="B156" s="116"/>
      <c r="C156" s="116" t="s">
        <v>64</v>
      </c>
      <c r="D156" s="116" t="s">
        <v>228</v>
      </c>
      <c r="E156" s="116" t="s">
        <v>502</v>
      </c>
      <c r="F156" s="116"/>
      <c r="G156" s="153">
        <f>G157</f>
        <v>3713.4</v>
      </c>
    </row>
    <row r="157" spans="1:7" ht="15">
      <c r="A157" s="154" t="s">
        <v>17</v>
      </c>
      <c r="B157" s="116"/>
      <c r="C157" s="116" t="s">
        <v>64</v>
      </c>
      <c r="D157" s="116" t="s">
        <v>228</v>
      </c>
      <c r="E157" s="116" t="s">
        <v>503</v>
      </c>
      <c r="F157" s="116"/>
      <c r="G157" s="153">
        <f>SUM(G158)</f>
        <v>3713.4</v>
      </c>
    </row>
    <row r="158" spans="1:7" ht="15">
      <c r="A158" s="154" t="s">
        <v>250</v>
      </c>
      <c r="B158" s="116"/>
      <c r="C158" s="116" t="s">
        <v>64</v>
      </c>
      <c r="D158" s="116" t="s">
        <v>228</v>
      </c>
      <c r="E158" s="116" t="s">
        <v>503</v>
      </c>
      <c r="F158" s="116" t="s">
        <v>56</v>
      </c>
      <c r="G158" s="153">
        <v>3713.4</v>
      </c>
    </row>
    <row r="159" spans="1:7" ht="15">
      <c r="A159" s="154" t="s">
        <v>18</v>
      </c>
      <c r="B159" s="116"/>
      <c r="C159" s="116" t="s">
        <v>64</v>
      </c>
      <c r="D159" s="116" t="s">
        <v>44</v>
      </c>
      <c r="E159" s="116"/>
      <c r="F159" s="116"/>
      <c r="G159" s="153">
        <f>SUM(G163+G160+G165+G167)</f>
        <v>62695.6</v>
      </c>
    </row>
    <row r="160" spans="1:7" ht="71.25">
      <c r="A160" s="154" t="s">
        <v>506</v>
      </c>
      <c r="B160" s="116"/>
      <c r="C160" s="116" t="s">
        <v>64</v>
      </c>
      <c r="D160" s="116" t="s">
        <v>44</v>
      </c>
      <c r="E160" s="116" t="s">
        <v>509</v>
      </c>
      <c r="F160" s="116"/>
      <c r="G160" s="153">
        <f>SUM(G161)</f>
        <v>198.4</v>
      </c>
    </row>
    <row r="161" spans="1:7" ht="57">
      <c r="A161" s="154" t="s">
        <v>508</v>
      </c>
      <c r="B161" s="116"/>
      <c r="C161" s="116" t="s">
        <v>64</v>
      </c>
      <c r="D161" s="116" t="s">
        <v>44</v>
      </c>
      <c r="E161" s="116" t="s">
        <v>507</v>
      </c>
      <c r="F161" s="116"/>
      <c r="G161" s="153">
        <f>SUM(G162)</f>
        <v>198.4</v>
      </c>
    </row>
    <row r="162" spans="1:7" ht="15">
      <c r="A162" s="154" t="s">
        <v>250</v>
      </c>
      <c r="B162" s="116"/>
      <c r="C162" s="116" t="s">
        <v>64</v>
      </c>
      <c r="D162" s="116" t="s">
        <v>44</v>
      </c>
      <c r="E162" s="116" t="s">
        <v>507</v>
      </c>
      <c r="F162" s="116" t="s">
        <v>56</v>
      </c>
      <c r="G162" s="153">
        <v>198.4</v>
      </c>
    </row>
    <row r="163" spans="1:7" s="85" customFormat="1" ht="15.75">
      <c r="A163" s="104" t="s">
        <v>30</v>
      </c>
      <c r="B163" s="94"/>
      <c r="C163" s="116" t="s">
        <v>64</v>
      </c>
      <c r="D163" s="116" t="s">
        <v>44</v>
      </c>
      <c r="E163" s="94" t="s">
        <v>504</v>
      </c>
      <c r="F163" s="94"/>
      <c r="G163" s="153">
        <f>SUM(G164)</f>
        <v>38122.5</v>
      </c>
    </row>
    <row r="164" spans="1:7" s="85" customFormat="1" ht="15.75">
      <c r="A164" s="154" t="s">
        <v>250</v>
      </c>
      <c r="B164" s="94"/>
      <c r="C164" s="116" t="s">
        <v>64</v>
      </c>
      <c r="D164" s="116" t="s">
        <v>44</v>
      </c>
      <c r="E164" s="94" t="s">
        <v>504</v>
      </c>
      <c r="F164" s="94" t="s">
        <v>56</v>
      </c>
      <c r="G164" s="153">
        <v>38122.5</v>
      </c>
    </row>
    <row r="165" spans="1:7" s="85" customFormat="1" ht="28.5">
      <c r="A165" s="154" t="s">
        <v>280</v>
      </c>
      <c r="B165" s="94"/>
      <c r="C165" s="116" t="s">
        <v>64</v>
      </c>
      <c r="D165" s="116" t="s">
        <v>44</v>
      </c>
      <c r="E165" s="94" t="s">
        <v>505</v>
      </c>
      <c r="F165" s="94"/>
      <c r="G165" s="153">
        <f>G166</f>
        <v>24077.5</v>
      </c>
    </row>
    <row r="166" spans="1:7" s="85" customFormat="1" ht="15.75">
      <c r="A166" s="154" t="s">
        <v>250</v>
      </c>
      <c r="B166" s="94"/>
      <c r="C166" s="116" t="s">
        <v>64</v>
      </c>
      <c r="D166" s="116" t="s">
        <v>44</v>
      </c>
      <c r="E166" s="94" t="s">
        <v>505</v>
      </c>
      <c r="F166" s="94" t="s">
        <v>56</v>
      </c>
      <c r="G166" s="153">
        <v>24077.5</v>
      </c>
    </row>
    <row r="167" spans="1:7" s="85" customFormat="1" ht="15.75">
      <c r="A167" s="106" t="s">
        <v>266</v>
      </c>
      <c r="B167" s="94"/>
      <c r="C167" s="116" t="s">
        <v>64</v>
      </c>
      <c r="D167" s="116" t="s">
        <v>44</v>
      </c>
      <c r="E167" s="116" t="s">
        <v>344</v>
      </c>
      <c r="F167" s="94"/>
      <c r="G167" s="153">
        <f>SUM(G168)</f>
        <v>297.2</v>
      </c>
    </row>
    <row r="168" spans="1:7" s="85" customFormat="1" ht="35.25" customHeight="1">
      <c r="A168" s="154" t="s">
        <v>510</v>
      </c>
      <c r="B168" s="94"/>
      <c r="C168" s="116" t="s">
        <v>64</v>
      </c>
      <c r="D168" s="116" t="s">
        <v>44</v>
      </c>
      <c r="E168" s="116" t="s">
        <v>511</v>
      </c>
      <c r="F168" s="94"/>
      <c r="G168" s="153">
        <f>SUM(G169)</f>
        <v>297.2</v>
      </c>
    </row>
    <row r="169" spans="1:7" s="85" customFormat="1" ht="15.75">
      <c r="A169" s="154" t="s">
        <v>250</v>
      </c>
      <c r="B169" s="94"/>
      <c r="C169" s="116" t="s">
        <v>64</v>
      </c>
      <c r="D169" s="116" t="s">
        <v>44</v>
      </c>
      <c r="E169" s="116" t="s">
        <v>511</v>
      </c>
      <c r="F169" s="94" t="s">
        <v>56</v>
      </c>
      <c r="G169" s="153">
        <v>297.2</v>
      </c>
    </row>
    <row r="170" spans="1:7" ht="15" hidden="1">
      <c r="A170" s="103" t="s">
        <v>65</v>
      </c>
      <c r="B170" s="64"/>
      <c r="C170" s="94" t="s">
        <v>64</v>
      </c>
      <c r="D170" s="94" t="s">
        <v>64</v>
      </c>
      <c r="E170" s="64" t="s">
        <v>19</v>
      </c>
      <c r="F170" s="94" t="s">
        <v>66</v>
      </c>
      <c r="G170" s="149"/>
    </row>
    <row r="171" spans="1:7" ht="15">
      <c r="A171" s="105" t="s">
        <v>27</v>
      </c>
      <c r="B171" s="64"/>
      <c r="C171" s="64" t="s">
        <v>203</v>
      </c>
      <c r="D171" s="64"/>
      <c r="E171" s="64"/>
      <c r="F171" s="64"/>
      <c r="G171" s="149">
        <f>SUM(G173)+G178</f>
        <v>4737.2</v>
      </c>
    </row>
    <row r="172" spans="1:7" ht="15">
      <c r="A172" s="165" t="s">
        <v>299</v>
      </c>
      <c r="B172" s="64"/>
      <c r="C172" s="116" t="s">
        <v>203</v>
      </c>
      <c r="D172" s="116" t="s">
        <v>44</v>
      </c>
      <c r="E172" s="64"/>
      <c r="F172" s="64"/>
      <c r="G172" s="149">
        <f>SUM(G173)</f>
        <v>4611.9</v>
      </c>
    </row>
    <row r="173" spans="1:7" ht="15">
      <c r="A173" s="154" t="s">
        <v>28</v>
      </c>
      <c r="B173" s="116"/>
      <c r="C173" s="116" t="s">
        <v>203</v>
      </c>
      <c r="D173" s="116" t="s">
        <v>44</v>
      </c>
      <c r="E173" s="116" t="s">
        <v>356</v>
      </c>
      <c r="F173" s="116"/>
      <c r="G173" s="153">
        <f>SUM(G174)</f>
        <v>4611.9</v>
      </c>
    </row>
    <row r="174" spans="1:7" ht="28.5">
      <c r="A174" s="154" t="s">
        <v>21</v>
      </c>
      <c r="B174" s="116"/>
      <c r="C174" s="116" t="s">
        <v>203</v>
      </c>
      <c r="D174" s="116" t="s">
        <v>44</v>
      </c>
      <c r="E174" s="116" t="s">
        <v>357</v>
      </c>
      <c r="F174" s="116"/>
      <c r="G174" s="153">
        <f>SUM(G175:G177)</f>
        <v>4611.9</v>
      </c>
    </row>
    <row r="175" spans="1:7" ht="28.5">
      <c r="A175" s="154" t="s">
        <v>247</v>
      </c>
      <c r="B175" s="116"/>
      <c r="C175" s="116" t="s">
        <v>203</v>
      </c>
      <c r="D175" s="116" t="s">
        <v>44</v>
      </c>
      <c r="E175" s="116" t="s">
        <v>357</v>
      </c>
      <c r="F175" s="116" t="s">
        <v>248</v>
      </c>
      <c r="G175" s="153">
        <v>3958.6</v>
      </c>
    </row>
    <row r="176" spans="1:7" ht="15">
      <c r="A176" s="154" t="s">
        <v>250</v>
      </c>
      <c r="B176" s="116"/>
      <c r="C176" s="116" t="s">
        <v>203</v>
      </c>
      <c r="D176" s="116" t="s">
        <v>44</v>
      </c>
      <c r="E176" s="116" t="s">
        <v>357</v>
      </c>
      <c r="F176" s="116" t="s">
        <v>56</v>
      </c>
      <c r="G176" s="153">
        <v>592.9</v>
      </c>
    </row>
    <row r="177" spans="1:7" ht="15">
      <c r="A177" s="154" t="s">
        <v>251</v>
      </c>
      <c r="B177" s="116"/>
      <c r="C177" s="116" t="s">
        <v>203</v>
      </c>
      <c r="D177" s="116" t="s">
        <v>44</v>
      </c>
      <c r="E177" s="116" t="s">
        <v>357</v>
      </c>
      <c r="F177" s="116" t="s">
        <v>85</v>
      </c>
      <c r="G177" s="153">
        <v>60.4</v>
      </c>
    </row>
    <row r="178" spans="1:7" ht="15">
      <c r="A178" s="154" t="s">
        <v>29</v>
      </c>
      <c r="B178" s="116"/>
      <c r="C178" s="116" t="s">
        <v>203</v>
      </c>
      <c r="D178" s="116" t="s">
        <v>64</v>
      </c>
      <c r="E178" s="152"/>
      <c r="F178" s="116"/>
      <c r="G178" s="153">
        <f>G180</f>
        <v>125.3</v>
      </c>
    </row>
    <row r="179" spans="1:7" ht="15">
      <c r="A179" s="154" t="s">
        <v>266</v>
      </c>
      <c r="B179" s="116"/>
      <c r="C179" s="116" t="s">
        <v>203</v>
      </c>
      <c r="D179" s="116" t="s">
        <v>64</v>
      </c>
      <c r="E179" s="94" t="s">
        <v>344</v>
      </c>
      <c r="F179" s="116"/>
      <c r="G179" s="153">
        <f>SUM(G180)</f>
        <v>125.3</v>
      </c>
    </row>
    <row r="180" spans="1:7" ht="15">
      <c r="A180" s="154" t="s">
        <v>300</v>
      </c>
      <c r="B180" s="213"/>
      <c r="C180" s="116" t="s">
        <v>203</v>
      </c>
      <c r="D180" s="116" t="s">
        <v>64</v>
      </c>
      <c r="E180" s="94" t="s">
        <v>359</v>
      </c>
      <c r="F180" s="116"/>
      <c r="G180" s="153">
        <f>G181</f>
        <v>125.3</v>
      </c>
    </row>
    <row r="181" spans="1:7" ht="15">
      <c r="A181" s="154" t="s">
        <v>250</v>
      </c>
      <c r="B181" s="116"/>
      <c r="C181" s="116" t="s">
        <v>203</v>
      </c>
      <c r="D181" s="116" t="s">
        <v>64</v>
      </c>
      <c r="E181" s="94" t="s">
        <v>359</v>
      </c>
      <c r="F181" s="116" t="s">
        <v>56</v>
      </c>
      <c r="G181" s="153">
        <v>125.3</v>
      </c>
    </row>
    <row r="182" spans="1:7" ht="15" hidden="1">
      <c r="A182" s="154" t="s">
        <v>52</v>
      </c>
      <c r="B182" s="116"/>
      <c r="C182" s="116" t="s">
        <v>53</v>
      </c>
      <c r="D182" s="116"/>
      <c r="E182" s="116"/>
      <c r="F182" s="116"/>
      <c r="G182" s="153">
        <f>G183</f>
        <v>0</v>
      </c>
    </row>
    <row r="183" spans="1:7" ht="15" hidden="1">
      <c r="A183" s="154" t="s">
        <v>115</v>
      </c>
      <c r="B183" s="116"/>
      <c r="C183" s="116" t="s">
        <v>53</v>
      </c>
      <c r="D183" s="116" t="s">
        <v>157</v>
      </c>
      <c r="E183" s="116"/>
      <c r="F183" s="116"/>
      <c r="G183" s="153">
        <f>G185</f>
        <v>0</v>
      </c>
    </row>
    <row r="184" spans="1:7" ht="15" hidden="1">
      <c r="A184" s="154" t="s">
        <v>266</v>
      </c>
      <c r="B184" s="116"/>
      <c r="C184" s="116" t="s">
        <v>53</v>
      </c>
      <c r="D184" s="116" t="s">
        <v>157</v>
      </c>
      <c r="E184" s="94" t="s">
        <v>63</v>
      </c>
      <c r="F184" s="116"/>
      <c r="G184" s="153">
        <f>SUM(G185)</f>
        <v>0</v>
      </c>
    </row>
    <row r="185" spans="1:7" ht="28.5" hidden="1">
      <c r="A185" s="104" t="s">
        <v>267</v>
      </c>
      <c r="B185" s="116"/>
      <c r="C185" s="116" t="s">
        <v>53</v>
      </c>
      <c r="D185" s="116" t="s">
        <v>157</v>
      </c>
      <c r="E185" s="116" t="s">
        <v>19</v>
      </c>
      <c r="F185" s="116"/>
      <c r="G185" s="153">
        <f>G186</f>
        <v>0</v>
      </c>
    </row>
    <row r="186" spans="1:7" s="74" customFormat="1" ht="28.5" hidden="1">
      <c r="A186" s="154" t="s">
        <v>271</v>
      </c>
      <c r="B186" s="116"/>
      <c r="C186" s="116" t="s">
        <v>53</v>
      </c>
      <c r="D186" s="116" t="s">
        <v>157</v>
      </c>
      <c r="E186" s="116" t="s">
        <v>270</v>
      </c>
      <c r="F186" s="116" t="s">
        <v>269</v>
      </c>
      <c r="G186" s="153"/>
    </row>
    <row r="187" spans="1:7" ht="15">
      <c r="A187" s="105" t="s">
        <v>90</v>
      </c>
      <c r="B187" s="64"/>
      <c r="C187" s="64" t="s">
        <v>2</v>
      </c>
      <c r="D187" s="64"/>
      <c r="E187" s="64"/>
      <c r="F187" s="64"/>
      <c r="G187" s="149">
        <f>SUM(G195)+G188</f>
        <v>30396.1</v>
      </c>
    </row>
    <row r="188" spans="1:7" ht="15">
      <c r="A188" s="105" t="s">
        <v>9</v>
      </c>
      <c r="B188" s="64"/>
      <c r="C188" s="64" t="s">
        <v>2</v>
      </c>
      <c r="D188" s="64" t="s">
        <v>44</v>
      </c>
      <c r="E188" s="64"/>
      <c r="F188" s="64"/>
      <c r="G188" s="149">
        <f>SUM(G189)</f>
        <v>500</v>
      </c>
    </row>
    <row r="189" spans="1:7" ht="15">
      <c r="A189" s="154" t="s">
        <v>266</v>
      </c>
      <c r="B189" s="64"/>
      <c r="C189" s="64" t="s">
        <v>2</v>
      </c>
      <c r="D189" s="64" t="s">
        <v>44</v>
      </c>
      <c r="E189" s="94" t="s">
        <v>344</v>
      </c>
      <c r="F189" s="64"/>
      <c r="G189" s="149">
        <f>SUM(G190)+G192</f>
        <v>500</v>
      </c>
    </row>
    <row r="190" spans="1:7" ht="42.75" hidden="1">
      <c r="A190" s="154" t="s">
        <v>302</v>
      </c>
      <c r="B190" s="64"/>
      <c r="C190" s="64" t="s">
        <v>2</v>
      </c>
      <c r="D190" s="64" t="s">
        <v>44</v>
      </c>
      <c r="E190" s="94" t="s">
        <v>360</v>
      </c>
      <c r="F190" s="64"/>
      <c r="G190" s="149">
        <f>SUM(G191)</f>
        <v>0</v>
      </c>
    </row>
    <row r="191" spans="1:7" ht="15" hidden="1">
      <c r="A191" s="105" t="s">
        <v>254</v>
      </c>
      <c r="B191" s="64"/>
      <c r="C191" s="64" t="s">
        <v>2</v>
      </c>
      <c r="D191" s="64" t="s">
        <v>44</v>
      </c>
      <c r="E191" s="94" t="s">
        <v>360</v>
      </c>
      <c r="F191" s="64" t="s">
        <v>255</v>
      </c>
      <c r="G191" s="149"/>
    </row>
    <row r="192" spans="1:7" ht="28.5">
      <c r="A192" s="184" t="s">
        <v>304</v>
      </c>
      <c r="B192" s="215"/>
      <c r="C192" s="216" t="s">
        <v>2</v>
      </c>
      <c r="D192" s="216" t="s">
        <v>44</v>
      </c>
      <c r="E192" s="94" t="s">
        <v>361</v>
      </c>
      <c r="F192" s="215"/>
      <c r="G192" s="149">
        <f>SUM(G193)</f>
        <v>500</v>
      </c>
    </row>
    <row r="193" spans="1:7" ht="28.5">
      <c r="A193" s="165" t="s">
        <v>303</v>
      </c>
      <c r="B193" s="216"/>
      <c r="C193" s="216" t="s">
        <v>2</v>
      </c>
      <c r="D193" s="216" t="s">
        <v>44</v>
      </c>
      <c r="E193" s="94" t="s">
        <v>362</v>
      </c>
      <c r="F193" s="215"/>
      <c r="G193" s="149">
        <f>SUM(G194)</f>
        <v>500</v>
      </c>
    </row>
    <row r="194" spans="1:7" ht="15">
      <c r="A194" s="186" t="s">
        <v>254</v>
      </c>
      <c r="B194" s="217"/>
      <c r="C194" s="216" t="s">
        <v>2</v>
      </c>
      <c r="D194" s="216" t="s">
        <v>44</v>
      </c>
      <c r="E194" s="94" t="s">
        <v>362</v>
      </c>
      <c r="F194" s="216" t="s">
        <v>255</v>
      </c>
      <c r="G194" s="149">
        <v>500</v>
      </c>
    </row>
    <row r="195" spans="1:7" s="74" customFormat="1" ht="15">
      <c r="A195" s="154" t="s">
        <v>78</v>
      </c>
      <c r="B195" s="116"/>
      <c r="C195" s="116" t="s">
        <v>2</v>
      </c>
      <c r="D195" s="116" t="s">
        <v>58</v>
      </c>
      <c r="E195" s="116"/>
      <c r="F195" s="116"/>
      <c r="G195" s="153">
        <f>SUM(G196)</f>
        <v>29896.1</v>
      </c>
    </row>
    <row r="196" spans="1:7" s="74" customFormat="1" ht="28.5">
      <c r="A196" s="105" t="s">
        <v>306</v>
      </c>
      <c r="B196" s="64"/>
      <c r="C196" s="116" t="s">
        <v>2</v>
      </c>
      <c r="D196" s="116" t="s">
        <v>58</v>
      </c>
      <c r="E196" s="64" t="s">
        <v>363</v>
      </c>
      <c r="F196" s="64"/>
      <c r="G196" s="153">
        <f>SUM(G197)</f>
        <v>29896.1</v>
      </c>
    </row>
    <row r="197" spans="1:7" ht="74.25" customHeight="1">
      <c r="A197" s="151" t="s">
        <v>506</v>
      </c>
      <c r="B197" s="116"/>
      <c r="C197" s="116" t="s">
        <v>2</v>
      </c>
      <c r="D197" s="116" t="s">
        <v>58</v>
      </c>
      <c r="E197" s="116" t="s">
        <v>364</v>
      </c>
      <c r="F197" s="116"/>
      <c r="G197" s="209">
        <f>SUM(G198)</f>
        <v>29896.1</v>
      </c>
    </row>
    <row r="198" spans="1:7" ht="57">
      <c r="A198" s="64" t="s">
        <v>365</v>
      </c>
      <c r="B198" s="116"/>
      <c r="C198" s="116" t="s">
        <v>2</v>
      </c>
      <c r="D198" s="116" t="s">
        <v>58</v>
      </c>
      <c r="E198" s="116" t="s">
        <v>366</v>
      </c>
      <c r="F198" s="116"/>
      <c r="G198" s="209">
        <f>SUM(G199)</f>
        <v>29896.1</v>
      </c>
    </row>
    <row r="199" spans="1:7" s="74" customFormat="1" ht="28.5">
      <c r="A199" s="151" t="s">
        <v>570</v>
      </c>
      <c r="B199" s="116"/>
      <c r="C199" s="115" t="s">
        <v>2</v>
      </c>
      <c r="D199" s="115" t="s">
        <v>58</v>
      </c>
      <c r="E199" s="115" t="s">
        <v>366</v>
      </c>
      <c r="F199" s="115" t="s">
        <v>269</v>
      </c>
      <c r="G199" s="209">
        <v>29896.1</v>
      </c>
    </row>
    <row r="200" spans="1:7" s="74" customFormat="1" ht="15">
      <c r="A200" s="105" t="s">
        <v>124</v>
      </c>
      <c r="B200" s="64"/>
      <c r="C200" s="94" t="s">
        <v>218</v>
      </c>
      <c r="D200" s="94"/>
      <c r="E200" s="94"/>
      <c r="F200" s="94"/>
      <c r="G200" s="149">
        <f>SUM(G201)</f>
        <v>1000</v>
      </c>
    </row>
    <row r="201" spans="1:7" s="74" customFormat="1" ht="15">
      <c r="A201" s="105" t="s">
        <v>119</v>
      </c>
      <c r="B201" s="64"/>
      <c r="C201" s="64" t="s">
        <v>218</v>
      </c>
      <c r="D201" s="64" t="s">
        <v>226</v>
      </c>
      <c r="E201" s="64"/>
      <c r="F201" s="64"/>
      <c r="G201" s="149">
        <f>SUM(G202)</f>
        <v>1000</v>
      </c>
    </row>
    <row r="202" spans="1:7" s="74" customFormat="1" ht="15">
      <c r="A202" s="166" t="s">
        <v>273</v>
      </c>
      <c r="B202" s="64"/>
      <c r="C202" s="64" t="s">
        <v>218</v>
      </c>
      <c r="D202" s="64" t="s">
        <v>226</v>
      </c>
      <c r="E202" s="94" t="s">
        <v>344</v>
      </c>
      <c r="F202" s="64"/>
      <c r="G202" s="149">
        <f>SUM(G203)</f>
        <v>1000</v>
      </c>
    </row>
    <row r="203" spans="1:7" s="74" customFormat="1" ht="28.5">
      <c r="A203" s="105" t="s">
        <v>473</v>
      </c>
      <c r="B203" s="64"/>
      <c r="C203" s="64" t="s">
        <v>218</v>
      </c>
      <c r="D203" s="64" t="s">
        <v>226</v>
      </c>
      <c r="E203" s="94" t="s">
        <v>374</v>
      </c>
      <c r="F203" s="64"/>
      <c r="G203" s="149">
        <f>SUM(G204)</f>
        <v>1000</v>
      </c>
    </row>
    <row r="204" spans="1:7" s="74" customFormat="1" ht="28.5">
      <c r="A204" s="151" t="s">
        <v>570</v>
      </c>
      <c r="B204" s="64"/>
      <c r="C204" s="64" t="s">
        <v>218</v>
      </c>
      <c r="D204" s="64" t="s">
        <v>226</v>
      </c>
      <c r="E204" s="94" t="s">
        <v>374</v>
      </c>
      <c r="F204" s="64" t="s">
        <v>269</v>
      </c>
      <c r="G204" s="149">
        <v>1000</v>
      </c>
    </row>
    <row r="205" spans="1:7" s="86" customFormat="1" ht="15">
      <c r="A205" s="163" t="s">
        <v>133</v>
      </c>
      <c r="B205" s="95" t="s">
        <v>134</v>
      </c>
      <c r="C205" s="148"/>
      <c r="D205" s="148"/>
      <c r="E205" s="148"/>
      <c r="F205" s="148"/>
      <c r="G205" s="164">
        <f>SUM(G206+G240+G246)+G229+G233</f>
        <v>38314.5</v>
      </c>
    </row>
    <row r="206" spans="1:7" s="86" customFormat="1" ht="15">
      <c r="A206" s="105" t="s">
        <v>225</v>
      </c>
      <c r="B206" s="64"/>
      <c r="C206" s="64" t="s">
        <v>226</v>
      </c>
      <c r="D206" s="64"/>
      <c r="E206" s="64"/>
      <c r="F206" s="64"/>
      <c r="G206" s="149">
        <f>SUM(G207+G214+G217)</f>
        <v>24873</v>
      </c>
    </row>
    <row r="207" spans="1:7" ht="28.5">
      <c r="A207" s="105" t="s">
        <v>202</v>
      </c>
      <c r="B207" s="64"/>
      <c r="C207" s="64" t="s">
        <v>226</v>
      </c>
      <c r="D207" s="64" t="s">
        <v>203</v>
      </c>
      <c r="E207" s="64"/>
      <c r="F207" s="64"/>
      <c r="G207" s="149">
        <f>SUM(G208)</f>
        <v>19670</v>
      </c>
    </row>
    <row r="208" spans="1:7" ht="28.5">
      <c r="A208" s="105" t="s">
        <v>38</v>
      </c>
      <c r="B208" s="64"/>
      <c r="C208" s="64" t="s">
        <v>226</v>
      </c>
      <c r="D208" s="64" t="s">
        <v>203</v>
      </c>
      <c r="E208" s="64" t="s">
        <v>322</v>
      </c>
      <c r="F208" s="64"/>
      <c r="G208" s="149">
        <f>SUM(G209)+G213</f>
        <v>19670</v>
      </c>
    </row>
    <row r="209" spans="1:7" ht="17.25" customHeight="1">
      <c r="A209" s="105" t="s">
        <v>45</v>
      </c>
      <c r="B209" s="64"/>
      <c r="C209" s="64" t="s">
        <v>226</v>
      </c>
      <c r="D209" s="64" t="s">
        <v>203</v>
      </c>
      <c r="E209" s="64" t="s">
        <v>323</v>
      </c>
      <c r="F209" s="64"/>
      <c r="G209" s="149">
        <f>SUM(G210+G211)</f>
        <v>19670</v>
      </c>
    </row>
    <row r="210" spans="1:7" ht="28.5">
      <c r="A210" s="105" t="s">
        <v>247</v>
      </c>
      <c r="B210" s="64"/>
      <c r="C210" s="64" t="s">
        <v>226</v>
      </c>
      <c r="D210" s="64" t="s">
        <v>203</v>
      </c>
      <c r="E210" s="64" t="s">
        <v>323</v>
      </c>
      <c r="F210" s="93" t="s">
        <v>248</v>
      </c>
      <c r="G210" s="149">
        <v>19662.2</v>
      </c>
    </row>
    <row r="211" spans="1:7" s="76" customFormat="1" ht="18" customHeight="1">
      <c r="A211" s="105" t="s">
        <v>250</v>
      </c>
      <c r="B211" s="64"/>
      <c r="C211" s="64" t="s">
        <v>226</v>
      </c>
      <c r="D211" s="64" t="s">
        <v>203</v>
      </c>
      <c r="E211" s="64" t="s">
        <v>323</v>
      </c>
      <c r="F211" s="64" t="s">
        <v>56</v>
      </c>
      <c r="G211" s="150">
        <v>7.8</v>
      </c>
    </row>
    <row r="212" spans="1:7" s="84" customFormat="1" ht="28.5" hidden="1">
      <c r="A212" s="105" t="s">
        <v>204</v>
      </c>
      <c r="B212" s="64"/>
      <c r="C212" s="64" t="s">
        <v>46</v>
      </c>
      <c r="D212" s="64" t="s">
        <v>203</v>
      </c>
      <c r="E212" s="64" t="s">
        <v>205</v>
      </c>
      <c r="F212" s="64"/>
      <c r="G212" s="149">
        <f>SUM(G213)</f>
        <v>0</v>
      </c>
    </row>
    <row r="213" spans="1:7" ht="28.5" hidden="1">
      <c r="A213" s="105" t="s">
        <v>247</v>
      </c>
      <c r="B213" s="64"/>
      <c r="C213" s="64" t="s">
        <v>46</v>
      </c>
      <c r="D213" s="64" t="s">
        <v>203</v>
      </c>
      <c r="E213" s="64" t="s">
        <v>205</v>
      </c>
      <c r="F213" s="93" t="s">
        <v>248</v>
      </c>
      <c r="G213" s="149"/>
    </row>
    <row r="214" spans="1:7" ht="15">
      <c r="A214" s="105" t="s">
        <v>212</v>
      </c>
      <c r="B214" s="64"/>
      <c r="C214" s="64" t="s">
        <v>226</v>
      </c>
      <c r="D214" s="64" t="s">
        <v>218</v>
      </c>
      <c r="E214" s="64"/>
      <c r="F214" s="64"/>
      <c r="G214" s="149">
        <f>SUM(G215)</f>
        <v>1600</v>
      </c>
    </row>
    <row r="215" spans="1:7" ht="15">
      <c r="A215" s="105" t="s">
        <v>200</v>
      </c>
      <c r="B215" s="64"/>
      <c r="C215" s="64" t="s">
        <v>226</v>
      </c>
      <c r="D215" s="64" t="s">
        <v>218</v>
      </c>
      <c r="E215" s="64" t="s">
        <v>334</v>
      </c>
      <c r="F215" s="64"/>
      <c r="G215" s="149">
        <f>SUM(G216)</f>
        <v>1600</v>
      </c>
    </row>
    <row r="216" spans="1:7" ht="15">
      <c r="A216" s="105" t="s">
        <v>251</v>
      </c>
      <c r="B216" s="64"/>
      <c r="C216" s="64" t="s">
        <v>226</v>
      </c>
      <c r="D216" s="64" t="s">
        <v>218</v>
      </c>
      <c r="E216" s="64" t="s">
        <v>334</v>
      </c>
      <c r="F216" s="64" t="s">
        <v>85</v>
      </c>
      <c r="G216" s="149">
        <v>1600</v>
      </c>
    </row>
    <row r="217" spans="1:7" ht="15">
      <c r="A217" s="105" t="s">
        <v>48</v>
      </c>
      <c r="B217" s="64"/>
      <c r="C217" s="64" t="s">
        <v>226</v>
      </c>
      <c r="D217" s="64" t="s">
        <v>117</v>
      </c>
      <c r="E217" s="64"/>
      <c r="F217" s="94"/>
      <c r="G217" s="149">
        <f>SUM(G218)</f>
        <v>3603</v>
      </c>
    </row>
    <row r="218" spans="1:7" ht="28.5">
      <c r="A218" s="105" t="s">
        <v>249</v>
      </c>
      <c r="B218" s="64"/>
      <c r="C218" s="64" t="s">
        <v>226</v>
      </c>
      <c r="D218" s="64" t="s">
        <v>117</v>
      </c>
      <c r="E218" s="64" t="s">
        <v>326</v>
      </c>
      <c r="F218" s="94"/>
      <c r="G218" s="150">
        <f>SUM(G219+G222+G224)</f>
        <v>3603</v>
      </c>
    </row>
    <row r="219" spans="1:7" ht="15">
      <c r="A219" s="105" t="s">
        <v>243</v>
      </c>
      <c r="B219" s="64"/>
      <c r="C219" s="64" t="s">
        <v>226</v>
      </c>
      <c r="D219" s="64" t="s">
        <v>117</v>
      </c>
      <c r="E219" s="64" t="s">
        <v>327</v>
      </c>
      <c r="F219" s="64"/>
      <c r="G219" s="150">
        <f>SUM(G220:G221)</f>
        <v>220.5</v>
      </c>
    </row>
    <row r="220" spans="1:7" ht="15">
      <c r="A220" s="105" t="s">
        <v>250</v>
      </c>
      <c r="B220" s="64"/>
      <c r="C220" s="64" t="s">
        <v>226</v>
      </c>
      <c r="D220" s="64" t="s">
        <v>117</v>
      </c>
      <c r="E220" s="64" t="s">
        <v>327</v>
      </c>
      <c r="F220" s="64" t="s">
        <v>56</v>
      </c>
      <c r="G220" s="150">
        <v>218.5</v>
      </c>
    </row>
    <row r="221" spans="1:7" ht="15">
      <c r="A221" s="105" t="s">
        <v>251</v>
      </c>
      <c r="B221" s="64"/>
      <c r="C221" s="64" t="s">
        <v>226</v>
      </c>
      <c r="D221" s="64" t="s">
        <v>117</v>
      </c>
      <c r="E221" s="64" t="s">
        <v>327</v>
      </c>
      <c r="F221" s="64" t="s">
        <v>85</v>
      </c>
      <c r="G221" s="150">
        <v>2</v>
      </c>
    </row>
    <row r="222" spans="1:7" s="87" customFormat="1" ht="28.5">
      <c r="A222" s="105" t="s">
        <v>244</v>
      </c>
      <c r="B222" s="64"/>
      <c r="C222" s="64" t="s">
        <v>226</v>
      </c>
      <c r="D222" s="64" t="s">
        <v>117</v>
      </c>
      <c r="E222" s="64" t="s">
        <v>328</v>
      </c>
      <c r="F222" s="64"/>
      <c r="G222" s="150">
        <f>SUM(G223:G223)</f>
        <v>40</v>
      </c>
    </row>
    <row r="223" spans="1:7" ht="15">
      <c r="A223" s="105" t="s">
        <v>250</v>
      </c>
      <c r="B223" s="64"/>
      <c r="C223" s="64" t="s">
        <v>226</v>
      </c>
      <c r="D223" s="64" t="s">
        <v>117</v>
      </c>
      <c r="E223" s="64" t="s">
        <v>328</v>
      </c>
      <c r="F223" s="64" t="s">
        <v>56</v>
      </c>
      <c r="G223" s="150">
        <v>40</v>
      </c>
    </row>
    <row r="224" spans="1:7" ht="28.5">
      <c r="A224" s="186" t="s">
        <v>252</v>
      </c>
      <c r="B224" s="64"/>
      <c r="C224" s="64" t="s">
        <v>226</v>
      </c>
      <c r="D224" s="64" t="s">
        <v>117</v>
      </c>
      <c r="E224" s="64" t="s">
        <v>332</v>
      </c>
      <c r="F224" s="93"/>
      <c r="G224" s="150">
        <f>SUM(G225+G226+G228)</f>
        <v>3342.5</v>
      </c>
    </row>
    <row r="225" spans="1:7" ht="15.75" customHeight="1">
      <c r="A225" s="105" t="s">
        <v>250</v>
      </c>
      <c r="B225" s="64"/>
      <c r="C225" s="64" t="s">
        <v>226</v>
      </c>
      <c r="D225" s="64" t="s">
        <v>117</v>
      </c>
      <c r="E225" s="64" t="s">
        <v>332</v>
      </c>
      <c r="F225" s="93" t="s">
        <v>56</v>
      </c>
      <c r="G225" s="149">
        <v>3342.5</v>
      </c>
    </row>
    <row r="226" spans="1:7" ht="0.75" customHeight="1" hidden="1">
      <c r="A226" s="105" t="s">
        <v>251</v>
      </c>
      <c r="B226" s="64"/>
      <c r="C226" s="64" t="s">
        <v>226</v>
      </c>
      <c r="D226" s="64" t="s">
        <v>117</v>
      </c>
      <c r="E226" s="64" t="s">
        <v>253</v>
      </c>
      <c r="F226" s="93" t="s">
        <v>85</v>
      </c>
      <c r="G226" s="149"/>
    </row>
    <row r="227" spans="1:7" ht="15" hidden="1">
      <c r="A227" s="186" t="s">
        <v>258</v>
      </c>
      <c r="B227" s="64"/>
      <c r="C227" s="64" t="s">
        <v>226</v>
      </c>
      <c r="D227" s="64" t="s">
        <v>117</v>
      </c>
      <c r="E227" s="64" t="s">
        <v>259</v>
      </c>
      <c r="F227" s="64"/>
      <c r="G227" s="149">
        <f>SUM(G228)</f>
        <v>0</v>
      </c>
    </row>
    <row r="228" spans="1:7" ht="15" hidden="1">
      <c r="A228" s="105" t="s">
        <v>251</v>
      </c>
      <c r="B228" s="64"/>
      <c r="C228" s="64" t="s">
        <v>226</v>
      </c>
      <c r="D228" s="64" t="s">
        <v>117</v>
      </c>
      <c r="E228" s="64" t="s">
        <v>259</v>
      </c>
      <c r="F228" s="64" t="s">
        <v>85</v>
      </c>
      <c r="G228" s="149"/>
    </row>
    <row r="229" spans="1:7" ht="15" hidden="1">
      <c r="A229" s="105" t="s">
        <v>57</v>
      </c>
      <c r="B229" s="64"/>
      <c r="C229" s="116" t="s">
        <v>58</v>
      </c>
      <c r="D229" s="64"/>
      <c r="E229" s="64"/>
      <c r="F229" s="64"/>
      <c r="G229" s="149">
        <f>SUM(G230)</f>
        <v>0</v>
      </c>
    </row>
    <row r="230" spans="1:7" ht="15" hidden="1">
      <c r="A230" s="154" t="s">
        <v>59</v>
      </c>
      <c r="B230" s="116"/>
      <c r="C230" s="116" t="s">
        <v>58</v>
      </c>
      <c r="D230" s="116" t="s">
        <v>60</v>
      </c>
      <c r="E230" s="64"/>
      <c r="F230" s="94"/>
      <c r="G230" s="149">
        <f>SUM(G231)</f>
        <v>0</v>
      </c>
    </row>
    <row r="231" spans="1:7" ht="15" hidden="1">
      <c r="A231" s="186" t="s">
        <v>305</v>
      </c>
      <c r="B231" s="64"/>
      <c r="C231" s="116" t="s">
        <v>58</v>
      </c>
      <c r="D231" s="116" t="s">
        <v>213</v>
      </c>
      <c r="E231" s="64" t="s">
        <v>259</v>
      </c>
      <c r="F231" s="64"/>
      <c r="G231" s="149">
        <f>SUM(G232)</f>
        <v>0</v>
      </c>
    </row>
    <row r="232" spans="1:7" ht="14.25" customHeight="1" hidden="1">
      <c r="A232" s="105" t="s">
        <v>251</v>
      </c>
      <c r="B232" s="64"/>
      <c r="C232" s="116" t="s">
        <v>58</v>
      </c>
      <c r="D232" s="116" t="s">
        <v>213</v>
      </c>
      <c r="E232" s="64" t="s">
        <v>259</v>
      </c>
      <c r="F232" s="64" t="s">
        <v>85</v>
      </c>
      <c r="G232" s="149"/>
    </row>
    <row r="233" spans="1:7" ht="15" hidden="1">
      <c r="A233" s="154" t="s">
        <v>221</v>
      </c>
      <c r="B233" s="94"/>
      <c r="C233" s="94" t="s">
        <v>64</v>
      </c>
      <c r="D233" s="94"/>
      <c r="E233" s="94"/>
      <c r="F233" s="93"/>
      <c r="G233" s="168">
        <f>SUM(G234)+G237</f>
        <v>0</v>
      </c>
    </row>
    <row r="234" spans="1:7" ht="15" hidden="1">
      <c r="A234" s="154" t="s">
        <v>20</v>
      </c>
      <c r="B234" s="116"/>
      <c r="C234" s="116" t="s">
        <v>64</v>
      </c>
      <c r="D234" s="116" t="s">
        <v>228</v>
      </c>
      <c r="E234" s="116"/>
      <c r="F234" s="116"/>
      <c r="G234" s="153">
        <f>G235</f>
        <v>0</v>
      </c>
    </row>
    <row r="235" spans="1:7" ht="15" hidden="1">
      <c r="A235" s="186" t="s">
        <v>258</v>
      </c>
      <c r="B235" s="64"/>
      <c r="C235" s="116" t="s">
        <v>64</v>
      </c>
      <c r="D235" s="116" t="s">
        <v>228</v>
      </c>
      <c r="E235" s="64" t="s">
        <v>259</v>
      </c>
      <c r="F235" s="64"/>
      <c r="G235" s="153">
        <f>G236</f>
        <v>0</v>
      </c>
    </row>
    <row r="236" spans="1:7" ht="15" hidden="1">
      <c r="A236" s="105" t="s">
        <v>251</v>
      </c>
      <c r="B236" s="64"/>
      <c r="C236" s="116" t="s">
        <v>64</v>
      </c>
      <c r="D236" s="116" t="s">
        <v>228</v>
      </c>
      <c r="E236" s="64" t="s">
        <v>259</v>
      </c>
      <c r="F236" s="64" t="s">
        <v>85</v>
      </c>
      <c r="G236" s="149"/>
    </row>
    <row r="237" spans="1:7" ht="15" hidden="1">
      <c r="A237" s="154" t="s">
        <v>26</v>
      </c>
      <c r="B237" s="94"/>
      <c r="C237" s="116" t="s">
        <v>64</v>
      </c>
      <c r="D237" s="116" t="s">
        <v>64</v>
      </c>
      <c r="E237" s="94"/>
      <c r="F237" s="94"/>
      <c r="G237" s="153">
        <f>G238</f>
        <v>0</v>
      </c>
    </row>
    <row r="238" spans="1:7" ht="15" hidden="1">
      <c r="A238" s="186" t="s">
        <v>258</v>
      </c>
      <c r="B238" s="64"/>
      <c r="C238" s="116" t="s">
        <v>64</v>
      </c>
      <c r="D238" s="116" t="s">
        <v>64</v>
      </c>
      <c r="E238" s="64" t="s">
        <v>259</v>
      </c>
      <c r="F238" s="64"/>
      <c r="G238" s="153">
        <f>G239</f>
        <v>0</v>
      </c>
    </row>
    <row r="239" spans="1:7" ht="15" hidden="1">
      <c r="A239" s="105" t="s">
        <v>251</v>
      </c>
      <c r="B239" s="64"/>
      <c r="C239" s="116" t="s">
        <v>64</v>
      </c>
      <c r="D239" s="116" t="s">
        <v>64</v>
      </c>
      <c r="E239" s="64" t="s">
        <v>259</v>
      </c>
      <c r="F239" s="64" t="s">
        <v>85</v>
      </c>
      <c r="G239" s="149"/>
    </row>
    <row r="240" spans="1:7" ht="15" hidden="1">
      <c r="A240" s="105" t="s">
        <v>90</v>
      </c>
      <c r="B240" s="64"/>
      <c r="C240" s="64" t="s">
        <v>2</v>
      </c>
      <c r="D240" s="64" t="s">
        <v>91</v>
      </c>
      <c r="E240" s="64"/>
      <c r="F240" s="64"/>
      <c r="G240" s="149">
        <f>SUM(G241)</f>
        <v>0</v>
      </c>
    </row>
    <row r="241" spans="1:7" ht="15" hidden="1">
      <c r="A241" s="105" t="s">
        <v>79</v>
      </c>
      <c r="B241" s="64"/>
      <c r="C241" s="64" t="s">
        <v>2</v>
      </c>
      <c r="D241" s="64" t="s">
        <v>203</v>
      </c>
      <c r="E241" s="64"/>
      <c r="F241" s="64"/>
      <c r="G241" s="149">
        <f>SUM(G244)+G242</f>
        <v>0</v>
      </c>
    </row>
    <row r="242" spans="1:7" ht="15" hidden="1">
      <c r="A242" s="186" t="s">
        <v>305</v>
      </c>
      <c r="B242" s="64"/>
      <c r="C242" s="64" t="s">
        <v>2</v>
      </c>
      <c r="D242" s="64" t="s">
        <v>203</v>
      </c>
      <c r="E242" s="64" t="s">
        <v>259</v>
      </c>
      <c r="F242" s="64"/>
      <c r="G242" s="149">
        <f>SUM(G243)</f>
        <v>0</v>
      </c>
    </row>
    <row r="243" spans="1:7" ht="15" hidden="1">
      <c r="A243" s="105" t="s">
        <v>251</v>
      </c>
      <c r="B243" s="64"/>
      <c r="C243" s="64" t="s">
        <v>2</v>
      </c>
      <c r="D243" s="64" t="s">
        <v>203</v>
      </c>
      <c r="E243" s="64" t="s">
        <v>259</v>
      </c>
      <c r="F243" s="64" t="s">
        <v>85</v>
      </c>
      <c r="G243" s="149"/>
    </row>
    <row r="244" spans="1:7" ht="28.5" hidden="1">
      <c r="A244" s="186" t="s">
        <v>285</v>
      </c>
      <c r="B244" s="64"/>
      <c r="C244" s="64" t="s">
        <v>2</v>
      </c>
      <c r="D244" s="64" t="s">
        <v>203</v>
      </c>
      <c r="E244" s="64" t="s">
        <v>284</v>
      </c>
      <c r="F244" s="64"/>
      <c r="G244" s="149">
        <f>SUM(G245)</f>
        <v>0</v>
      </c>
    </row>
    <row r="245" spans="1:7" ht="15" hidden="1">
      <c r="A245" s="105" t="s">
        <v>251</v>
      </c>
      <c r="B245" s="64"/>
      <c r="C245" s="64" t="s">
        <v>2</v>
      </c>
      <c r="D245" s="64" t="s">
        <v>203</v>
      </c>
      <c r="E245" s="64" t="s">
        <v>284</v>
      </c>
      <c r="F245" s="64" t="s">
        <v>85</v>
      </c>
      <c r="G245" s="149"/>
    </row>
    <row r="246" spans="1:7" ht="15">
      <c r="A246" s="105" t="s">
        <v>209</v>
      </c>
      <c r="B246" s="64"/>
      <c r="C246" s="64" t="s">
        <v>117</v>
      </c>
      <c r="D246" s="64" t="s">
        <v>91</v>
      </c>
      <c r="E246" s="64"/>
      <c r="F246" s="64"/>
      <c r="G246" s="149">
        <f>SUM(G247)</f>
        <v>13441.5</v>
      </c>
    </row>
    <row r="247" spans="1:7" ht="15">
      <c r="A247" s="105" t="s">
        <v>118</v>
      </c>
      <c r="B247" s="64"/>
      <c r="C247" s="64" t="s">
        <v>117</v>
      </c>
      <c r="D247" s="64" t="s">
        <v>226</v>
      </c>
      <c r="E247" s="64"/>
      <c r="F247" s="64"/>
      <c r="G247" s="149">
        <f>SUM(G248)</f>
        <v>13441.5</v>
      </c>
    </row>
    <row r="248" spans="1:7" ht="15">
      <c r="A248" s="105" t="s">
        <v>210</v>
      </c>
      <c r="B248" s="64"/>
      <c r="C248" s="64" t="s">
        <v>117</v>
      </c>
      <c r="D248" s="64" t="s">
        <v>226</v>
      </c>
      <c r="E248" s="64" t="s">
        <v>335</v>
      </c>
      <c r="F248" s="93"/>
      <c r="G248" s="149">
        <f>SUM(G250)</f>
        <v>13441.5</v>
      </c>
    </row>
    <row r="249" spans="1:7" ht="15">
      <c r="A249" s="105" t="s">
        <v>211</v>
      </c>
      <c r="B249" s="64"/>
      <c r="C249" s="64" t="s">
        <v>117</v>
      </c>
      <c r="D249" s="64" t="s">
        <v>226</v>
      </c>
      <c r="E249" s="64" t="s">
        <v>335</v>
      </c>
      <c r="F249" s="93"/>
      <c r="G249" s="149">
        <f>SUM(G250)</f>
        <v>13441.5</v>
      </c>
    </row>
    <row r="250" spans="1:7" ht="15">
      <c r="A250" s="105" t="s">
        <v>256</v>
      </c>
      <c r="B250" s="64"/>
      <c r="C250" s="64" t="s">
        <v>117</v>
      </c>
      <c r="D250" s="64" t="s">
        <v>226</v>
      </c>
      <c r="E250" s="64" t="s">
        <v>335</v>
      </c>
      <c r="F250" s="93" t="s">
        <v>84</v>
      </c>
      <c r="G250" s="149">
        <v>13441.5</v>
      </c>
    </row>
    <row r="251" spans="1:7" ht="30">
      <c r="A251" s="163" t="s">
        <v>135</v>
      </c>
      <c r="B251" s="95" t="s">
        <v>136</v>
      </c>
      <c r="C251" s="148"/>
      <c r="D251" s="148"/>
      <c r="E251" s="148"/>
      <c r="F251" s="148"/>
      <c r="G251" s="164">
        <f>SUM(G252+G263+G282)</f>
        <v>967993.9000000001</v>
      </c>
    </row>
    <row r="252" spans="1:7" ht="15">
      <c r="A252" s="105" t="s">
        <v>57</v>
      </c>
      <c r="B252" s="64"/>
      <c r="C252" s="116" t="s">
        <v>58</v>
      </c>
      <c r="D252" s="64"/>
      <c r="E252" s="64"/>
      <c r="F252" s="64"/>
      <c r="G252" s="149">
        <f>SUM(G258)+G254</f>
        <v>21811.6</v>
      </c>
    </row>
    <row r="253" spans="1:7" ht="15">
      <c r="A253" s="154" t="s">
        <v>59</v>
      </c>
      <c r="B253" s="116"/>
      <c r="C253" s="116" t="s">
        <v>58</v>
      </c>
      <c r="D253" s="116" t="s">
        <v>60</v>
      </c>
      <c r="E253" s="116"/>
      <c r="F253" s="116"/>
      <c r="G253" s="153">
        <f>G254</f>
        <v>1511.8</v>
      </c>
    </row>
    <row r="254" spans="1:7" ht="15">
      <c r="A254" s="161" t="s">
        <v>264</v>
      </c>
      <c r="B254" s="141"/>
      <c r="C254" s="141" t="s">
        <v>58</v>
      </c>
      <c r="D254" s="141" t="s">
        <v>60</v>
      </c>
      <c r="E254" s="194" t="s">
        <v>349</v>
      </c>
      <c r="F254" s="194"/>
      <c r="G254" s="208">
        <f>G255</f>
        <v>1511.8</v>
      </c>
    </row>
    <row r="255" spans="1:7" ht="15">
      <c r="A255" s="161" t="s">
        <v>265</v>
      </c>
      <c r="B255" s="141"/>
      <c r="C255" s="141" t="s">
        <v>58</v>
      </c>
      <c r="D255" s="141" t="s">
        <v>60</v>
      </c>
      <c r="E255" s="194" t="s">
        <v>462</v>
      </c>
      <c r="F255" s="194"/>
      <c r="G255" s="208">
        <f>G256</f>
        <v>1511.8</v>
      </c>
    </row>
    <row r="256" spans="1:7" ht="15">
      <c r="A256" s="161" t="s">
        <v>3</v>
      </c>
      <c r="B256" s="141"/>
      <c r="C256" s="141" t="s">
        <v>58</v>
      </c>
      <c r="D256" s="141" t="s">
        <v>60</v>
      </c>
      <c r="E256" s="194" t="s">
        <v>463</v>
      </c>
      <c r="F256" s="194"/>
      <c r="G256" s="208">
        <f>G257</f>
        <v>1511.8</v>
      </c>
    </row>
    <row r="257" spans="1:7" ht="15">
      <c r="A257" s="161" t="s">
        <v>251</v>
      </c>
      <c r="B257" s="141"/>
      <c r="C257" s="141" t="s">
        <v>58</v>
      </c>
      <c r="D257" s="141" t="s">
        <v>60</v>
      </c>
      <c r="E257" s="194" t="s">
        <v>463</v>
      </c>
      <c r="F257" s="194">
        <v>800</v>
      </c>
      <c r="G257" s="208">
        <v>1511.8</v>
      </c>
    </row>
    <row r="258" spans="1:7" ht="15">
      <c r="A258" s="161" t="s">
        <v>217</v>
      </c>
      <c r="B258" s="141"/>
      <c r="C258" s="141" t="s">
        <v>58</v>
      </c>
      <c r="D258" s="141" t="s">
        <v>213</v>
      </c>
      <c r="E258" s="194"/>
      <c r="F258" s="194"/>
      <c r="G258" s="208">
        <f>G259</f>
        <v>20299.8</v>
      </c>
    </row>
    <row r="259" spans="1:7" ht="15">
      <c r="A259" s="161" t="s">
        <v>219</v>
      </c>
      <c r="B259" s="141"/>
      <c r="C259" s="141" t="s">
        <v>58</v>
      </c>
      <c r="D259" s="141" t="s">
        <v>213</v>
      </c>
      <c r="E259" s="194" t="s">
        <v>464</v>
      </c>
      <c r="F259" s="194"/>
      <c r="G259" s="208">
        <f>G260</f>
        <v>20299.8</v>
      </c>
    </row>
    <row r="260" spans="1:7" ht="15">
      <c r="A260" s="161" t="s">
        <v>8</v>
      </c>
      <c r="B260" s="141"/>
      <c r="C260" s="141" t="s">
        <v>58</v>
      </c>
      <c r="D260" s="141" t="s">
        <v>213</v>
      </c>
      <c r="E260" s="194" t="s">
        <v>465</v>
      </c>
      <c r="F260" s="194"/>
      <c r="G260" s="208">
        <f>G261</f>
        <v>20299.8</v>
      </c>
    </row>
    <row r="261" spans="1:7" ht="28.5">
      <c r="A261" s="161" t="s">
        <v>103</v>
      </c>
      <c r="B261" s="141"/>
      <c r="C261" s="141" t="s">
        <v>58</v>
      </c>
      <c r="D261" s="141" t="s">
        <v>213</v>
      </c>
      <c r="E261" s="194" t="s">
        <v>466</v>
      </c>
      <c r="F261" s="194"/>
      <c r="G261" s="208">
        <f>G262</f>
        <v>20299.8</v>
      </c>
    </row>
    <row r="262" spans="1:7" ht="28.5">
      <c r="A262" s="161" t="s">
        <v>272</v>
      </c>
      <c r="B262" s="141"/>
      <c r="C262" s="141" t="s">
        <v>58</v>
      </c>
      <c r="D262" s="141" t="s">
        <v>213</v>
      </c>
      <c r="E262" s="194" t="s">
        <v>466</v>
      </c>
      <c r="F262" s="194">
        <v>600</v>
      </c>
      <c r="G262" s="208">
        <v>20299.8</v>
      </c>
    </row>
    <row r="263" spans="1:7" ht="15">
      <c r="A263" s="105" t="s">
        <v>52</v>
      </c>
      <c r="B263" s="64"/>
      <c r="C263" s="64" t="s">
        <v>53</v>
      </c>
      <c r="D263" s="64"/>
      <c r="E263" s="64"/>
      <c r="F263" s="64"/>
      <c r="G263" s="149">
        <f>SUM(G264+G275)</f>
        <v>66350.2</v>
      </c>
    </row>
    <row r="264" spans="1:7" ht="18" customHeight="1">
      <c r="A264" s="105" t="s">
        <v>173</v>
      </c>
      <c r="B264" s="64"/>
      <c r="C264" s="94" t="s">
        <v>53</v>
      </c>
      <c r="D264" s="94" t="s">
        <v>228</v>
      </c>
      <c r="E264" s="64"/>
      <c r="F264" s="64"/>
      <c r="G264" s="149">
        <f>SUM(G265)</f>
        <v>66350.2</v>
      </c>
    </row>
    <row r="265" spans="1:7" ht="32.25" customHeight="1">
      <c r="A265" s="173" t="s">
        <v>306</v>
      </c>
      <c r="B265" s="117"/>
      <c r="C265" s="117" t="s">
        <v>53</v>
      </c>
      <c r="D265" s="117" t="s">
        <v>228</v>
      </c>
      <c r="E265" s="117" t="s">
        <v>467</v>
      </c>
      <c r="F265" s="141"/>
      <c r="G265" s="182">
        <f>G266</f>
        <v>66350.2</v>
      </c>
    </row>
    <row r="266" spans="1:7" ht="71.25">
      <c r="A266" s="173" t="s">
        <v>455</v>
      </c>
      <c r="B266" s="117"/>
      <c r="C266" s="117" t="s">
        <v>53</v>
      </c>
      <c r="D266" s="117" t="s">
        <v>228</v>
      </c>
      <c r="E266" s="117" t="s">
        <v>364</v>
      </c>
      <c r="F266" s="141"/>
      <c r="G266" s="182">
        <f>G267</f>
        <v>66350.2</v>
      </c>
    </row>
    <row r="267" spans="1:7" ht="42.75">
      <c r="A267" s="173" t="s">
        <v>460</v>
      </c>
      <c r="B267" s="117"/>
      <c r="C267" s="117" t="s">
        <v>53</v>
      </c>
      <c r="D267" s="117" t="s">
        <v>228</v>
      </c>
      <c r="E267" s="117" t="s">
        <v>468</v>
      </c>
      <c r="F267" s="141"/>
      <c r="G267" s="182">
        <f>G268+G269+G270</f>
        <v>66350.2</v>
      </c>
    </row>
    <row r="268" spans="1:7" ht="28.5">
      <c r="A268" s="175" t="s">
        <v>274</v>
      </c>
      <c r="B268" s="117"/>
      <c r="C268" s="117" t="s">
        <v>53</v>
      </c>
      <c r="D268" s="117" t="s">
        <v>228</v>
      </c>
      <c r="E268" s="117" t="s">
        <v>468</v>
      </c>
      <c r="F268" s="141" t="s">
        <v>248</v>
      </c>
      <c r="G268" s="182">
        <v>44458</v>
      </c>
    </row>
    <row r="269" spans="1:7" ht="28.5">
      <c r="A269" s="175" t="s">
        <v>376</v>
      </c>
      <c r="B269" s="117"/>
      <c r="C269" s="117" t="s">
        <v>53</v>
      </c>
      <c r="D269" s="117" t="s">
        <v>228</v>
      </c>
      <c r="E269" s="117" t="s">
        <v>468</v>
      </c>
      <c r="F269" s="141" t="s">
        <v>56</v>
      </c>
      <c r="G269" s="182">
        <v>21729.5</v>
      </c>
    </row>
    <row r="270" spans="1:7" ht="15">
      <c r="A270" s="161" t="s">
        <v>251</v>
      </c>
      <c r="B270" s="117"/>
      <c r="C270" s="117" t="s">
        <v>53</v>
      </c>
      <c r="D270" s="117" t="s">
        <v>228</v>
      </c>
      <c r="E270" s="117" t="s">
        <v>468</v>
      </c>
      <c r="F270" s="141" t="s">
        <v>85</v>
      </c>
      <c r="G270" s="182">
        <v>162.7</v>
      </c>
    </row>
    <row r="271" spans="1:7" ht="15" hidden="1">
      <c r="A271" s="105" t="s">
        <v>251</v>
      </c>
      <c r="B271" s="64"/>
      <c r="C271" s="94" t="s">
        <v>53</v>
      </c>
      <c r="D271" s="94" t="s">
        <v>228</v>
      </c>
      <c r="E271" s="94" t="s">
        <v>167</v>
      </c>
      <c r="F271" s="64" t="s">
        <v>85</v>
      </c>
      <c r="G271" s="149"/>
    </row>
    <row r="272" spans="1:7" ht="15" hidden="1">
      <c r="A272" s="105" t="s">
        <v>168</v>
      </c>
      <c r="B272" s="94"/>
      <c r="C272" s="94" t="s">
        <v>53</v>
      </c>
      <c r="D272" s="94" t="s">
        <v>228</v>
      </c>
      <c r="E272" s="94" t="s">
        <v>169</v>
      </c>
      <c r="F272" s="94"/>
      <c r="G272" s="149">
        <f>SUM(G273)</f>
        <v>0</v>
      </c>
    </row>
    <row r="273" spans="1:7" ht="28.5" hidden="1">
      <c r="A273" s="105" t="s">
        <v>21</v>
      </c>
      <c r="B273" s="95"/>
      <c r="C273" s="94" t="s">
        <v>53</v>
      </c>
      <c r="D273" s="94" t="s">
        <v>228</v>
      </c>
      <c r="E273" s="94" t="s">
        <v>170</v>
      </c>
      <c r="F273" s="94"/>
      <c r="G273" s="149">
        <f>SUM(G274)</f>
        <v>0</v>
      </c>
    </row>
    <row r="274" spans="1:7" ht="15" hidden="1">
      <c r="A274" s="166" t="s">
        <v>22</v>
      </c>
      <c r="B274" s="64"/>
      <c r="C274" s="94" t="s">
        <v>53</v>
      </c>
      <c r="D274" s="94" t="s">
        <v>228</v>
      </c>
      <c r="E274" s="94" t="s">
        <v>170</v>
      </c>
      <c r="F274" s="64" t="s">
        <v>126</v>
      </c>
      <c r="G274" s="149"/>
    </row>
    <row r="275" spans="1:7" ht="15" hidden="1">
      <c r="A275" s="105" t="s">
        <v>54</v>
      </c>
      <c r="B275" s="64"/>
      <c r="C275" s="64" t="s">
        <v>53</v>
      </c>
      <c r="D275" s="64" t="s">
        <v>53</v>
      </c>
      <c r="E275" s="94"/>
      <c r="F275" s="64"/>
      <c r="G275" s="149">
        <f>SUM(G276+G279)</f>
        <v>0</v>
      </c>
    </row>
    <row r="276" spans="1:7" ht="15" hidden="1">
      <c r="A276" s="154" t="s">
        <v>109</v>
      </c>
      <c r="B276" s="94"/>
      <c r="C276" s="94" t="s">
        <v>53</v>
      </c>
      <c r="D276" s="94" t="s">
        <v>53</v>
      </c>
      <c r="E276" s="94" t="s">
        <v>110</v>
      </c>
      <c r="F276" s="94"/>
      <c r="G276" s="149">
        <f>SUM(G277)</f>
        <v>0</v>
      </c>
    </row>
    <row r="277" spans="1:7" s="87" customFormat="1" ht="28.5" hidden="1">
      <c r="A277" s="105" t="s">
        <v>21</v>
      </c>
      <c r="B277" s="94"/>
      <c r="C277" s="94" t="s">
        <v>53</v>
      </c>
      <c r="D277" s="94" t="s">
        <v>53</v>
      </c>
      <c r="E277" s="94" t="s">
        <v>113</v>
      </c>
      <c r="F277" s="94"/>
      <c r="G277" s="149">
        <f>SUM(G278)</f>
        <v>0</v>
      </c>
    </row>
    <row r="278" spans="1:7" s="87" customFormat="1" ht="15" hidden="1">
      <c r="A278" s="166" t="s">
        <v>22</v>
      </c>
      <c r="B278" s="94"/>
      <c r="C278" s="94" t="s">
        <v>53</v>
      </c>
      <c r="D278" s="94" t="s">
        <v>53</v>
      </c>
      <c r="E278" s="94" t="s">
        <v>113</v>
      </c>
      <c r="F278" s="94" t="s">
        <v>126</v>
      </c>
      <c r="G278" s="149"/>
    </row>
    <row r="279" spans="1:7" s="87" customFormat="1" ht="15" hidden="1">
      <c r="A279" s="166" t="s">
        <v>62</v>
      </c>
      <c r="B279" s="218"/>
      <c r="C279" s="94" t="s">
        <v>53</v>
      </c>
      <c r="D279" s="94" t="s">
        <v>53</v>
      </c>
      <c r="E279" s="94" t="s">
        <v>63</v>
      </c>
      <c r="F279" s="93"/>
      <c r="G279" s="149">
        <f>SUM(G280)</f>
        <v>0</v>
      </c>
    </row>
    <row r="280" spans="1:7" s="87" customFormat="1" ht="42.75" hidden="1">
      <c r="A280" s="103" t="s">
        <v>191</v>
      </c>
      <c r="B280" s="218"/>
      <c r="C280" s="94" t="s">
        <v>53</v>
      </c>
      <c r="D280" s="94" t="s">
        <v>53</v>
      </c>
      <c r="E280" s="94" t="s">
        <v>190</v>
      </c>
      <c r="F280" s="93"/>
      <c r="G280" s="149">
        <f>SUM(G281)</f>
        <v>0</v>
      </c>
    </row>
    <row r="281" spans="1:7" ht="15" hidden="1">
      <c r="A281" s="166" t="s">
        <v>107</v>
      </c>
      <c r="B281" s="218"/>
      <c r="C281" s="94" t="s">
        <v>53</v>
      </c>
      <c r="D281" s="94" t="s">
        <v>53</v>
      </c>
      <c r="E281" s="94" t="s">
        <v>190</v>
      </c>
      <c r="F281" s="93" t="s">
        <v>108</v>
      </c>
      <c r="G281" s="149"/>
    </row>
    <row r="282" spans="1:7" ht="18.75" customHeight="1">
      <c r="A282" s="105" t="s">
        <v>90</v>
      </c>
      <c r="B282" s="64"/>
      <c r="C282" s="64" t="s">
        <v>2</v>
      </c>
      <c r="D282" s="64"/>
      <c r="E282" s="64"/>
      <c r="F282" s="64"/>
      <c r="G282" s="149">
        <f>SUM(G283+G287+G297+G362+G371)</f>
        <v>879832.1000000002</v>
      </c>
    </row>
    <row r="283" spans="1:7" ht="15">
      <c r="A283" s="105" t="s">
        <v>92</v>
      </c>
      <c r="B283" s="64"/>
      <c r="C283" s="64" t="s">
        <v>2</v>
      </c>
      <c r="D283" s="64" t="s">
        <v>226</v>
      </c>
      <c r="E283" s="64"/>
      <c r="F283" s="64"/>
      <c r="G283" s="149">
        <f>SUM(G284)</f>
        <v>6111.7</v>
      </c>
    </row>
    <row r="284" spans="1:7" ht="15">
      <c r="A284" s="166" t="s">
        <v>93</v>
      </c>
      <c r="B284" s="117"/>
      <c r="C284" s="117" t="s">
        <v>2</v>
      </c>
      <c r="D284" s="117" t="s">
        <v>226</v>
      </c>
      <c r="E284" s="117" t="s">
        <v>469</v>
      </c>
      <c r="F284" s="141"/>
      <c r="G284" s="182">
        <f>SUM(G285)</f>
        <v>6111.7</v>
      </c>
    </row>
    <row r="285" spans="1:7" ht="28.5">
      <c r="A285" s="166" t="s">
        <v>94</v>
      </c>
      <c r="B285" s="117"/>
      <c r="C285" s="117" t="s">
        <v>2</v>
      </c>
      <c r="D285" s="117" t="s">
        <v>226</v>
      </c>
      <c r="E285" s="117" t="s">
        <v>470</v>
      </c>
      <c r="F285" s="141"/>
      <c r="G285" s="182">
        <f>SUM(G286)</f>
        <v>6111.7</v>
      </c>
    </row>
    <row r="286" spans="1:7" ht="15">
      <c r="A286" s="173" t="s">
        <v>254</v>
      </c>
      <c r="B286" s="117"/>
      <c r="C286" s="117" t="s">
        <v>2</v>
      </c>
      <c r="D286" s="117" t="s">
        <v>226</v>
      </c>
      <c r="E286" s="117" t="s">
        <v>470</v>
      </c>
      <c r="F286" s="141" t="s">
        <v>255</v>
      </c>
      <c r="G286" s="182">
        <v>6111.7</v>
      </c>
    </row>
    <row r="287" spans="1:7" ht="15">
      <c r="A287" s="105" t="s">
        <v>95</v>
      </c>
      <c r="B287" s="64"/>
      <c r="C287" s="94" t="s">
        <v>2</v>
      </c>
      <c r="D287" s="94" t="s">
        <v>228</v>
      </c>
      <c r="E287" s="64"/>
      <c r="F287" s="64"/>
      <c r="G287" s="149">
        <f>SUM(G288+G293)</f>
        <v>53643.5</v>
      </c>
    </row>
    <row r="288" spans="1:7" ht="71.25">
      <c r="A288" s="175" t="s">
        <v>455</v>
      </c>
      <c r="B288" s="117"/>
      <c r="C288" s="117" t="s">
        <v>2</v>
      </c>
      <c r="D288" s="117" t="s">
        <v>228</v>
      </c>
      <c r="E288" s="117" t="s">
        <v>509</v>
      </c>
      <c r="F288" s="141"/>
      <c r="G288" s="182">
        <f>G289</f>
        <v>51443.5</v>
      </c>
    </row>
    <row r="289" spans="1:7" ht="28.5">
      <c r="A289" s="173" t="s">
        <v>544</v>
      </c>
      <c r="B289" s="117"/>
      <c r="C289" s="117" t="s">
        <v>2</v>
      </c>
      <c r="D289" s="117" t="s">
        <v>228</v>
      </c>
      <c r="E289" s="117" t="s">
        <v>552</v>
      </c>
      <c r="F289" s="141"/>
      <c r="G289" s="182">
        <f>G290+G291+G292</f>
        <v>51443.5</v>
      </c>
    </row>
    <row r="290" spans="1:7" ht="28.5">
      <c r="A290" s="175" t="s">
        <v>274</v>
      </c>
      <c r="B290" s="117"/>
      <c r="C290" s="117" t="s">
        <v>2</v>
      </c>
      <c r="D290" s="117" t="s">
        <v>228</v>
      </c>
      <c r="E290" s="117" t="s">
        <v>552</v>
      </c>
      <c r="F290" s="141" t="s">
        <v>248</v>
      </c>
      <c r="G290" s="182">
        <v>43720.2</v>
      </c>
    </row>
    <row r="291" spans="1:7" ht="28.5">
      <c r="A291" s="175" t="s">
        <v>376</v>
      </c>
      <c r="B291" s="117"/>
      <c r="C291" s="117" t="s">
        <v>2</v>
      </c>
      <c r="D291" s="117" t="s">
        <v>228</v>
      </c>
      <c r="E291" s="117" t="s">
        <v>552</v>
      </c>
      <c r="F291" s="141" t="s">
        <v>56</v>
      </c>
      <c r="G291" s="182">
        <v>7670.9</v>
      </c>
    </row>
    <row r="292" spans="1:7" ht="15">
      <c r="A292" s="161" t="s">
        <v>251</v>
      </c>
      <c r="B292" s="117"/>
      <c r="C292" s="117" t="s">
        <v>2</v>
      </c>
      <c r="D292" s="117" t="s">
        <v>228</v>
      </c>
      <c r="E292" s="117" t="s">
        <v>552</v>
      </c>
      <c r="F292" s="141" t="s">
        <v>85</v>
      </c>
      <c r="G292" s="182">
        <v>52.4</v>
      </c>
    </row>
    <row r="293" spans="1:7" ht="15">
      <c r="A293" s="183" t="s">
        <v>31</v>
      </c>
      <c r="B293" s="117"/>
      <c r="C293" s="141" t="s">
        <v>2</v>
      </c>
      <c r="D293" s="141" t="s">
        <v>228</v>
      </c>
      <c r="E293" s="141" t="s">
        <v>553</v>
      </c>
      <c r="F293" s="141"/>
      <c r="G293" s="182">
        <f>G294</f>
        <v>2200</v>
      </c>
    </row>
    <row r="294" spans="1:7" ht="28.5">
      <c r="A294" s="173" t="s">
        <v>21</v>
      </c>
      <c r="B294" s="117"/>
      <c r="C294" s="117" t="s">
        <v>2</v>
      </c>
      <c r="D294" s="117" t="s">
        <v>228</v>
      </c>
      <c r="E294" s="117" t="s">
        <v>554</v>
      </c>
      <c r="F294" s="141"/>
      <c r="G294" s="182">
        <f>G295+G296</f>
        <v>2200</v>
      </c>
    </row>
    <row r="295" spans="1:7" ht="28.5">
      <c r="A295" s="175" t="s">
        <v>274</v>
      </c>
      <c r="B295" s="117"/>
      <c r="C295" s="117" t="s">
        <v>2</v>
      </c>
      <c r="D295" s="117" t="s">
        <v>228</v>
      </c>
      <c r="E295" s="117" t="s">
        <v>554</v>
      </c>
      <c r="F295" s="141" t="s">
        <v>248</v>
      </c>
      <c r="G295" s="182">
        <v>959.4</v>
      </c>
    </row>
    <row r="296" spans="1:7" ht="28.5">
      <c r="A296" s="175" t="s">
        <v>376</v>
      </c>
      <c r="B296" s="117"/>
      <c r="C296" s="117" t="s">
        <v>2</v>
      </c>
      <c r="D296" s="117" t="s">
        <v>228</v>
      </c>
      <c r="E296" s="117" t="s">
        <v>554</v>
      </c>
      <c r="F296" s="141" t="s">
        <v>56</v>
      </c>
      <c r="G296" s="182">
        <v>1240.6</v>
      </c>
    </row>
    <row r="297" spans="1:7" ht="15">
      <c r="A297" s="105" t="s">
        <v>9</v>
      </c>
      <c r="B297" s="64"/>
      <c r="C297" s="64" t="s">
        <v>2</v>
      </c>
      <c r="D297" s="64" t="s">
        <v>44</v>
      </c>
      <c r="E297" s="64"/>
      <c r="F297" s="64"/>
      <c r="G297" s="149">
        <f>SUM(G298+G320+G337+G352+G355+G359)</f>
        <v>744418.1000000002</v>
      </c>
    </row>
    <row r="298" spans="1:7" ht="71.25">
      <c r="A298" s="175" t="s">
        <v>455</v>
      </c>
      <c r="B298" s="117"/>
      <c r="C298" s="117" t="s">
        <v>2</v>
      </c>
      <c r="D298" s="117" t="s">
        <v>44</v>
      </c>
      <c r="E298" s="117" t="s">
        <v>509</v>
      </c>
      <c r="F298" s="141"/>
      <c r="G298" s="208">
        <f>G299+G302+G305+G308+G311+G314+G317</f>
        <v>286450.10000000003</v>
      </c>
    </row>
    <row r="299" spans="1:7" ht="28.5">
      <c r="A299" s="161" t="s">
        <v>545</v>
      </c>
      <c r="B299" s="117"/>
      <c r="C299" s="141" t="s">
        <v>2</v>
      </c>
      <c r="D299" s="141" t="s">
        <v>44</v>
      </c>
      <c r="E299" s="141" t="s">
        <v>555</v>
      </c>
      <c r="F299" s="141"/>
      <c r="G299" s="208">
        <f>G300+G301</f>
        <v>136742.3</v>
      </c>
    </row>
    <row r="300" spans="1:7" ht="28.5">
      <c r="A300" s="175" t="s">
        <v>376</v>
      </c>
      <c r="B300" s="117"/>
      <c r="C300" s="141" t="s">
        <v>2</v>
      </c>
      <c r="D300" s="141" t="s">
        <v>44</v>
      </c>
      <c r="E300" s="141" t="s">
        <v>555</v>
      </c>
      <c r="F300" s="141" t="s">
        <v>56</v>
      </c>
      <c r="G300" s="208">
        <v>2080.4</v>
      </c>
    </row>
    <row r="301" spans="1:7" ht="15">
      <c r="A301" s="173" t="s">
        <v>254</v>
      </c>
      <c r="B301" s="117"/>
      <c r="C301" s="141" t="s">
        <v>2</v>
      </c>
      <c r="D301" s="141" t="s">
        <v>44</v>
      </c>
      <c r="E301" s="141" t="s">
        <v>555</v>
      </c>
      <c r="F301" s="141" t="s">
        <v>255</v>
      </c>
      <c r="G301" s="208">
        <v>134661.9</v>
      </c>
    </row>
    <row r="302" spans="1:7" ht="42.75">
      <c r="A302" s="161" t="s">
        <v>546</v>
      </c>
      <c r="B302" s="117"/>
      <c r="C302" s="141" t="s">
        <v>2</v>
      </c>
      <c r="D302" s="141" t="s">
        <v>44</v>
      </c>
      <c r="E302" s="141" t="s">
        <v>556</v>
      </c>
      <c r="F302" s="141"/>
      <c r="G302" s="208">
        <f>G303+G304</f>
        <v>2045.7</v>
      </c>
    </row>
    <row r="303" spans="1:7" ht="28.5">
      <c r="A303" s="175" t="s">
        <v>376</v>
      </c>
      <c r="B303" s="117"/>
      <c r="C303" s="141" t="s">
        <v>2</v>
      </c>
      <c r="D303" s="141" t="s">
        <v>44</v>
      </c>
      <c r="E303" s="141" t="s">
        <v>556</v>
      </c>
      <c r="F303" s="141" t="s">
        <v>56</v>
      </c>
      <c r="G303" s="208">
        <v>30.2</v>
      </c>
    </row>
    <row r="304" spans="1:7" ht="15">
      <c r="A304" s="173" t="s">
        <v>254</v>
      </c>
      <c r="B304" s="117"/>
      <c r="C304" s="141" t="s">
        <v>2</v>
      </c>
      <c r="D304" s="141" t="s">
        <v>44</v>
      </c>
      <c r="E304" s="141" t="s">
        <v>556</v>
      </c>
      <c r="F304" s="141" t="s">
        <v>255</v>
      </c>
      <c r="G304" s="208">
        <v>2015.5</v>
      </c>
    </row>
    <row r="305" spans="1:7" ht="42.75">
      <c r="A305" s="161" t="s">
        <v>547</v>
      </c>
      <c r="B305" s="117"/>
      <c r="C305" s="141" t="s">
        <v>2</v>
      </c>
      <c r="D305" s="141" t="s">
        <v>44</v>
      </c>
      <c r="E305" s="141" t="s">
        <v>557</v>
      </c>
      <c r="F305" s="141"/>
      <c r="G305" s="208">
        <f>G306+G307</f>
        <v>12253.4</v>
      </c>
    </row>
    <row r="306" spans="1:7" ht="28.5">
      <c r="A306" s="175" t="s">
        <v>376</v>
      </c>
      <c r="B306" s="117"/>
      <c r="C306" s="141" t="s">
        <v>2</v>
      </c>
      <c r="D306" s="141" t="s">
        <v>44</v>
      </c>
      <c r="E306" s="141" t="s">
        <v>557</v>
      </c>
      <c r="F306" s="141" t="s">
        <v>56</v>
      </c>
      <c r="G306" s="208">
        <v>181.1</v>
      </c>
    </row>
    <row r="307" spans="1:7" ht="15">
      <c r="A307" s="173" t="s">
        <v>254</v>
      </c>
      <c r="B307" s="117"/>
      <c r="C307" s="141" t="s">
        <v>2</v>
      </c>
      <c r="D307" s="141" t="s">
        <v>44</v>
      </c>
      <c r="E307" s="141" t="s">
        <v>557</v>
      </c>
      <c r="F307" s="141" t="s">
        <v>255</v>
      </c>
      <c r="G307" s="208">
        <v>12072.3</v>
      </c>
    </row>
    <row r="308" spans="1:7" ht="28.5">
      <c r="A308" s="161" t="s">
        <v>548</v>
      </c>
      <c r="B308" s="117"/>
      <c r="C308" s="141" t="s">
        <v>2</v>
      </c>
      <c r="D308" s="141" t="s">
        <v>44</v>
      </c>
      <c r="E308" s="141" t="s">
        <v>558</v>
      </c>
      <c r="F308" s="141"/>
      <c r="G308" s="208">
        <f>G309+G310</f>
        <v>125514.3</v>
      </c>
    </row>
    <row r="309" spans="1:7" ht="28.5">
      <c r="A309" s="175" t="s">
        <v>376</v>
      </c>
      <c r="B309" s="117"/>
      <c r="C309" s="141" t="s">
        <v>2</v>
      </c>
      <c r="D309" s="141" t="s">
        <v>44</v>
      </c>
      <c r="E309" s="141" t="s">
        <v>558</v>
      </c>
      <c r="F309" s="141" t="s">
        <v>56</v>
      </c>
      <c r="G309" s="208">
        <v>1854.6</v>
      </c>
    </row>
    <row r="310" spans="1:7" ht="15">
      <c r="A310" s="173" t="s">
        <v>254</v>
      </c>
      <c r="B310" s="117"/>
      <c r="C310" s="141" t="s">
        <v>2</v>
      </c>
      <c r="D310" s="141" t="s">
        <v>44</v>
      </c>
      <c r="E310" s="141" t="s">
        <v>558</v>
      </c>
      <c r="F310" s="141" t="s">
        <v>255</v>
      </c>
      <c r="G310" s="208">
        <v>123659.7</v>
      </c>
    </row>
    <row r="311" spans="1:7" ht="85.5">
      <c r="A311" s="161" t="s">
        <v>549</v>
      </c>
      <c r="B311" s="117"/>
      <c r="C311" s="141" t="s">
        <v>2</v>
      </c>
      <c r="D311" s="141" t="s">
        <v>44</v>
      </c>
      <c r="E311" s="141" t="s">
        <v>559</v>
      </c>
      <c r="F311" s="141"/>
      <c r="G311" s="208">
        <f>G312+G313</f>
        <v>19.3</v>
      </c>
    </row>
    <row r="312" spans="1:7" ht="28.5">
      <c r="A312" s="175" t="s">
        <v>376</v>
      </c>
      <c r="B312" s="117"/>
      <c r="C312" s="141" t="s">
        <v>2</v>
      </c>
      <c r="D312" s="141" t="s">
        <v>44</v>
      </c>
      <c r="E312" s="141" t="s">
        <v>559</v>
      </c>
      <c r="F312" s="141" t="s">
        <v>56</v>
      </c>
      <c r="G312" s="208">
        <v>0.3</v>
      </c>
    </row>
    <row r="313" spans="1:7" ht="15">
      <c r="A313" s="173" t="s">
        <v>254</v>
      </c>
      <c r="B313" s="117"/>
      <c r="C313" s="141" t="s">
        <v>2</v>
      </c>
      <c r="D313" s="141" t="s">
        <v>44</v>
      </c>
      <c r="E313" s="141" t="s">
        <v>559</v>
      </c>
      <c r="F313" s="141" t="s">
        <v>255</v>
      </c>
      <c r="G313" s="208">
        <v>19</v>
      </c>
    </row>
    <row r="314" spans="1:7" ht="42.75">
      <c r="A314" s="161" t="s">
        <v>550</v>
      </c>
      <c r="B314" s="117"/>
      <c r="C314" s="141" t="s">
        <v>2</v>
      </c>
      <c r="D314" s="141" t="s">
        <v>44</v>
      </c>
      <c r="E314" s="141" t="s">
        <v>560</v>
      </c>
      <c r="F314" s="141"/>
      <c r="G314" s="208">
        <f>G315+G316</f>
        <v>8388.199999999999</v>
      </c>
    </row>
    <row r="315" spans="1:7" ht="28.5">
      <c r="A315" s="175" t="s">
        <v>376</v>
      </c>
      <c r="B315" s="117"/>
      <c r="C315" s="141" t="s">
        <v>2</v>
      </c>
      <c r="D315" s="141" t="s">
        <v>44</v>
      </c>
      <c r="E315" s="141" t="s">
        <v>560</v>
      </c>
      <c r="F315" s="141" t="s">
        <v>56</v>
      </c>
      <c r="G315" s="208">
        <v>38.3</v>
      </c>
    </row>
    <row r="316" spans="1:7" ht="15">
      <c r="A316" s="173" t="s">
        <v>254</v>
      </c>
      <c r="B316" s="117"/>
      <c r="C316" s="141" t="s">
        <v>2</v>
      </c>
      <c r="D316" s="141" t="s">
        <v>44</v>
      </c>
      <c r="E316" s="141" t="s">
        <v>560</v>
      </c>
      <c r="F316" s="141" t="s">
        <v>255</v>
      </c>
      <c r="G316" s="208">
        <v>8349.9</v>
      </c>
    </row>
    <row r="317" spans="1:7" ht="57">
      <c r="A317" s="161" t="s">
        <v>551</v>
      </c>
      <c r="B317" s="117"/>
      <c r="C317" s="141" t="s">
        <v>2</v>
      </c>
      <c r="D317" s="141" t="s">
        <v>44</v>
      </c>
      <c r="E317" s="141" t="s">
        <v>561</v>
      </c>
      <c r="F317" s="141"/>
      <c r="G317" s="208">
        <f>G318+G319</f>
        <v>1486.9</v>
      </c>
    </row>
    <row r="318" spans="1:7" ht="28.5">
      <c r="A318" s="175" t="s">
        <v>376</v>
      </c>
      <c r="B318" s="117"/>
      <c r="C318" s="141" t="s">
        <v>2</v>
      </c>
      <c r="D318" s="141" t="s">
        <v>44</v>
      </c>
      <c r="E318" s="141" t="s">
        <v>561</v>
      </c>
      <c r="F318" s="141" t="s">
        <v>56</v>
      </c>
      <c r="G318" s="208">
        <v>25.9</v>
      </c>
    </row>
    <row r="319" spans="1:7" ht="15">
      <c r="A319" s="173" t="s">
        <v>254</v>
      </c>
      <c r="B319" s="117"/>
      <c r="C319" s="141" t="s">
        <v>2</v>
      </c>
      <c r="D319" s="141" t="s">
        <v>44</v>
      </c>
      <c r="E319" s="141" t="s">
        <v>561</v>
      </c>
      <c r="F319" s="141" t="s">
        <v>255</v>
      </c>
      <c r="G319" s="208">
        <v>1461</v>
      </c>
    </row>
    <row r="320" spans="1:7" s="85" customFormat="1" ht="42.75">
      <c r="A320" s="161" t="s">
        <v>513</v>
      </c>
      <c r="B320" s="117"/>
      <c r="C320" s="141" t="s">
        <v>2</v>
      </c>
      <c r="D320" s="141" t="s">
        <v>44</v>
      </c>
      <c r="E320" s="141" t="s">
        <v>526</v>
      </c>
      <c r="F320" s="141"/>
      <c r="G320" s="208">
        <f>G321</f>
        <v>305576.10000000003</v>
      </c>
    </row>
    <row r="321" spans="1:7" s="85" customFormat="1" ht="71.25">
      <c r="A321" s="161" t="s">
        <v>455</v>
      </c>
      <c r="B321" s="117"/>
      <c r="C321" s="141" t="s">
        <v>2</v>
      </c>
      <c r="D321" s="141" t="s">
        <v>44</v>
      </c>
      <c r="E321" s="141" t="s">
        <v>527</v>
      </c>
      <c r="F321" s="141"/>
      <c r="G321" s="208">
        <f>G322+G325+G328+G331+G334</f>
        <v>305576.10000000003</v>
      </c>
    </row>
    <row r="322" spans="1:7" s="85" customFormat="1" ht="42.75">
      <c r="A322" s="161" t="s">
        <v>514</v>
      </c>
      <c r="B322" s="117"/>
      <c r="C322" s="141" t="s">
        <v>2</v>
      </c>
      <c r="D322" s="141" t="s">
        <v>44</v>
      </c>
      <c r="E322" s="141" t="s">
        <v>528</v>
      </c>
      <c r="F322" s="141"/>
      <c r="G322" s="208">
        <f>G323+G324</f>
        <v>182243.40000000002</v>
      </c>
    </row>
    <row r="323" spans="1:7" s="85" customFormat="1" ht="28.5">
      <c r="A323" s="175" t="s">
        <v>376</v>
      </c>
      <c r="B323" s="117"/>
      <c r="C323" s="141" t="s">
        <v>2</v>
      </c>
      <c r="D323" s="141" t="s">
        <v>44</v>
      </c>
      <c r="E323" s="141" t="s">
        <v>528</v>
      </c>
      <c r="F323" s="141" t="s">
        <v>56</v>
      </c>
      <c r="G323" s="208">
        <v>2715.7</v>
      </c>
    </row>
    <row r="324" spans="1:7" ht="15">
      <c r="A324" s="173" t="s">
        <v>254</v>
      </c>
      <c r="B324" s="117"/>
      <c r="C324" s="141" t="s">
        <v>2</v>
      </c>
      <c r="D324" s="141" t="s">
        <v>44</v>
      </c>
      <c r="E324" s="141" t="s">
        <v>528</v>
      </c>
      <c r="F324" s="141" t="s">
        <v>255</v>
      </c>
      <c r="G324" s="208">
        <v>179527.7</v>
      </c>
    </row>
    <row r="325" spans="1:7" ht="42.75">
      <c r="A325" s="161" t="s">
        <v>515</v>
      </c>
      <c r="B325" s="117"/>
      <c r="C325" s="141" t="s">
        <v>2</v>
      </c>
      <c r="D325" s="141" t="s">
        <v>44</v>
      </c>
      <c r="E325" s="141" t="s">
        <v>529</v>
      </c>
      <c r="F325" s="141"/>
      <c r="G325" s="208">
        <f>G326+G327</f>
        <v>9882</v>
      </c>
    </row>
    <row r="326" spans="1:7" ht="28.5">
      <c r="A326" s="175" t="s">
        <v>376</v>
      </c>
      <c r="B326" s="117"/>
      <c r="C326" s="141" t="s">
        <v>2</v>
      </c>
      <c r="D326" s="141" t="s">
        <v>44</v>
      </c>
      <c r="E326" s="141" t="s">
        <v>529</v>
      </c>
      <c r="F326" s="141" t="s">
        <v>56</v>
      </c>
      <c r="G326" s="208">
        <v>171.9</v>
      </c>
    </row>
    <row r="327" spans="1:7" ht="15">
      <c r="A327" s="173" t="s">
        <v>254</v>
      </c>
      <c r="B327" s="117"/>
      <c r="C327" s="141" t="s">
        <v>2</v>
      </c>
      <c r="D327" s="141" t="s">
        <v>44</v>
      </c>
      <c r="E327" s="141" t="s">
        <v>529</v>
      </c>
      <c r="F327" s="141" t="s">
        <v>255</v>
      </c>
      <c r="G327" s="208">
        <v>9710.1</v>
      </c>
    </row>
    <row r="328" spans="1:7" ht="28.5">
      <c r="A328" s="161" t="s">
        <v>516</v>
      </c>
      <c r="B328" s="117"/>
      <c r="C328" s="141" t="s">
        <v>2</v>
      </c>
      <c r="D328" s="141" t="s">
        <v>44</v>
      </c>
      <c r="E328" s="141" t="s">
        <v>530</v>
      </c>
      <c r="F328" s="141"/>
      <c r="G328" s="208">
        <f>G329+G330</f>
        <v>112553.40000000001</v>
      </c>
    </row>
    <row r="329" spans="1:7" ht="28.5">
      <c r="A329" s="175" t="s">
        <v>376</v>
      </c>
      <c r="B329" s="117"/>
      <c r="C329" s="141" t="s">
        <v>2</v>
      </c>
      <c r="D329" s="141" t="s">
        <v>44</v>
      </c>
      <c r="E329" s="141" t="s">
        <v>530</v>
      </c>
      <c r="F329" s="141" t="s">
        <v>56</v>
      </c>
      <c r="G329" s="208">
        <v>1674.3</v>
      </c>
    </row>
    <row r="330" spans="1:7" ht="15">
      <c r="A330" s="173" t="s">
        <v>254</v>
      </c>
      <c r="B330" s="117"/>
      <c r="C330" s="141" t="s">
        <v>2</v>
      </c>
      <c r="D330" s="141" t="s">
        <v>44</v>
      </c>
      <c r="E330" s="141" t="s">
        <v>530</v>
      </c>
      <c r="F330" s="141" t="s">
        <v>255</v>
      </c>
      <c r="G330" s="208">
        <v>110879.1</v>
      </c>
    </row>
    <row r="331" spans="1:7" ht="42.75">
      <c r="A331" s="161" t="s">
        <v>517</v>
      </c>
      <c r="B331" s="117"/>
      <c r="C331" s="141" t="s">
        <v>2</v>
      </c>
      <c r="D331" s="141" t="s">
        <v>44</v>
      </c>
      <c r="E331" s="141" t="s">
        <v>531</v>
      </c>
      <c r="F331" s="141"/>
      <c r="G331" s="208">
        <f>G332+G333</f>
        <v>775.6</v>
      </c>
    </row>
    <row r="332" spans="1:7" ht="28.5">
      <c r="A332" s="175" t="s">
        <v>376</v>
      </c>
      <c r="B332" s="117"/>
      <c r="C332" s="141" t="s">
        <v>2</v>
      </c>
      <c r="D332" s="141" t="s">
        <v>44</v>
      </c>
      <c r="E332" s="141" t="s">
        <v>531</v>
      </c>
      <c r="F332" s="141" t="s">
        <v>56</v>
      </c>
      <c r="G332" s="208">
        <v>12</v>
      </c>
    </row>
    <row r="333" spans="1:7" ht="15">
      <c r="A333" s="173" t="s">
        <v>254</v>
      </c>
      <c r="B333" s="117"/>
      <c r="C333" s="141" t="s">
        <v>2</v>
      </c>
      <c r="D333" s="141" t="s">
        <v>44</v>
      </c>
      <c r="E333" s="141" t="s">
        <v>531</v>
      </c>
      <c r="F333" s="141" t="s">
        <v>255</v>
      </c>
      <c r="G333" s="208">
        <v>763.6</v>
      </c>
    </row>
    <row r="334" spans="1:7" ht="42.75">
      <c r="A334" s="161" t="s">
        <v>518</v>
      </c>
      <c r="B334" s="117"/>
      <c r="C334" s="141" t="s">
        <v>2</v>
      </c>
      <c r="D334" s="141" t="s">
        <v>44</v>
      </c>
      <c r="E334" s="141" t="s">
        <v>532</v>
      </c>
      <c r="F334" s="141"/>
      <c r="G334" s="208">
        <f>G335+G336</f>
        <v>121.7</v>
      </c>
    </row>
    <row r="335" spans="1:7" ht="28.5">
      <c r="A335" s="175" t="s">
        <v>376</v>
      </c>
      <c r="B335" s="117"/>
      <c r="C335" s="141" t="s">
        <v>2</v>
      </c>
      <c r="D335" s="141" t="s">
        <v>44</v>
      </c>
      <c r="E335" s="141" t="s">
        <v>532</v>
      </c>
      <c r="F335" s="141" t="s">
        <v>56</v>
      </c>
      <c r="G335" s="208">
        <v>1.9</v>
      </c>
    </row>
    <row r="336" spans="1:7" ht="15">
      <c r="A336" s="173" t="s">
        <v>254</v>
      </c>
      <c r="B336" s="117"/>
      <c r="C336" s="141" t="s">
        <v>2</v>
      </c>
      <c r="D336" s="141" t="s">
        <v>44</v>
      </c>
      <c r="E336" s="141" t="s">
        <v>532</v>
      </c>
      <c r="F336" s="141" t="s">
        <v>255</v>
      </c>
      <c r="G336" s="208">
        <v>119.8</v>
      </c>
    </row>
    <row r="337" spans="1:7" ht="28.5">
      <c r="A337" s="161" t="s">
        <v>306</v>
      </c>
      <c r="B337" s="117"/>
      <c r="C337" s="141" t="s">
        <v>2</v>
      </c>
      <c r="D337" s="141" t="s">
        <v>44</v>
      </c>
      <c r="E337" s="141" t="s">
        <v>467</v>
      </c>
      <c r="F337" s="141"/>
      <c r="G337" s="208">
        <f>G338</f>
        <v>146720.2</v>
      </c>
    </row>
    <row r="338" spans="1:7" ht="71.25">
      <c r="A338" s="161" t="s">
        <v>455</v>
      </c>
      <c r="B338" s="117"/>
      <c r="C338" s="141" t="s">
        <v>2</v>
      </c>
      <c r="D338" s="141" t="s">
        <v>44</v>
      </c>
      <c r="E338" s="117" t="s">
        <v>364</v>
      </c>
      <c r="F338" s="141"/>
      <c r="G338" s="208">
        <f>G339+G342+G345+G348</f>
        <v>146720.2</v>
      </c>
    </row>
    <row r="339" spans="1:7" ht="34.5" customHeight="1">
      <c r="A339" s="161" t="s">
        <v>519</v>
      </c>
      <c r="B339" s="117"/>
      <c r="C339" s="141" t="s">
        <v>2</v>
      </c>
      <c r="D339" s="141" t="s">
        <v>44</v>
      </c>
      <c r="E339" s="141" t="s">
        <v>533</v>
      </c>
      <c r="F339" s="141"/>
      <c r="G339" s="208">
        <f>G340+G341</f>
        <v>48011.600000000006</v>
      </c>
    </row>
    <row r="340" spans="1:7" ht="35.25" customHeight="1">
      <c r="A340" s="175" t="s">
        <v>376</v>
      </c>
      <c r="B340" s="117"/>
      <c r="C340" s="141" t="s">
        <v>2</v>
      </c>
      <c r="D340" s="141" t="s">
        <v>44</v>
      </c>
      <c r="E340" s="141" t="s">
        <v>533</v>
      </c>
      <c r="F340" s="141" t="s">
        <v>56</v>
      </c>
      <c r="G340" s="208">
        <v>709.8</v>
      </c>
    </row>
    <row r="341" spans="1:7" ht="15">
      <c r="A341" s="173" t="s">
        <v>254</v>
      </c>
      <c r="B341" s="117"/>
      <c r="C341" s="141" t="s">
        <v>2</v>
      </c>
      <c r="D341" s="141" t="s">
        <v>44</v>
      </c>
      <c r="E341" s="141" t="s">
        <v>533</v>
      </c>
      <c r="F341" s="141" t="s">
        <v>255</v>
      </c>
      <c r="G341" s="208">
        <v>47301.8</v>
      </c>
    </row>
    <row r="342" spans="1:7" ht="42.75">
      <c r="A342" s="161" t="s">
        <v>520</v>
      </c>
      <c r="B342" s="117"/>
      <c r="C342" s="141" t="s">
        <v>2</v>
      </c>
      <c r="D342" s="141" t="s">
        <v>44</v>
      </c>
      <c r="E342" s="141" t="s">
        <v>534</v>
      </c>
      <c r="F342" s="141"/>
      <c r="G342" s="208">
        <f>G343+G344</f>
        <v>5357.2</v>
      </c>
    </row>
    <row r="343" spans="1:7" ht="28.5">
      <c r="A343" s="175" t="s">
        <v>376</v>
      </c>
      <c r="B343" s="117"/>
      <c r="C343" s="141" t="s">
        <v>2</v>
      </c>
      <c r="D343" s="141" t="s">
        <v>44</v>
      </c>
      <c r="E343" s="141" t="s">
        <v>534</v>
      </c>
      <c r="F343" s="141" t="s">
        <v>56</v>
      </c>
      <c r="G343" s="208">
        <v>79.2</v>
      </c>
    </row>
    <row r="344" spans="1:7" ht="15">
      <c r="A344" s="173" t="s">
        <v>254</v>
      </c>
      <c r="B344" s="117"/>
      <c r="C344" s="141" t="s">
        <v>2</v>
      </c>
      <c r="D344" s="141" t="s">
        <v>44</v>
      </c>
      <c r="E344" s="141" t="s">
        <v>534</v>
      </c>
      <c r="F344" s="141" t="s">
        <v>255</v>
      </c>
      <c r="G344" s="208">
        <v>5278</v>
      </c>
    </row>
    <row r="345" spans="1:7" ht="57">
      <c r="A345" s="161" t="s">
        <v>521</v>
      </c>
      <c r="B345" s="117"/>
      <c r="C345" s="141" t="s">
        <v>2</v>
      </c>
      <c r="D345" s="141" t="s">
        <v>44</v>
      </c>
      <c r="E345" s="141" t="s">
        <v>535</v>
      </c>
      <c r="F345" s="141"/>
      <c r="G345" s="208">
        <f>G346+G347</f>
        <v>7781.8</v>
      </c>
    </row>
    <row r="346" spans="1:7" ht="28.5">
      <c r="A346" s="175" t="s">
        <v>376</v>
      </c>
      <c r="B346" s="117"/>
      <c r="C346" s="141" t="s">
        <v>2</v>
      </c>
      <c r="D346" s="141" t="s">
        <v>44</v>
      </c>
      <c r="E346" s="141" t="s">
        <v>535</v>
      </c>
      <c r="F346" s="141" t="s">
        <v>56</v>
      </c>
      <c r="G346" s="208">
        <v>115</v>
      </c>
    </row>
    <row r="347" spans="1:7" ht="15">
      <c r="A347" s="173" t="s">
        <v>254</v>
      </c>
      <c r="B347" s="117"/>
      <c r="C347" s="141" t="s">
        <v>2</v>
      </c>
      <c r="D347" s="141" t="s">
        <v>44</v>
      </c>
      <c r="E347" s="141" t="s">
        <v>535</v>
      </c>
      <c r="F347" s="141" t="s">
        <v>255</v>
      </c>
      <c r="G347" s="208">
        <v>7666.8</v>
      </c>
    </row>
    <row r="348" spans="1:7" ht="14.25" customHeight="1">
      <c r="A348" s="161" t="s">
        <v>522</v>
      </c>
      <c r="B348" s="117"/>
      <c r="C348" s="141" t="s">
        <v>2</v>
      </c>
      <c r="D348" s="141" t="s">
        <v>44</v>
      </c>
      <c r="E348" s="141" t="s">
        <v>536</v>
      </c>
      <c r="F348" s="141"/>
      <c r="G348" s="208">
        <f>G349+G350</f>
        <v>85569.6</v>
      </c>
    </row>
    <row r="349" spans="1:7" ht="28.5">
      <c r="A349" s="175" t="s">
        <v>376</v>
      </c>
      <c r="B349" s="117"/>
      <c r="C349" s="141" t="s">
        <v>2</v>
      </c>
      <c r="D349" s="141" t="s">
        <v>44</v>
      </c>
      <c r="E349" s="141" t="s">
        <v>523</v>
      </c>
      <c r="F349" s="141" t="s">
        <v>56</v>
      </c>
      <c r="G349" s="208">
        <v>1164.8</v>
      </c>
    </row>
    <row r="350" spans="1:7" ht="15">
      <c r="A350" s="173" t="s">
        <v>254</v>
      </c>
      <c r="B350" s="117"/>
      <c r="C350" s="141" t="s">
        <v>2</v>
      </c>
      <c r="D350" s="141" t="s">
        <v>44</v>
      </c>
      <c r="E350" s="141" t="s">
        <v>523</v>
      </c>
      <c r="F350" s="141" t="s">
        <v>255</v>
      </c>
      <c r="G350" s="208">
        <v>84404.8</v>
      </c>
    </row>
    <row r="351" spans="1:7" ht="15">
      <c r="A351" s="173" t="s">
        <v>10</v>
      </c>
      <c r="B351" s="117"/>
      <c r="C351" s="117" t="s">
        <v>2</v>
      </c>
      <c r="D351" s="117" t="s">
        <v>44</v>
      </c>
      <c r="E351" s="141" t="s">
        <v>524</v>
      </c>
      <c r="F351" s="141"/>
      <c r="G351" s="208">
        <f>G352</f>
        <v>4753</v>
      </c>
    </row>
    <row r="352" spans="1:7" ht="15">
      <c r="A352" s="166" t="s">
        <v>106</v>
      </c>
      <c r="B352" s="117"/>
      <c r="C352" s="117" t="s">
        <v>2</v>
      </c>
      <c r="D352" s="117" t="s">
        <v>44</v>
      </c>
      <c r="E352" s="117" t="s">
        <v>538</v>
      </c>
      <c r="F352" s="117"/>
      <c r="G352" s="182">
        <f>G353+G354</f>
        <v>4753</v>
      </c>
    </row>
    <row r="353" spans="1:7" ht="28.5">
      <c r="A353" s="175" t="s">
        <v>376</v>
      </c>
      <c r="B353" s="117"/>
      <c r="C353" s="117" t="s">
        <v>2</v>
      </c>
      <c r="D353" s="117" t="s">
        <v>44</v>
      </c>
      <c r="E353" s="117" t="s">
        <v>538</v>
      </c>
      <c r="F353" s="117" t="s">
        <v>56</v>
      </c>
      <c r="G353" s="182">
        <v>2718.2</v>
      </c>
    </row>
    <row r="354" spans="1:7" ht="14.25" customHeight="1">
      <c r="A354" s="173" t="s">
        <v>254</v>
      </c>
      <c r="B354" s="117"/>
      <c r="C354" s="117" t="s">
        <v>2</v>
      </c>
      <c r="D354" s="117" t="s">
        <v>44</v>
      </c>
      <c r="E354" s="117" t="s">
        <v>538</v>
      </c>
      <c r="F354" s="117" t="s">
        <v>255</v>
      </c>
      <c r="G354" s="182">
        <v>2034.8</v>
      </c>
    </row>
    <row r="355" spans="1:7" ht="15">
      <c r="A355" s="173" t="s">
        <v>88</v>
      </c>
      <c r="B355" s="117"/>
      <c r="C355" s="117" t="s">
        <v>2</v>
      </c>
      <c r="D355" s="117" t="s">
        <v>44</v>
      </c>
      <c r="E355" s="117" t="s">
        <v>539</v>
      </c>
      <c r="F355" s="117"/>
      <c r="G355" s="182">
        <f>SUM(G356)</f>
        <v>699.8</v>
      </c>
    </row>
    <row r="356" spans="1:7" s="74" customFormat="1" ht="15">
      <c r="A356" s="173" t="s">
        <v>89</v>
      </c>
      <c r="B356" s="117"/>
      <c r="C356" s="117" t="s">
        <v>2</v>
      </c>
      <c r="D356" s="117" t="s">
        <v>44</v>
      </c>
      <c r="E356" s="117" t="s">
        <v>540</v>
      </c>
      <c r="F356" s="117"/>
      <c r="G356" s="182">
        <f>G357+G358</f>
        <v>699.8</v>
      </c>
    </row>
    <row r="357" spans="1:7" s="74" customFormat="1" ht="28.5">
      <c r="A357" s="175" t="s">
        <v>376</v>
      </c>
      <c r="B357" s="117"/>
      <c r="C357" s="117" t="s">
        <v>2</v>
      </c>
      <c r="D357" s="117" t="s">
        <v>44</v>
      </c>
      <c r="E357" s="117" t="s">
        <v>540</v>
      </c>
      <c r="F357" s="117" t="s">
        <v>56</v>
      </c>
      <c r="G357" s="182">
        <v>659.8</v>
      </c>
    </row>
    <row r="358" spans="1:7" s="74" customFormat="1" ht="15">
      <c r="A358" s="173" t="s">
        <v>254</v>
      </c>
      <c r="B358" s="117"/>
      <c r="C358" s="117" t="s">
        <v>2</v>
      </c>
      <c r="D358" s="117" t="s">
        <v>44</v>
      </c>
      <c r="E358" s="117" t="s">
        <v>540</v>
      </c>
      <c r="F358" s="117" t="s">
        <v>255</v>
      </c>
      <c r="G358" s="182">
        <v>40</v>
      </c>
    </row>
    <row r="359" spans="1:7" ht="15">
      <c r="A359" s="175" t="s">
        <v>273</v>
      </c>
      <c r="B359" s="117"/>
      <c r="C359" s="117" t="s">
        <v>2</v>
      </c>
      <c r="D359" s="117" t="s">
        <v>44</v>
      </c>
      <c r="E359" s="117" t="s">
        <v>344</v>
      </c>
      <c r="F359" s="117"/>
      <c r="G359" s="182">
        <f>G360</f>
        <v>218.9</v>
      </c>
    </row>
    <row r="360" spans="1:7" ht="15">
      <c r="A360" s="175" t="s">
        <v>525</v>
      </c>
      <c r="B360" s="117"/>
      <c r="C360" s="117" t="s">
        <v>2</v>
      </c>
      <c r="D360" s="117" t="s">
        <v>44</v>
      </c>
      <c r="E360" s="117" t="s">
        <v>541</v>
      </c>
      <c r="F360" s="117"/>
      <c r="G360" s="182">
        <f>G361</f>
        <v>218.9</v>
      </c>
    </row>
    <row r="361" spans="1:7" ht="28.5">
      <c r="A361" s="173" t="s">
        <v>272</v>
      </c>
      <c r="B361" s="117"/>
      <c r="C361" s="117" t="s">
        <v>2</v>
      </c>
      <c r="D361" s="117" t="s">
        <v>44</v>
      </c>
      <c r="E361" s="117" t="s">
        <v>541</v>
      </c>
      <c r="F361" s="117" t="s">
        <v>260</v>
      </c>
      <c r="G361" s="182">
        <v>218.9</v>
      </c>
    </row>
    <row r="362" spans="1:7" ht="15">
      <c r="A362" s="183" t="s">
        <v>78</v>
      </c>
      <c r="B362" s="115"/>
      <c r="C362" s="115" t="s">
        <v>2</v>
      </c>
      <c r="D362" s="115" t="s">
        <v>58</v>
      </c>
      <c r="E362" s="115"/>
      <c r="F362" s="115"/>
      <c r="G362" s="188">
        <f>SUM(G363)</f>
        <v>45195.5</v>
      </c>
    </row>
    <row r="363" spans="1:7" ht="28.5">
      <c r="A363" s="173" t="s">
        <v>306</v>
      </c>
      <c r="B363" s="117"/>
      <c r="C363" s="117" t="s">
        <v>2</v>
      </c>
      <c r="D363" s="117" t="s">
        <v>58</v>
      </c>
      <c r="E363" s="117" t="s">
        <v>467</v>
      </c>
      <c r="F363" s="141"/>
      <c r="G363" s="182">
        <f>G364</f>
        <v>45195.5</v>
      </c>
    </row>
    <row r="364" spans="1:7" ht="71.25">
      <c r="A364" s="161" t="s">
        <v>455</v>
      </c>
      <c r="B364" s="117"/>
      <c r="C364" s="141" t="s">
        <v>2</v>
      </c>
      <c r="D364" s="141" t="s">
        <v>58</v>
      </c>
      <c r="E364" s="117" t="s">
        <v>364</v>
      </c>
      <c r="F364" s="141"/>
      <c r="G364" s="208">
        <f>G365+G368</f>
        <v>45195.5</v>
      </c>
    </row>
    <row r="365" spans="1:7" ht="42.75">
      <c r="A365" s="161" t="s">
        <v>482</v>
      </c>
      <c r="B365" s="117"/>
      <c r="C365" s="141" t="s">
        <v>2</v>
      </c>
      <c r="D365" s="141" t="s">
        <v>58</v>
      </c>
      <c r="E365" s="141" t="s">
        <v>484</v>
      </c>
      <c r="F365" s="141"/>
      <c r="G365" s="208">
        <f>G366+G367</f>
        <v>12213.6</v>
      </c>
    </row>
    <row r="366" spans="1:7" ht="28.5">
      <c r="A366" s="175" t="s">
        <v>376</v>
      </c>
      <c r="B366" s="117"/>
      <c r="C366" s="141" t="s">
        <v>2</v>
      </c>
      <c r="D366" s="141" t="s">
        <v>58</v>
      </c>
      <c r="E366" s="141" t="s">
        <v>484</v>
      </c>
      <c r="F366" s="141" t="s">
        <v>56</v>
      </c>
      <c r="G366" s="208">
        <v>182.4</v>
      </c>
    </row>
    <row r="367" spans="1:7" ht="15">
      <c r="A367" s="173" t="s">
        <v>254</v>
      </c>
      <c r="B367" s="117"/>
      <c r="C367" s="141" t="s">
        <v>2</v>
      </c>
      <c r="D367" s="141" t="s">
        <v>58</v>
      </c>
      <c r="E367" s="141" t="s">
        <v>484</v>
      </c>
      <c r="F367" s="141" t="s">
        <v>255</v>
      </c>
      <c r="G367" s="208">
        <v>12031.2</v>
      </c>
    </row>
    <row r="368" spans="1:7" ht="85.5">
      <c r="A368" s="161" t="s">
        <v>483</v>
      </c>
      <c r="B368" s="117"/>
      <c r="C368" s="141" t="s">
        <v>2</v>
      </c>
      <c r="D368" s="141" t="s">
        <v>58</v>
      </c>
      <c r="E368" s="141" t="s">
        <v>485</v>
      </c>
      <c r="F368" s="141"/>
      <c r="G368" s="208">
        <f>G369+G370</f>
        <v>32981.9</v>
      </c>
    </row>
    <row r="369" spans="1:7" ht="28.5">
      <c r="A369" s="175" t="s">
        <v>376</v>
      </c>
      <c r="B369" s="117"/>
      <c r="C369" s="141" t="s">
        <v>2</v>
      </c>
      <c r="D369" s="141" t="s">
        <v>58</v>
      </c>
      <c r="E369" s="141" t="s">
        <v>485</v>
      </c>
      <c r="F369" s="141" t="s">
        <v>56</v>
      </c>
      <c r="G369" s="208">
        <v>487.5</v>
      </c>
    </row>
    <row r="370" spans="1:7" ht="15">
      <c r="A370" s="173" t="s">
        <v>254</v>
      </c>
      <c r="B370" s="117"/>
      <c r="C370" s="141" t="s">
        <v>2</v>
      </c>
      <c r="D370" s="141" t="s">
        <v>58</v>
      </c>
      <c r="E370" s="141" t="s">
        <v>485</v>
      </c>
      <c r="F370" s="141" t="s">
        <v>255</v>
      </c>
      <c r="G370" s="208">
        <v>32494.4</v>
      </c>
    </row>
    <row r="371" spans="1:9" ht="15">
      <c r="A371" s="166" t="s">
        <v>79</v>
      </c>
      <c r="B371" s="115"/>
      <c r="C371" s="115" t="s">
        <v>2</v>
      </c>
      <c r="D371" s="115" t="s">
        <v>203</v>
      </c>
      <c r="E371" s="115"/>
      <c r="F371" s="115"/>
      <c r="G371" s="188">
        <f>SUM(G372+G381+G390+G395)</f>
        <v>30463.3</v>
      </c>
      <c r="I371" s="88"/>
    </row>
    <row r="372" spans="1:7" ht="28.5">
      <c r="A372" s="175" t="s">
        <v>38</v>
      </c>
      <c r="B372" s="117"/>
      <c r="C372" s="117" t="s">
        <v>2</v>
      </c>
      <c r="D372" s="117" t="s">
        <v>203</v>
      </c>
      <c r="E372" s="117" t="s">
        <v>322</v>
      </c>
      <c r="F372" s="117"/>
      <c r="G372" s="182">
        <f>G373+G376+G379</f>
        <v>22166.4</v>
      </c>
    </row>
    <row r="373" spans="1:7" ht="15">
      <c r="A373" s="175" t="s">
        <v>45</v>
      </c>
      <c r="B373" s="117"/>
      <c r="C373" s="117" t="s">
        <v>2</v>
      </c>
      <c r="D373" s="117" t="s">
        <v>203</v>
      </c>
      <c r="E373" s="117" t="s">
        <v>476</v>
      </c>
      <c r="F373" s="117"/>
      <c r="G373" s="182">
        <f>G374+G375</f>
        <v>3360.3</v>
      </c>
    </row>
    <row r="374" spans="1:9" ht="28.5">
      <c r="A374" s="175" t="s">
        <v>274</v>
      </c>
      <c r="B374" s="117"/>
      <c r="C374" s="117" t="s">
        <v>2</v>
      </c>
      <c r="D374" s="117" t="s">
        <v>203</v>
      </c>
      <c r="E374" s="117" t="s">
        <v>476</v>
      </c>
      <c r="F374" s="115" t="s">
        <v>248</v>
      </c>
      <c r="G374" s="182">
        <v>3348.3</v>
      </c>
      <c r="I374" s="88"/>
    </row>
    <row r="375" spans="1:7" ht="28.5">
      <c r="A375" s="175" t="s">
        <v>376</v>
      </c>
      <c r="B375" s="117"/>
      <c r="C375" s="117" t="s">
        <v>2</v>
      </c>
      <c r="D375" s="117" t="s">
        <v>203</v>
      </c>
      <c r="E375" s="117" t="s">
        <v>476</v>
      </c>
      <c r="F375" s="115" t="s">
        <v>56</v>
      </c>
      <c r="G375" s="182">
        <v>12</v>
      </c>
    </row>
    <row r="376" spans="1:7" ht="36" customHeight="1">
      <c r="A376" s="161" t="s">
        <v>275</v>
      </c>
      <c r="B376" s="117"/>
      <c r="C376" s="117" t="s">
        <v>2</v>
      </c>
      <c r="D376" s="117" t="s">
        <v>203</v>
      </c>
      <c r="E376" s="117" t="s">
        <v>477</v>
      </c>
      <c r="F376" s="115"/>
      <c r="G376" s="182">
        <f>G377+G378</f>
        <v>4233.2</v>
      </c>
    </row>
    <row r="377" spans="1:7" ht="28.5">
      <c r="A377" s="175" t="s">
        <v>274</v>
      </c>
      <c r="B377" s="117"/>
      <c r="C377" s="117" t="s">
        <v>2</v>
      </c>
      <c r="D377" s="117" t="s">
        <v>203</v>
      </c>
      <c r="E377" s="117" t="s">
        <v>477</v>
      </c>
      <c r="F377" s="115" t="s">
        <v>248</v>
      </c>
      <c r="G377" s="182">
        <v>3602.4</v>
      </c>
    </row>
    <row r="378" spans="1:7" s="83" customFormat="1" ht="28.5">
      <c r="A378" s="175" t="s">
        <v>376</v>
      </c>
      <c r="B378" s="219"/>
      <c r="C378" s="117" t="s">
        <v>2</v>
      </c>
      <c r="D378" s="117" t="s">
        <v>203</v>
      </c>
      <c r="E378" s="117" t="s">
        <v>477</v>
      </c>
      <c r="F378" s="115" t="s">
        <v>56</v>
      </c>
      <c r="G378" s="182">
        <v>630.8</v>
      </c>
    </row>
    <row r="379" spans="1:7" s="83" customFormat="1" ht="28.5">
      <c r="A379" s="161" t="s">
        <v>80</v>
      </c>
      <c r="B379" s="117"/>
      <c r="C379" s="117" t="s">
        <v>2</v>
      </c>
      <c r="D379" s="117" t="s">
        <v>203</v>
      </c>
      <c r="E379" s="117" t="s">
        <v>478</v>
      </c>
      <c r="F379" s="115"/>
      <c r="G379" s="182">
        <f>SUM(G380)</f>
        <v>14572.9</v>
      </c>
    </row>
    <row r="380" spans="1:7" s="83" customFormat="1" ht="42" customHeight="1">
      <c r="A380" s="175" t="s">
        <v>274</v>
      </c>
      <c r="B380" s="117"/>
      <c r="C380" s="117" t="s">
        <v>2</v>
      </c>
      <c r="D380" s="117" t="s">
        <v>203</v>
      </c>
      <c r="E380" s="117" t="s">
        <v>478</v>
      </c>
      <c r="F380" s="115" t="s">
        <v>248</v>
      </c>
      <c r="G380" s="182">
        <v>14572.9</v>
      </c>
    </row>
    <row r="381" spans="1:7" ht="28.5">
      <c r="A381" s="175" t="s">
        <v>249</v>
      </c>
      <c r="B381" s="117"/>
      <c r="C381" s="117" t="s">
        <v>2</v>
      </c>
      <c r="D381" s="117" t="s">
        <v>203</v>
      </c>
      <c r="E381" s="117" t="s">
        <v>326</v>
      </c>
      <c r="F381" s="115"/>
      <c r="G381" s="182">
        <f>G382+G385+G388</f>
        <v>2625.1</v>
      </c>
    </row>
    <row r="382" spans="1:7" s="82" customFormat="1" ht="15">
      <c r="A382" s="161" t="s">
        <v>243</v>
      </c>
      <c r="B382" s="219"/>
      <c r="C382" s="117" t="s">
        <v>2</v>
      </c>
      <c r="D382" s="117" t="s">
        <v>203</v>
      </c>
      <c r="E382" s="117" t="s">
        <v>327</v>
      </c>
      <c r="F382" s="115"/>
      <c r="G382" s="182">
        <f>G383+G384</f>
        <v>284.5</v>
      </c>
    </row>
    <row r="383" spans="1:7" s="82" customFormat="1" ht="28.5">
      <c r="A383" s="175" t="s">
        <v>376</v>
      </c>
      <c r="B383" s="117"/>
      <c r="C383" s="117" t="s">
        <v>2</v>
      </c>
      <c r="D383" s="117" t="s">
        <v>203</v>
      </c>
      <c r="E383" s="117" t="s">
        <v>327</v>
      </c>
      <c r="F383" s="115" t="s">
        <v>56</v>
      </c>
      <c r="G383" s="182">
        <v>281.7</v>
      </c>
    </row>
    <row r="384" spans="1:7" s="83" customFormat="1" ht="15">
      <c r="A384" s="161" t="s">
        <v>251</v>
      </c>
      <c r="B384" s="117"/>
      <c r="C384" s="117" t="s">
        <v>2</v>
      </c>
      <c r="D384" s="117" t="s">
        <v>203</v>
      </c>
      <c r="E384" s="117" t="s">
        <v>327</v>
      </c>
      <c r="F384" s="115" t="s">
        <v>85</v>
      </c>
      <c r="G384" s="182">
        <v>2.8</v>
      </c>
    </row>
    <row r="385" spans="1:7" s="82" customFormat="1" ht="28.5">
      <c r="A385" s="161" t="s">
        <v>244</v>
      </c>
      <c r="B385" s="219"/>
      <c r="C385" s="117" t="s">
        <v>2</v>
      </c>
      <c r="D385" s="117" t="s">
        <v>203</v>
      </c>
      <c r="E385" s="117" t="s">
        <v>328</v>
      </c>
      <c r="F385" s="115"/>
      <c r="G385" s="182">
        <f>G386+G387</f>
        <v>1170.5</v>
      </c>
    </row>
    <row r="386" spans="1:7" s="82" customFormat="1" ht="28.5">
      <c r="A386" s="175" t="s">
        <v>376</v>
      </c>
      <c r="B386" s="117"/>
      <c r="C386" s="117" t="s">
        <v>2</v>
      </c>
      <c r="D386" s="117" t="s">
        <v>203</v>
      </c>
      <c r="E386" s="117" t="s">
        <v>328</v>
      </c>
      <c r="F386" s="115" t="s">
        <v>56</v>
      </c>
      <c r="G386" s="182">
        <v>1075.7</v>
      </c>
    </row>
    <row r="387" spans="1:7" s="82" customFormat="1" ht="15">
      <c r="A387" s="161" t="s">
        <v>251</v>
      </c>
      <c r="B387" s="117"/>
      <c r="C387" s="117" t="s">
        <v>2</v>
      </c>
      <c r="D387" s="117" t="s">
        <v>203</v>
      </c>
      <c r="E387" s="117" t="s">
        <v>328</v>
      </c>
      <c r="F387" s="115" t="s">
        <v>85</v>
      </c>
      <c r="G387" s="182">
        <v>94.8</v>
      </c>
    </row>
    <row r="388" spans="1:7" s="74" customFormat="1" ht="28.5">
      <c r="A388" s="161" t="s">
        <v>252</v>
      </c>
      <c r="B388" s="219"/>
      <c r="C388" s="117" t="s">
        <v>2</v>
      </c>
      <c r="D388" s="117" t="s">
        <v>203</v>
      </c>
      <c r="E388" s="117" t="s">
        <v>332</v>
      </c>
      <c r="F388" s="115"/>
      <c r="G388" s="182">
        <f>G389</f>
        <v>1170.1</v>
      </c>
    </row>
    <row r="389" spans="1:7" s="74" customFormat="1" ht="27" customHeight="1">
      <c r="A389" s="175" t="s">
        <v>376</v>
      </c>
      <c r="B389" s="117"/>
      <c r="C389" s="117" t="s">
        <v>2</v>
      </c>
      <c r="D389" s="117" t="s">
        <v>203</v>
      </c>
      <c r="E389" s="117" t="s">
        <v>332</v>
      </c>
      <c r="F389" s="115" t="s">
        <v>56</v>
      </c>
      <c r="G389" s="182">
        <v>1170.1</v>
      </c>
    </row>
    <row r="390" spans="1:7" s="74" customFormat="1" ht="28.5">
      <c r="A390" s="173" t="s">
        <v>306</v>
      </c>
      <c r="B390" s="117"/>
      <c r="C390" s="141" t="s">
        <v>2</v>
      </c>
      <c r="D390" s="141" t="s">
        <v>203</v>
      </c>
      <c r="E390" s="117" t="s">
        <v>458</v>
      </c>
      <c r="F390" s="141"/>
      <c r="G390" s="208">
        <f>G391</f>
        <v>5521.8</v>
      </c>
    </row>
    <row r="391" spans="1:7" s="74" customFormat="1" ht="71.25">
      <c r="A391" s="161" t="s">
        <v>455</v>
      </c>
      <c r="B391" s="117"/>
      <c r="C391" s="141" t="s">
        <v>2</v>
      </c>
      <c r="D391" s="141" t="s">
        <v>203</v>
      </c>
      <c r="E391" s="117" t="s">
        <v>364</v>
      </c>
      <c r="F391" s="141"/>
      <c r="G391" s="208">
        <f>G392</f>
        <v>5521.8</v>
      </c>
    </row>
    <row r="392" spans="1:7" s="74" customFormat="1" ht="15">
      <c r="A392" s="161" t="s">
        <v>474</v>
      </c>
      <c r="B392" s="117"/>
      <c r="C392" s="141" t="s">
        <v>2</v>
      </c>
      <c r="D392" s="141" t="s">
        <v>203</v>
      </c>
      <c r="E392" s="141" t="s">
        <v>479</v>
      </c>
      <c r="F392" s="141"/>
      <c r="G392" s="208">
        <f>G393+G394</f>
        <v>5521.8</v>
      </c>
    </row>
    <row r="393" spans="1:7" s="74" customFormat="1" ht="28.5">
      <c r="A393" s="175" t="s">
        <v>274</v>
      </c>
      <c r="B393" s="117"/>
      <c r="C393" s="141" t="s">
        <v>2</v>
      </c>
      <c r="D393" s="141" t="s">
        <v>203</v>
      </c>
      <c r="E393" s="141" t="s">
        <v>479</v>
      </c>
      <c r="F393" s="141" t="s">
        <v>248</v>
      </c>
      <c r="G393" s="208">
        <v>4948.6</v>
      </c>
    </row>
    <row r="394" spans="1:7" s="74" customFormat="1" ht="28.5">
      <c r="A394" s="175" t="s">
        <v>376</v>
      </c>
      <c r="B394" s="117"/>
      <c r="C394" s="141" t="s">
        <v>2</v>
      </c>
      <c r="D394" s="141" t="s">
        <v>203</v>
      </c>
      <c r="E394" s="141" t="s">
        <v>479</v>
      </c>
      <c r="F394" s="141" t="s">
        <v>56</v>
      </c>
      <c r="G394" s="208">
        <v>573.2</v>
      </c>
    </row>
    <row r="395" spans="1:7" s="74" customFormat="1" ht="15">
      <c r="A395" s="175" t="s">
        <v>273</v>
      </c>
      <c r="B395" s="117"/>
      <c r="C395" s="117" t="s">
        <v>2</v>
      </c>
      <c r="D395" s="117" t="s">
        <v>203</v>
      </c>
      <c r="E395" s="117" t="s">
        <v>344</v>
      </c>
      <c r="F395" s="115"/>
      <c r="G395" s="182">
        <f>G396</f>
        <v>150</v>
      </c>
    </row>
    <row r="396" spans="1:7" s="74" customFormat="1" ht="71.25">
      <c r="A396" s="161" t="s">
        <v>475</v>
      </c>
      <c r="B396" s="117"/>
      <c r="C396" s="117" t="s">
        <v>2</v>
      </c>
      <c r="D396" s="117" t="s">
        <v>203</v>
      </c>
      <c r="E396" s="117" t="s">
        <v>480</v>
      </c>
      <c r="F396" s="115"/>
      <c r="G396" s="182">
        <f>G397</f>
        <v>150</v>
      </c>
    </row>
    <row r="397" spans="1:7" s="74" customFormat="1" ht="28.5">
      <c r="A397" s="173" t="s">
        <v>272</v>
      </c>
      <c r="B397" s="141"/>
      <c r="C397" s="117" t="s">
        <v>2</v>
      </c>
      <c r="D397" s="117" t="s">
        <v>203</v>
      </c>
      <c r="E397" s="117" t="s">
        <v>480</v>
      </c>
      <c r="F397" s="115" t="s">
        <v>260</v>
      </c>
      <c r="G397" s="182">
        <v>150</v>
      </c>
    </row>
    <row r="398" spans="1:7" ht="30">
      <c r="A398" s="163" t="s">
        <v>245</v>
      </c>
      <c r="B398" s="95" t="s">
        <v>102</v>
      </c>
      <c r="C398" s="148"/>
      <c r="D398" s="148"/>
      <c r="E398" s="148"/>
      <c r="F398" s="148"/>
      <c r="G398" s="164">
        <f>SUM(G399+G405)</f>
        <v>68725</v>
      </c>
    </row>
    <row r="399" spans="1:7" ht="15">
      <c r="A399" s="105" t="s">
        <v>52</v>
      </c>
      <c r="B399" s="64"/>
      <c r="C399" s="94" t="s">
        <v>53</v>
      </c>
      <c r="D399" s="94"/>
      <c r="E399" s="94"/>
      <c r="F399" s="94"/>
      <c r="G399" s="149">
        <f>SUM(G400)</f>
        <v>62247.8</v>
      </c>
    </row>
    <row r="400" spans="1:7" ht="15">
      <c r="A400" s="105" t="s">
        <v>173</v>
      </c>
      <c r="B400" s="95"/>
      <c r="C400" s="94" t="s">
        <v>53</v>
      </c>
      <c r="D400" s="94" t="s">
        <v>228</v>
      </c>
      <c r="E400" s="94"/>
      <c r="F400" s="94"/>
      <c r="G400" s="149">
        <f>SUM(G401)</f>
        <v>62247.8</v>
      </c>
    </row>
    <row r="401" spans="1:7" ht="15">
      <c r="A401" s="105" t="s">
        <v>298</v>
      </c>
      <c r="B401" s="64"/>
      <c r="C401" s="94" t="s">
        <v>53</v>
      </c>
      <c r="D401" s="94" t="s">
        <v>228</v>
      </c>
      <c r="E401" s="94" t="s">
        <v>368</v>
      </c>
      <c r="F401" s="94"/>
      <c r="G401" s="149">
        <f>SUM(G402)</f>
        <v>62247.8</v>
      </c>
    </row>
    <row r="402" spans="1:7" ht="15">
      <c r="A402" s="105" t="s">
        <v>281</v>
      </c>
      <c r="B402" s="95"/>
      <c r="C402" s="94" t="s">
        <v>53</v>
      </c>
      <c r="D402" s="94" t="s">
        <v>228</v>
      </c>
      <c r="E402" s="94" t="s">
        <v>369</v>
      </c>
      <c r="F402" s="94"/>
      <c r="G402" s="149">
        <f>SUM(G403)</f>
        <v>62247.8</v>
      </c>
    </row>
    <row r="403" spans="1:7" ht="28.5">
      <c r="A403" s="105" t="s">
        <v>36</v>
      </c>
      <c r="B403" s="95"/>
      <c r="C403" s="94" t="s">
        <v>53</v>
      </c>
      <c r="D403" s="94" t="s">
        <v>228</v>
      </c>
      <c r="E403" s="94" t="s">
        <v>370</v>
      </c>
      <c r="F403" s="94"/>
      <c r="G403" s="149">
        <f>SUM(G404)</f>
        <v>62247.8</v>
      </c>
    </row>
    <row r="404" spans="1:7" ht="28.5">
      <c r="A404" s="166" t="s">
        <v>261</v>
      </c>
      <c r="B404" s="220"/>
      <c r="C404" s="94" t="s">
        <v>53</v>
      </c>
      <c r="D404" s="94" t="s">
        <v>228</v>
      </c>
      <c r="E404" s="94" t="s">
        <v>370</v>
      </c>
      <c r="F404" s="93" t="s">
        <v>260</v>
      </c>
      <c r="G404" s="149">
        <v>62247.8</v>
      </c>
    </row>
    <row r="405" spans="1:7" ht="15">
      <c r="A405" s="105" t="s">
        <v>124</v>
      </c>
      <c r="B405" s="64"/>
      <c r="C405" s="94" t="s">
        <v>218</v>
      </c>
      <c r="D405" s="94"/>
      <c r="E405" s="94"/>
      <c r="F405" s="94"/>
      <c r="G405" s="149">
        <f>SUM(G406+G426+G422)</f>
        <v>6477.200000000001</v>
      </c>
    </row>
    <row r="406" spans="1:7" ht="15">
      <c r="A406" s="105" t="s">
        <v>119</v>
      </c>
      <c r="B406" s="64"/>
      <c r="C406" s="64" t="s">
        <v>218</v>
      </c>
      <c r="D406" s="64" t="s">
        <v>226</v>
      </c>
      <c r="E406" s="64"/>
      <c r="F406" s="64"/>
      <c r="G406" s="149">
        <f>SUM(G407,G409,G415)</f>
        <v>6477.200000000001</v>
      </c>
    </row>
    <row r="407" spans="1:7" ht="15" hidden="1">
      <c r="A407" s="166" t="s">
        <v>200</v>
      </c>
      <c r="B407" s="64"/>
      <c r="C407" s="64" t="s">
        <v>157</v>
      </c>
      <c r="D407" s="64" t="s">
        <v>60</v>
      </c>
      <c r="E407" s="94" t="s">
        <v>201</v>
      </c>
      <c r="F407" s="94"/>
      <c r="G407" s="149">
        <f>SUM(G408)</f>
        <v>0</v>
      </c>
    </row>
    <row r="408" spans="1:7" ht="15" hidden="1">
      <c r="A408" s="105" t="s">
        <v>41</v>
      </c>
      <c r="B408" s="64"/>
      <c r="C408" s="64" t="s">
        <v>157</v>
      </c>
      <c r="D408" s="64" t="s">
        <v>60</v>
      </c>
      <c r="E408" s="94" t="s">
        <v>201</v>
      </c>
      <c r="F408" s="94" t="s">
        <v>42</v>
      </c>
      <c r="G408" s="149">
        <f>50.3-50.3</f>
        <v>0</v>
      </c>
    </row>
    <row r="409" spans="1:7" ht="28.5">
      <c r="A409" s="105" t="s">
        <v>246</v>
      </c>
      <c r="B409" s="64"/>
      <c r="C409" s="64" t="s">
        <v>218</v>
      </c>
      <c r="D409" s="64" t="s">
        <v>226</v>
      </c>
      <c r="E409" s="64" t="s">
        <v>371</v>
      </c>
      <c r="F409" s="94"/>
      <c r="G409" s="149">
        <f>SUM(G410)</f>
        <v>3945.8</v>
      </c>
    </row>
    <row r="410" spans="1:7" ht="28.5">
      <c r="A410" s="105" t="s">
        <v>21</v>
      </c>
      <c r="B410" s="64"/>
      <c r="C410" s="64" t="s">
        <v>218</v>
      </c>
      <c r="D410" s="64" t="s">
        <v>226</v>
      </c>
      <c r="E410" s="64" t="s">
        <v>372</v>
      </c>
      <c r="F410" s="94"/>
      <c r="G410" s="149">
        <f>SUM(G411)</f>
        <v>3945.8</v>
      </c>
    </row>
    <row r="411" spans="1:7" ht="28.5">
      <c r="A411" s="105" t="s">
        <v>567</v>
      </c>
      <c r="B411" s="64"/>
      <c r="C411" s="64" t="s">
        <v>218</v>
      </c>
      <c r="D411" s="64" t="s">
        <v>226</v>
      </c>
      <c r="E411" s="64" t="s">
        <v>373</v>
      </c>
      <c r="F411" s="94"/>
      <c r="G411" s="149">
        <f>SUM(G412:G414)</f>
        <v>3945.8</v>
      </c>
    </row>
    <row r="412" spans="1:7" ht="28.5">
      <c r="A412" s="105" t="s">
        <v>247</v>
      </c>
      <c r="B412" s="64"/>
      <c r="C412" s="64" t="s">
        <v>218</v>
      </c>
      <c r="D412" s="64" t="s">
        <v>226</v>
      </c>
      <c r="E412" s="64" t="s">
        <v>373</v>
      </c>
      <c r="F412" s="64" t="s">
        <v>248</v>
      </c>
      <c r="G412" s="149">
        <v>3390.4</v>
      </c>
    </row>
    <row r="413" spans="1:7" ht="28.5">
      <c r="A413" s="166" t="s">
        <v>376</v>
      </c>
      <c r="B413" s="64"/>
      <c r="C413" s="64" t="s">
        <v>218</v>
      </c>
      <c r="D413" s="64" t="s">
        <v>226</v>
      </c>
      <c r="E413" s="64" t="s">
        <v>373</v>
      </c>
      <c r="F413" s="64" t="s">
        <v>56</v>
      </c>
      <c r="G413" s="150">
        <v>553.6</v>
      </c>
    </row>
    <row r="414" spans="1:7" ht="15">
      <c r="A414" s="105" t="s">
        <v>251</v>
      </c>
      <c r="B414" s="64"/>
      <c r="C414" s="64" t="s">
        <v>218</v>
      </c>
      <c r="D414" s="64" t="s">
        <v>226</v>
      </c>
      <c r="E414" s="64" t="s">
        <v>373</v>
      </c>
      <c r="F414" s="94" t="s">
        <v>85</v>
      </c>
      <c r="G414" s="149">
        <v>1.8</v>
      </c>
    </row>
    <row r="415" spans="1:7" ht="15">
      <c r="A415" s="166" t="s">
        <v>273</v>
      </c>
      <c r="B415" s="64"/>
      <c r="C415" s="64" t="s">
        <v>218</v>
      </c>
      <c r="D415" s="64" t="s">
        <v>226</v>
      </c>
      <c r="E415" s="94" t="s">
        <v>344</v>
      </c>
      <c r="F415" s="64"/>
      <c r="G415" s="149">
        <f>SUM(G416)</f>
        <v>2531.4</v>
      </c>
    </row>
    <row r="416" spans="1:7" ht="28.5">
      <c r="A416" s="105" t="s">
        <v>473</v>
      </c>
      <c r="B416" s="64"/>
      <c r="C416" s="64" t="s">
        <v>218</v>
      </c>
      <c r="D416" s="64" t="s">
        <v>226</v>
      </c>
      <c r="E416" s="94" t="s">
        <v>374</v>
      </c>
      <c r="F416" s="64"/>
      <c r="G416" s="149">
        <f>SUM(G417:G419)</f>
        <v>2531.4</v>
      </c>
    </row>
    <row r="417" spans="1:7" ht="28.5">
      <c r="A417" s="105" t="s">
        <v>247</v>
      </c>
      <c r="B417" s="64"/>
      <c r="C417" s="64" t="s">
        <v>218</v>
      </c>
      <c r="D417" s="64" t="s">
        <v>226</v>
      </c>
      <c r="E417" s="94" t="s">
        <v>374</v>
      </c>
      <c r="F417" s="64" t="s">
        <v>248</v>
      </c>
      <c r="G417" s="149">
        <v>600</v>
      </c>
    </row>
    <row r="418" spans="1:7" ht="28.5">
      <c r="A418" s="166" t="s">
        <v>376</v>
      </c>
      <c r="B418" s="64"/>
      <c r="C418" s="64" t="s">
        <v>218</v>
      </c>
      <c r="D418" s="64" t="s">
        <v>226</v>
      </c>
      <c r="E418" s="94" t="s">
        <v>374</v>
      </c>
      <c r="F418" s="64" t="s">
        <v>56</v>
      </c>
      <c r="G418" s="149">
        <v>1341.4</v>
      </c>
    </row>
    <row r="419" spans="1:7" ht="28.5">
      <c r="A419" s="166" t="s">
        <v>261</v>
      </c>
      <c r="B419" s="64"/>
      <c r="C419" s="64" t="s">
        <v>218</v>
      </c>
      <c r="D419" s="64" t="s">
        <v>226</v>
      </c>
      <c r="E419" s="94" t="s">
        <v>374</v>
      </c>
      <c r="F419" s="64" t="s">
        <v>260</v>
      </c>
      <c r="G419" s="149">
        <v>590</v>
      </c>
    </row>
    <row r="420" spans="1:7" ht="28.5" hidden="1">
      <c r="A420" s="105" t="s">
        <v>73</v>
      </c>
      <c r="B420" s="64"/>
      <c r="C420" s="64" t="s">
        <v>218</v>
      </c>
      <c r="D420" s="64" t="s">
        <v>226</v>
      </c>
      <c r="E420" s="148" t="s">
        <v>216</v>
      </c>
      <c r="F420" s="64"/>
      <c r="G420" s="149">
        <f>SUM(G421)</f>
        <v>0</v>
      </c>
    </row>
    <row r="421" spans="1:7" ht="15" hidden="1">
      <c r="A421" s="166" t="s">
        <v>68</v>
      </c>
      <c r="B421" s="64"/>
      <c r="C421" s="64" t="s">
        <v>218</v>
      </c>
      <c r="D421" s="64" t="s">
        <v>226</v>
      </c>
      <c r="E421" s="148" t="s">
        <v>216</v>
      </c>
      <c r="F421" s="64" t="s">
        <v>33</v>
      </c>
      <c r="G421" s="149"/>
    </row>
    <row r="422" spans="1:7" ht="15" hidden="1">
      <c r="A422" s="105" t="s">
        <v>75</v>
      </c>
      <c r="B422" s="64"/>
      <c r="C422" s="64" t="s">
        <v>218</v>
      </c>
      <c r="D422" s="64" t="s">
        <v>228</v>
      </c>
      <c r="E422" s="94"/>
      <c r="F422" s="94"/>
      <c r="G422" s="149">
        <f>SUM(G423)</f>
        <v>0</v>
      </c>
    </row>
    <row r="423" spans="1:7" ht="15" hidden="1">
      <c r="A423" s="105" t="s">
        <v>0</v>
      </c>
      <c r="B423" s="64"/>
      <c r="C423" s="64" t="s">
        <v>218</v>
      </c>
      <c r="D423" s="64" t="s">
        <v>228</v>
      </c>
      <c r="E423" s="64" t="s">
        <v>1</v>
      </c>
      <c r="F423" s="94"/>
      <c r="G423" s="149">
        <f>SUM(G424)</f>
        <v>0</v>
      </c>
    </row>
    <row r="424" spans="1:7" ht="28.5" hidden="1">
      <c r="A424" s="105" t="s">
        <v>76</v>
      </c>
      <c r="B424" s="64"/>
      <c r="C424" s="64" t="s">
        <v>218</v>
      </c>
      <c r="D424" s="64" t="s">
        <v>228</v>
      </c>
      <c r="E424" s="64" t="s">
        <v>154</v>
      </c>
      <c r="F424" s="94"/>
      <c r="G424" s="149">
        <f>SUM(G425)</f>
        <v>0</v>
      </c>
    </row>
    <row r="425" spans="1:7" ht="15" hidden="1">
      <c r="A425" s="166" t="s">
        <v>68</v>
      </c>
      <c r="B425" s="64"/>
      <c r="C425" s="64" t="s">
        <v>218</v>
      </c>
      <c r="D425" s="64" t="s">
        <v>228</v>
      </c>
      <c r="E425" s="64" t="s">
        <v>154</v>
      </c>
      <c r="F425" s="64" t="s">
        <v>33</v>
      </c>
      <c r="G425" s="149"/>
    </row>
    <row r="426" spans="1:7" ht="15" hidden="1">
      <c r="A426" s="105" t="s">
        <v>120</v>
      </c>
      <c r="B426" s="64"/>
      <c r="C426" s="64" t="s">
        <v>218</v>
      </c>
      <c r="D426" s="64" t="s">
        <v>64</v>
      </c>
      <c r="E426" s="94"/>
      <c r="F426" s="94"/>
      <c r="G426" s="149">
        <f>SUM(G427+G433+G435)+G430</f>
        <v>0</v>
      </c>
    </row>
    <row r="427" spans="1:7" ht="28.5" hidden="1">
      <c r="A427" s="105" t="s">
        <v>38</v>
      </c>
      <c r="B427" s="64"/>
      <c r="C427" s="64" t="s">
        <v>218</v>
      </c>
      <c r="D427" s="64" t="s">
        <v>64</v>
      </c>
      <c r="E427" s="64" t="s">
        <v>39</v>
      </c>
      <c r="F427" s="94"/>
      <c r="G427" s="149">
        <f>SUM(G428)</f>
        <v>0</v>
      </c>
    </row>
    <row r="428" spans="1:7" ht="15" hidden="1">
      <c r="A428" s="105" t="s">
        <v>45</v>
      </c>
      <c r="B428" s="64"/>
      <c r="C428" s="64" t="s">
        <v>218</v>
      </c>
      <c r="D428" s="64" t="s">
        <v>64</v>
      </c>
      <c r="E428" s="64" t="s">
        <v>47</v>
      </c>
      <c r="F428" s="94"/>
      <c r="G428" s="149">
        <f>SUM(G429)</f>
        <v>0</v>
      </c>
    </row>
    <row r="429" spans="1:7" ht="15" hidden="1">
      <c r="A429" s="105" t="s">
        <v>41</v>
      </c>
      <c r="B429" s="64"/>
      <c r="C429" s="64" t="s">
        <v>218</v>
      </c>
      <c r="D429" s="64" t="s">
        <v>64</v>
      </c>
      <c r="E429" s="64" t="s">
        <v>47</v>
      </c>
      <c r="F429" s="64" t="s">
        <v>42</v>
      </c>
      <c r="G429" s="149"/>
    </row>
    <row r="430" spans="1:7" ht="15" hidden="1">
      <c r="A430" s="166" t="s">
        <v>62</v>
      </c>
      <c r="B430" s="64"/>
      <c r="C430" s="64" t="s">
        <v>218</v>
      </c>
      <c r="D430" s="64" t="s">
        <v>64</v>
      </c>
      <c r="E430" s="148" t="s">
        <v>63</v>
      </c>
      <c r="F430" s="64"/>
      <c r="G430" s="149">
        <f>SUM(G431)</f>
        <v>0</v>
      </c>
    </row>
    <row r="431" spans="1:7" ht="42.75" hidden="1">
      <c r="A431" s="103" t="s">
        <v>104</v>
      </c>
      <c r="B431" s="64"/>
      <c r="C431" s="64" t="s">
        <v>218</v>
      </c>
      <c r="D431" s="64" t="s">
        <v>64</v>
      </c>
      <c r="E431" s="94" t="s">
        <v>156</v>
      </c>
      <c r="F431" s="64"/>
      <c r="G431" s="149">
        <f>SUM(G432)</f>
        <v>0</v>
      </c>
    </row>
    <row r="432" spans="1:7" ht="15" hidden="1">
      <c r="A432" s="105" t="s">
        <v>41</v>
      </c>
      <c r="B432" s="64"/>
      <c r="C432" s="64" t="s">
        <v>218</v>
      </c>
      <c r="D432" s="64" t="s">
        <v>64</v>
      </c>
      <c r="E432" s="94" t="s">
        <v>156</v>
      </c>
      <c r="F432" s="64" t="s">
        <v>42</v>
      </c>
      <c r="G432" s="149"/>
    </row>
    <row r="433" spans="1:7" ht="15" hidden="1">
      <c r="A433" s="166" t="s">
        <v>200</v>
      </c>
      <c r="B433" s="64"/>
      <c r="C433" s="64" t="s">
        <v>218</v>
      </c>
      <c r="D433" s="64" t="s">
        <v>64</v>
      </c>
      <c r="E433" s="94" t="s">
        <v>201</v>
      </c>
      <c r="F433" s="94"/>
      <c r="G433" s="149">
        <f>SUM(G434)</f>
        <v>0</v>
      </c>
    </row>
    <row r="434" spans="1:7" ht="15" hidden="1">
      <c r="A434" s="105" t="s">
        <v>41</v>
      </c>
      <c r="B434" s="64"/>
      <c r="C434" s="64" t="s">
        <v>218</v>
      </c>
      <c r="D434" s="64" t="s">
        <v>64</v>
      </c>
      <c r="E434" s="94" t="s">
        <v>201</v>
      </c>
      <c r="F434" s="94" t="s">
        <v>42</v>
      </c>
      <c r="G434" s="149"/>
    </row>
    <row r="435" spans="1:7" ht="28.5" hidden="1">
      <c r="A435" s="186" t="s">
        <v>49</v>
      </c>
      <c r="B435" s="64"/>
      <c r="C435" s="64" t="s">
        <v>218</v>
      </c>
      <c r="D435" s="64" t="s">
        <v>64</v>
      </c>
      <c r="E435" s="64" t="s">
        <v>50</v>
      </c>
      <c r="F435" s="93"/>
      <c r="G435" s="149">
        <f>SUM(G437)</f>
        <v>0</v>
      </c>
    </row>
    <row r="436" spans="1:7" ht="15" hidden="1">
      <c r="A436" s="186" t="s">
        <v>51</v>
      </c>
      <c r="B436" s="64"/>
      <c r="C436" s="64" t="s">
        <v>218</v>
      </c>
      <c r="D436" s="64" t="s">
        <v>64</v>
      </c>
      <c r="E436" s="64" t="s">
        <v>127</v>
      </c>
      <c r="F436" s="93"/>
      <c r="G436" s="149">
        <f>SUM(G437)</f>
        <v>0</v>
      </c>
    </row>
    <row r="437" spans="1:7" ht="15" hidden="1">
      <c r="A437" s="105" t="s">
        <v>41</v>
      </c>
      <c r="B437" s="64"/>
      <c r="C437" s="64" t="s">
        <v>218</v>
      </c>
      <c r="D437" s="64" t="s">
        <v>64</v>
      </c>
      <c r="E437" s="64" t="s">
        <v>127</v>
      </c>
      <c r="F437" s="93" t="s">
        <v>42</v>
      </c>
      <c r="G437" s="149"/>
    </row>
    <row r="438" spans="1:7" ht="15">
      <c r="A438" s="163" t="s">
        <v>159</v>
      </c>
      <c r="B438" s="95" t="s">
        <v>137</v>
      </c>
      <c r="C438" s="96"/>
      <c r="D438" s="96"/>
      <c r="E438" s="96"/>
      <c r="F438" s="96"/>
      <c r="G438" s="164">
        <f>SUM(G439+G520)</f>
        <v>1688417</v>
      </c>
    </row>
    <row r="439" spans="1:7" ht="15">
      <c r="A439" s="166" t="s">
        <v>52</v>
      </c>
      <c r="B439" s="93"/>
      <c r="C439" s="93" t="s">
        <v>53</v>
      </c>
      <c r="D439" s="93"/>
      <c r="E439" s="93"/>
      <c r="F439" s="93"/>
      <c r="G439" s="168">
        <f>SUM(G440+G462+G496+G509)</f>
        <v>1648837</v>
      </c>
    </row>
    <row r="440" spans="1:7" ht="15">
      <c r="A440" s="166" t="s">
        <v>171</v>
      </c>
      <c r="B440" s="220"/>
      <c r="C440" s="93" t="s">
        <v>53</v>
      </c>
      <c r="D440" s="93" t="s">
        <v>226</v>
      </c>
      <c r="E440" s="93"/>
      <c r="F440" s="93"/>
      <c r="G440" s="168">
        <f>SUM(G441+G447+G455)</f>
        <v>663308.7</v>
      </c>
    </row>
    <row r="441" spans="1:7" ht="28.5">
      <c r="A441" s="189" t="s">
        <v>307</v>
      </c>
      <c r="B441" s="220"/>
      <c r="C441" s="93" t="s">
        <v>53</v>
      </c>
      <c r="D441" s="93" t="s">
        <v>226</v>
      </c>
      <c r="E441" s="124" t="s">
        <v>422</v>
      </c>
      <c r="F441" s="170"/>
      <c r="G441" s="171">
        <f>SUM(G444:G446)</f>
        <v>449465.7</v>
      </c>
    </row>
    <row r="442" spans="1:7" ht="71.25">
      <c r="A442" s="189" t="s">
        <v>423</v>
      </c>
      <c r="B442" s="220"/>
      <c r="C442" s="93" t="s">
        <v>53</v>
      </c>
      <c r="D442" s="93" t="s">
        <v>226</v>
      </c>
      <c r="E442" s="124" t="s">
        <v>424</v>
      </c>
      <c r="F442" s="170"/>
      <c r="G442" s="171">
        <f>G443</f>
        <v>449465.7</v>
      </c>
    </row>
    <row r="443" spans="1:7" ht="42.75">
      <c r="A443" s="189" t="s">
        <v>425</v>
      </c>
      <c r="B443" s="220"/>
      <c r="C443" s="93" t="s">
        <v>53</v>
      </c>
      <c r="D443" s="93" t="s">
        <v>226</v>
      </c>
      <c r="E443" s="124" t="s">
        <v>426</v>
      </c>
      <c r="F443" s="170"/>
      <c r="G443" s="171">
        <f>G444+G445+G446</f>
        <v>449465.7</v>
      </c>
    </row>
    <row r="444" spans="1:7" ht="28.5">
      <c r="A444" s="156" t="s">
        <v>247</v>
      </c>
      <c r="B444" s="220"/>
      <c r="C444" s="93" t="s">
        <v>53</v>
      </c>
      <c r="D444" s="93" t="s">
        <v>226</v>
      </c>
      <c r="E444" s="125" t="s">
        <v>426</v>
      </c>
      <c r="F444" s="93" t="s">
        <v>248</v>
      </c>
      <c r="G444" s="171">
        <v>54724.2</v>
      </c>
    </row>
    <row r="445" spans="1:7" ht="28.5">
      <c r="A445" s="166" t="s">
        <v>376</v>
      </c>
      <c r="B445" s="220"/>
      <c r="C445" s="93" t="s">
        <v>53</v>
      </c>
      <c r="D445" s="93" t="s">
        <v>226</v>
      </c>
      <c r="E445" s="125" t="s">
        <v>426</v>
      </c>
      <c r="F445" s="93" t="s">
        <v>56</v>
      </c>
      <c r="G445" s="171">
        <f>812.7+802.3</f>
        <v>1615</v>
      </c>
    </row>
    <row r="446" spans="1:7" ht="28.5">
      <c r="A446" s="156" t="s">
        <v>263</v>
      </c>
      <c r="B446" s="220"/>
      <c r="C446" s="93" t="s">
        <v>53</v>
      </c>
      <c r="D446" s="93" t="s">
        <v>226</v>
      </c>
      <c r="E446" s="125" t="s">
        <v>426</v>
      </c>
      <c r="F446" s="93" t="s">
        <v>260</v>
      </c>
      <c r="G446" s="171">
        <v>393126.5</v>
      </c>
    </row>
    <row r="447" spans="1:7" ht="15">
      <c r="A447" s="156" t="s">
        <v>172</v>
      </c>
      <c r="B447" s="220"/>
      <c r="C447" s="93" t="s">
        <v>53</v>
      </c>
      <c r="D447" s="93" t="s">
        <v>226</v>
      </c>
      <c r="E447" s="93" t="s">
        <v>418</v>
      </c>
      <c r="F447" s="93"/>
      <c r="G447" s="171">
        <f>G448+G451</f>
        <v>211531.30000000002</v>
      </c>
    </row>
    <row r="448" spans="1:7" ht="15">
      <c r="A448" s="156" t="s">
        <v>281</v>
      </c>
      <c r="B448" s="220"/>
      <c r="C448" s="93" t="s">
        <v>53</v>
      </c>
      <c r="D448" s="93" t="s">
        <v>226</v>
      </c>
      <c r="E448" s="93" t="s">
        <v>419</v>
      </c>
      <c r="F448" s="93"/>
      <c r="G448" s="171">
        <f>SUM(G449)</f>
        <v>171608.7</v>
      </c>
    </row>
    <row r="449" spans="1:7" ht="28.5">
      <c r="A449" s="156" t="s">
        <v>103</v>
      </c>
      <c r="B449" s="220"/>
      <c r="C449" s="93" t="s">
        <v>53</v>
      </c>
      <c r="D449" s="93" t="s">
        <v>226</v>
      </c>
      <c r="E449" s="93" t="s">
        <v>420</v>
      </c>
      <c r="F449" s="93"/>
      <c r="G449" s="171">
        <f>SUM(G450)</f>
        <v>171608.7</v>
      </c>
    </row>
    <row r="450" spans="1:7" ht="28.5">
      <c r="A450" s="156" t="s">
        <v>263</v>
      </c>
      <c r="B450" s="220"/>
      <c r="C450" s="93" t="s">
        <v>53</v>
      </c>
      <c r="D450" s="93" t="s">
        <v>226</v>
      </c>
      <c r="E450" s="93" t="s">
        <v>420</v>
      </c>
      <c r="F450" s="93" t="s">
        <v>260</v>
      </c>
      <c r="G450" s="171">
        <v>171608.7</v>
      </c>
    </row>
    <row r="451" spans="1:7" ht="28.5">
      <c r="A451" s="156" t="s">
        <v>21</v>
      </c>
      <c r="B451" s="220"/>
      <c r="C451" s="93" t="s">
        <v>53</v>
      </c>
      <c r="D451" s="93" t="s">
        <v>226</v>
      </c>
      <c r="E451" s="93" t="s">
        <v>421</v>
      </c>
      <c r="F451" s="93"/>
      <c r="G451" s="171">
        <f>SUM(G452+G453+G454)</f>
        <v>39922.600000000006</v>
      </c>
    </row>
    <row r="452" spans="1:7" ht="28.5">
      <c r="A452" s="156" t="s">
        <v>247</v>
      </c>
      <c r="B452" s="220"/>
      <c r="C452" s="93" t="s">
        <v>53</v>
      </c>
      <c r="D452" s="93" t="s">
        <v>226</v>
      </c>
      <c r="E452" s="93" t="s">
        <v>421</v>
      </c>
      <c r="F452" s="93" t="s">
        <v>248</v>
      </c>
      <c r="G452" s="171">
        <v>11403.6</v>
      </c>
    </row>
    <row r="453" spans="1:7" ht="28.5">
      <c r="A453" s="166" t="s">
        <v>376</v>
      </c>
      <c r="B453" s="93"/>
      <c r="C453" s="93" t="s">
        <v>53</v>
      </c>
      <c r="D453" s="93" t="s">
        <v>226</v>
      </c>
      <c r="E453" s="93" t="s">
        <v>421</v>
      </c>
      <c r="F453" s="93" t="s">
        <v>56</v>
      </c>
      <c r="G453" s="171">
        <v>26471.7</v>
      </c>
    </row>
    <row r="454" spans="1:7" ht="15">
      <c r="A454" s="156" t="s">
        <v>251</v>
      </c>
      <c r="B454" s="220"/>
      <c r="C454" s="93" t="s">
        <v>53</v>
      </c>
      <c r="D454" s="93" t="s">
        <v>226</v>
      </c>
      <c r="E454" s="93" t="s">
        <v>421</v>
      </c>
      <c r="F454" s="93" t="s">
        <v>85</v>
      </c>
      <c r="G454" s="171">
        <v>2047.3</v>
      </c>
    </row>
    <row r="455" spans="1:7" ht="15">
      <c r="A455" s="156" t="s">
        <v>273</v>
      </c>
      <c r="B455" s="218"/>
      <c r="C455" s="93" t="s">
        <v>53</v>
      </c>
      <c r="D455" s="93" t="s">
        <v>226</v>
      </c>
      <c r="E455" s="93" t="s">
        <v>344</v>
      </c>
      <c r="F455" s="93"/>
      <c r="G455" s="171">
        <f>G456+G460</f>
        <v>2311.7</v>
      </c>
    </row>
    <row r="456" spans="1:7" ht="28.5">
      <c r="A456" s="156" t="s">
        <v>471</v>
      </c>
      <c r="B456" s="220"/>
      <c r="C456" s="93" t="s">
        <v>53</v>
      </c>
      <c r="D456" s="93" t="s">
        <v>226</v>
      </c>
      <c r="E456" s="93" t="s">
        <v>427</v>
      </c>
      <c r="F456" s="93"/>
      <c r="G456" s="171">
        <f>SUM(G457:G459)</f>
        <v>2242.7</v>
      </c>
    </row>
    <row r="457" spans="1:7" ht="28.5">
      <c r="A457" s="166" t="s">
        <v>376</v>
      </c>
      <c r="B457" s="221"/>
      <c r="C457" s="93" t="s">
        <v>53</v>
      </c>
      <c r="D457" s="93" t="s">
        <v>226</v>
      </c>
      <c r="E457" s="93" t="s">
        <v>427</v>
      </c>
      <c r="F457" s="93" t="s">
        <v>56</v>
      </c>
      <c r="G457" s="171">
        <v>20</v>
      </c>
    </row>
    <row r="458" spans="1:7" ht="15">
      <c r="A458" s="173" t="s">
        <v>254</v>
      </c>
      <c r="B458" s="221"/>
      <c r="C458" s="93" t="s">
        <v>53</v>
      </c>
      <c r="D458" s="93" t="s">
        <v>226</v>
      </c>
      <c r="E458" s="93" t="s">
        <v>427</v>
      </c>
      <c r="F458" s="93" t="s">
        <v>255</v>
      </c>
      <c r="G458" s="171">
        <v>2092.7</v>
      </c>
    </row>
    <row r="459" spans="1:7" ht="28.5">
      <c r="A459" s="156" t="s">
        <v>263</v>
      </c>
      <c r="B459" s="221"/>
      <c r="C459" s="93" t="s">
        <v>53</v>
      </c>
      <c r="D459" s="93" t="s">
        <v>226</v>
      </c>
      <c r="E459" s="93" t="s">
        <v>427</v>
      </c>
      <c r="F459" s="93" t="s">
        <v>260</v>
      </c>
      <c r="G459" s="171">
        <v>130</v>
      </c>
    </row>
    <row r="460" spans="1:7" ht="28.5">
      <c r="A460" s="156" t="s">
        <v>428</v>
      </c>
      <c r="B460" s="221"/>
      <c r="C460" s="93" t="s">
        <v>53</v>
      </c>
      <c r="D460" s="93" t="s">
        <v>226</v>
      </c>
      <c r="E460" s="93" t="s">
        <v>429</v>
      </c>
      <c r="F460" s="93"/>
      <c r="G460" s="171">
        <f>SUM(G461:G461)</f>
        <v>69</v>
      </c>
    </row>
    <row r="461" spans="1:7" ht="28.5">
      <c r="A461" s="166" t="s">
        <v>376</v>
      </c>
      <c r="B461" s="221"/>
      <c r="C461" s="93" t="s">
        <v>53</v>
      </c>
      <c r="D461" s="93" t="s">
        <v>226</v>
      </c>
      <c r="E461" s="93" t="s">
        <v>429</v>
      </c>
      <c r="F461" s="93" t="s">
        <v>56</v>
      </c>
      <c r="G461" s="171">
        <f>27.5+41.5</f>
        <v>69</v>
      </c>
    </row>
    <row r="462" spans="1:7" ht="15">
      <c r="A462" s="166" t="s">
        <v>173</v>
      </c>
      <c r="B462" s="220"/>
      <c r="C462" s="93" t="s">
        <v>53</v>
      </c>
      <c r="D462" s="93" t="s">
        <v>228</v>
      </c>
      <c r="E462" s="93"/>
      <c r="F462" s="93"/>
      <c r="G462" s="168">
        <f>SUM(G463+G474+G482+G486+G491)</f>
        <v>934813.3999999999</v>
      </c>
    </row>
    <row r="463" spans="1:7" ht="28.5">
      <c r="A463" s="189" t="s">
        <v>308</v>
      </c>
      <c r="B463" s="220"/>
      <c r="C463" s="93" t="s">
        <v>53</v>
      </c>
      <c r="D463" s="93" t="s">
        <v>228</v>
      </c>
      <c r="E463" s="124" t="s">
        <v>430</v>
      </c>
      <c r="F463" s="124"/>
      <c r="G463" s="171">
        <f>G464</f>
        <v>685787.7</v>
      </c>
    </row>
    <row r="464" spans="1:7" ht="71.25">
      <c r="A464" s="190" t="s">
        <v>506</v>
      </c>
      <c r="B464" s="93"/>
      <c r="C464" s="93" t="s">
        <v>53</v>
      </c>
      <c r="D464" s="93" t="s">
        <v>228</v>
      </c>
      <c r="E464" s="125" t="s">
        <v>431</v>
      </c>
      <c r="F464" s="93"/>
      <c r="G464" s="171">
        <f>SUM(G465+G467+G470)</f>
        <v>685787.7</v>
      </c>
    </row>
    <row r="465" spans="1:7" ht="42.75">
      <c r="A465" s="189" t="s">
        <v>310</v>
      </c>
      <c r="B465" s="93"/>
      <c r="C465" s="93" t="s">
        <v>53</v>
      </c>
      <c r="D465" s="93" t="s">
        <v>228</v>
      </c>
      <c r="E465" s="125" t="s">
        <v>433</v>
      </c>
      <c r="F465" s="93"/>
      <c r="G465" s="171">
        <f>G466</f>
        <v>6485.8</v>
      </c>
    </row>
    <row r="466" spans="1:7" ht="28.5">
      <c r="A466" s="156" t="s">
        <v>261</v>
      </c>
      <c r="B466" s="93"/>
      <c r="C466" s="93" t="s">
        <v>53</v>
      </c>
      <c r="D466" s="93" t="s">
        <v>228</v>
      </c>
      <c r="E466" s="125" t="s">
        <v>433</v>
      </c>
      <c r="F466" s="93" t="s">
        <v>260</v>
      </c>
      <c r="G466" s="171">
        <v>6485.8</v>
      </c>
    </row>
    <row r="467" spans="1:7" ht="71.25">
      <c r="A467" s="189" t="s">
        <v>309</v>
      </c>
      <c r="B467" s="93"/>
      <c r="C467" s="93" t="s">
        <v>53</v>
      </c>
      <c r="D467" s="93" t="s">
        <v>228</v>
      </c>
      <c r="E467" s="125" t="s">
        <v>432</v>
      </c>
      <c r="F467" s="93"/>
      <c r="G467" s="171">
        <f>G468+G469</f>
        <v>51261.4</v>
      </c>
    </row>
    <row r="468" spans="1:7" ht="28.5">
      <c r="A468" s="156" t="s">
        <v>247</v>
      </c>
      <c r="B468" s="220"/>
      <c r="C468" s="93" t="s">
        <v>53</v>
      </c>
      <c r="D468" s="93" t="s">
        <v>228</v>
      </c>
      <c r="E468" s="125" t="s">
        <v>432</v>
      </c>
      <c r="F468" s="93" t="s">
        <v>248</v>
      </c>
      <c r="G468" s="171">
        <v>47484.5</v>
      </c>
    </row>
    <row r="469" spans="1:7" ht="28.5">
      <c r="A469" s="166" t="s">
        <v>376</v>
      </c>
      <c r="B469" s="220"/>
      <c r="C469" s="93" t="s">
        <v>53</v>
      </c>
      <c r="D469" s="93" t="s">
        <v>228</v>
      </c>
      <c r="E469" s="125" t="s">
        <v>432</v>
      </c>
      <c r="F469" s="93" t="s">
        <v>56</v>
      </c>
      <c r="G469" s="171">
        <v>3776.9</v>
      </c>
    </row>
    <row r="470" spans="1:7" ht="57">
      <c r="A470" s="189" t="s">
        <v>311</v>
      </c>
      <c r="B470" s="93"/>
      <c r="C470" s="93" t="s">
        <v>53</v>
      </c>
      <c r="D470" s="93" t="s">
        <v>228</v>
      </c>
      <c r="E470" s="125" t="s">
        <v>434</v>
      </c>
      <c r="F470" s="93"/>
      <c r="G470" s="171">
        <f>G471+G472+G473</f>
        <v>628040.5</v>
      </c>
    </row>
    <row r="471" spans="1:7" s="74" customFormat="1" ht="28.5">
      <c r="A471" s="156" t="s">
        <v>247</v>
      </c>
      <c r="B471" s="93"/>
      <c r="C471" s="93" t="s">
        <v>53</v>
      </c>
      <c r="D471" s="93" t="s">
        <v>228</v>
      </c>
      <c r="E471" s="125" t="s">
        <v>434</v>
      </c>
      <c r="F471" s="93" t="s">
        <v>248</v>
      </c>
      <c r="G471" s="171">
        <v>301107</v>
      </c>
    </row>
    <row r="472" spans="1:7" s="74" customFormat="1" ht="28.5">
      <c r="A472" s="166" t="s">
        <v>376</v>
      </c>
      <c r="B472" s="93"/>
      <c r="C472" s="93" t="s">
        <v>53</v>
      </c>
      <c r="D472" s="93" t="s">
        <v>228</v>
      </c>
      <c r="E472" s="125" t="s">
        <v>434</v>
      </c>
      <c r="F472" s="93" t="s">
        <v>56</v>
      </c>
      <c r="G472" s="171">
        <v>3933.4</v>
      </c>
    </row>
    <row r="473" spans="1:7" s="74" customFormat="1" ht="28.5">
      <c r="A473" s="156" t="s">
        <v>261</v>
      </c>
      <c r="B473" s="93"/>
      <c r="C473" s="93" t="s">
        <v>53</v>
      </c>
      <c r="D473" s="93" t="s">
        <v>228</v>
      </c>
      <c r="E473" s="125" t="s">
        <v>434</v>
      </c>
      <c r="F473" s="93" t="s">
        <v>260</v>
      </c>
      <c r="G473" s="171">
        <v>323000.1</v>
      </c>
    </row>
    <row r="474" spans="1:7" s="74" customFormat="1" ht="15">
      <c r="A474" s="151" t="s">
        <v>174</v>
      </c>
      <c r="B474" s="220"/>
      <c r="C474" s="93" t="s">
        <v>53</v>
      </c>
      <c r="D474" s="93" t="s">
        <v>228</v>
      </c>
      <c r="E474" s="93" t="s">
        <v>435</v>
      </c>
      <c r="F474" s="93"/>
      <c r="G474" s="171">
        <f>G475+G478</f>
        <v>190022.8</v>
      </c>
    </row>
    <row r="475" spans="1:7" s="74" customFormat="1" ht="15">
      <c r="A475" s="156" t="s">
        <v>8</v>
      </c>
      <c r="B475" s="220"/>
      <c r="C475" s="93" t="s">
        <v>53</v>
      </c>
      <c r="D475" s="93" t="s">
        <v>228</v>
      </c>
      <c r="E475" s="93" t="s">
        <v>436</v>
      </c>
      <c r="F475" s="93"/>
      <c r="G475" s="171">
        <f>G476</f>
        <v>96792.7</v>
      </c>
    </row>
    <row r="476" spans="1:7" s="74" customFormat="1" ht="28.5">
      <c r="A476" s="156" t="s">
        <v>103</v>
      </c>
      <c r="B476" s="220"/>
      <c r="C476" s="93" t="s">
        <v>53</v>
      </c>
      <c r="D476" s="93" t="s">
        <v>228</v>
      </c>
      <c r="E476" s="93" t="s">
        <v>437</v>
      </c>
      <c r="F476" s="93"/>
      <c r="G476" s="171">
        <f>SUM(G477)</f>
        <v>96792.7</v>
      </c>
    </row>
    <row r="477" spans="1:7" s="74" customFormat="1" ht="28.5">
      <c r="A477" s="156" t="s">
        <v>261</v>
      </c>
      <c r="B477" s="220"/>
      <c r="C477" s="93" t="s">
        <v>53</v>
      </c>
      <c r="D477" s="93" t="s">
        <v>228</v>
      </c>
      <c r="E477" s="93" t="s">
        <v>437</v>
      </c>
      <c r="F477" s="93" t="s">
        <v>260</v>
      </c>
      <c r="G477" s="171">
        <v>96792.7</v>
      </c>
    </row>
    <row r="478" spans="1:7" s="74" customFormat="1" ht="28.5">
      <c r="A478" s="156" t="s">
        <v>21</v>
      </c>
      <c r="B478" s="220"/>
      <c r="C478" s="93" t="s">
        <v>53</v>
      </c>
      <c r="D478" s="93" t="s">
        <v>228</v>
      </c>
      <c r="E478" s="93" t="s">
        <v>438</v>
      </c>
      <c r="F478" s="93"/>
      <c r="G478" s="171">
        <f>G479+G480+G481</f>
        <v>93230.09999999999</v>
      </c>
    </row>
    <row r="479" spans="1:7" s="74" customFormat="1" ht="28.5">
      <c r="A479" s="156" t="s">
        <v>247</v>
      </c>
      <c r="B479" s="220"/>
      <c r="C479" s="93" t="s">
        <v>53</v>
      </c>
      <c r="D479" s="93" t="s">
        <v>228</v>
      </c>
      <c r="E479" s="93" t="s">
        <v>438</v>
      </c>
      <c r="F479" s="93" t="s">
        <v>248</v>
      </c>
      <c r="G479" s="171">
        <v>38588.7</v>
      </c>
    </row>
    <row r="480" spans="1:7" s="74" customFormat="1" ht="28.5">
      <c r="A480" s="166" t="s">
        <v>376</v>
      </c>
      <c r="B480" s="220"/>
      <c r="C480" s="93" t="s">
        <v>53</v>
      </c>
      <c r="D480" s="93" t="s">
        <v>228</v>
      </c>
      <c r="E480" s="93" t="s">
        <v>438</v>
      </c>
      <c r="F480" s="93" t="s">
        <v>56</v>
      </c>
      <c r="G480" s="171">
        <v>41474.7</v>
      </c>
    </row>
    <row r="481" spans="1:7" s="74" customFormat="1" ht="15">
      <c r="A481" s="156" t="s">
        <v>251</v>
      </c>
      <c r="B481" s="221"/>
      <c r="C481" s="93" t="s">
        <v>53</v>
      </c>
      <c r="D481" s="93" t="s">
        <v>228</v>
      </c>
      <c r="E481" s="93" t="s">
        <v>438</v>
      </c>
      <c r="F481" s="177">
        <v>800</v>
      </c>
      <c r="G481" s="171">
        <v>13166.7</v>
      </c>
    </row>
    <row r="482" spans="1:7" s="74" customFormat="1" ht="15">
      <c r="A482" s="156" t="s">
        <v>164</v>
      </c>
      <c r="B482" s="93"/>
      <c r="C482" s="93" t="s">
        <v>53</v>
      </c>
      <c r="D482" s="93" t="s">
        <v>228</v>
      </c>
      <c r="E482" s="93" t="s">
        <v>439</v>
      </c>
      <c r="F482" s="93"/>
      <c r="G482" s="171">
        <f>SUM(G483)</f>
        <v>51166.2</v>
      </c>
    </row>
    <row r="483" spans="1:7" s="74" customFormat="1" ht="15">
      <c r="A483" s="156" t="s">
        <v>281</v>
      </c>
      <c r="B483" s="220"/>
      <c r="C483" s="93" t="s">
        <v>53</v>
      </c>
      <c r="D483" s="93" t="s">
        <v>228</v>
      </c>
      <c r="E483" s="93" t="s">
        <v>440</v>
      </c>
      <c r="F483" s="93"/>
      <c r="G483" s="171">
        <f>SUM(G484)</f>
        <v>51166.2</v>
      </c>
    </row>
    <row r="484" spans="1:7" s="74" customFormat="1" ht="28.5">
      <c r="A484" s="156" t="s">
        <v>36</v>
      </c>
      <c r="B484" s="220"/>
      <c r="C484" s="93" t="s">
        <v>53</v>
      </c>
      <c r="D484" s="93" t="s">
        <v>228</v>
      </c>
      <c r="E484" s="93" t="s">
        <v>441</v>
      </c>
      <c r="F484" s="93"/>
      <c r="G484" s="171">
        <f>SUM(G485)</f>
        <v>51166.2</v>
      </c>
    </row>
    <row r="485" spans="1:7" s="74" customFormat="1" ht="28.5">
      <c r="A485" s="156" t="s">
        <v>261</v>
      </c>
      <c r="B485" s="220"/>
      <c r="C485" s="93" t="s">
        <v>53</v>
      </c>
      <c r="D485" s="93" t="s">
        <v>228</v>
      </c>
      <c r="E485" s="93" t="s">
        <v>441</v>
      </c>
      <c r="F485" s="93" t="s">
        <v>260</v>
      </c>
      <c r="G485" s="171">
        <v>51166.2</v>
      </c>
    </row>
    <row r="486" spans="1:7" s="74" customFormat="1" ht="15">
      <c r="A486" s="156" t="s">
        <v>168</v>
      </c>
      <c r="B486" s="93"/>
      <c r="C486" s="93" t="s">
        <v>53</v>
      </c>
      <c r="D486" s="93" t="s">
        <v>228</v>
      </c>
      <c r="E486" s="93" t="s">
        <v>442</v>
      </c>
      <c r="F486" s="93"/>
      <c r="G486" s="171">
        <f>SUM(G487)</f>
        <v>7475.700000000001</v>
      </c>
    </row>
    <row r="487" spans="1:7" s="74" customFormat="1" ht="28.5">
      <c r="A487" s="156" t="s">
        <v>21</v>
      </c>
      <c r="B487" s="220"/>
      <c r="C487" s="93" t="s">
        <v>53</v>
      </c>
      <c r="D487" s="93" t="s">
        <v>228</v>
      </c>
      <c r="E487" s="93" t="s">
        <v>443</v>
      </c>
      <c r="F487" s="93"/>
      <c r="G487" s="171">
        <f>SUM(G488+G489+G490)</f>
        <v>7475.700000000001</v>
      </c>
    </row>
    <row r="488" spans="1:7" s="74" customFormat="1" ht="28.5">
      <c r="A488" s="156" t="s">
        <v>247</v>
      </c>
      <c r="B488" s="220"/>
      <c r="C488" s="93" t="s">
        <v>53</v>
      </c>
      <c r="D488" s="93" t="s">
        <v>228</v>
      </c>
      <c r="E488" s="93" t="s">
        <v>444</v>
      </c>
      <c r="F488" s="93" t="s">
        <v>248</v>
      </c>
      <c r="G488" s="171">
        <v>2996.3</v>
      </c>
    </row>
    <row r="489" spans="1:7" s="74" customFormat="1" ht="28.5">
      <c r="A489" s="166" t="s">
        <v>376</v>
      </c>
      <c r="B489" s="220"/>
      <c r="C489" s="93" t="s">
        <v>53</v>
      </c>
      <c r="D489" s="93" t="s">
        <v>228</v>
      </c>
      <c r="E489" s="93" t="s">
        <v>444</v>
      </c>
      <c r="F489" s="93" t="s">
        <v>56</v>
      </c>
      <c r="G489" s="171">
        <v>3265.3</v>
      </c>
    </row>
    <row r="490" spans="1:7" s="74" customFormat="1" ht="15">
      <c r="A490" s="156" t="s">
        <v>251</v>
      </c>
      <c r="B490" s="220"/>
      <c r="C490" s="93" t="s">
        <v>53</v>
      </c>
      <c r="D490" s="93" t="s">
        <v>228</v>
      </c>
      <c r="E490" s="93" t="s">
        <v>444</v>
      </c>
      <c r="F490" s="93" t="s">
        <v>85</v>
      </c>
      <c r="G490" s="171">
        <v>1214.1</v>
      </c>
    </row>
    <row r="491" spans="1:7" ht="15">
      <c r="A491" s="156" t="s">
        <v>273</v>
      </c>
      <c r="B491" s="220"/>
      <c r="C491" s="93" t="s">
        <v>53</v>
      </c>
      <c r="D491" s="93" t="s">
        <v>228</v>
      </c>
      <c r="E491" s="93" t="s">
        <v>344</v>
      </c>
      <c r="F491" s="93"/>
      <c r="G491" s="171">
        <f>G492+G494</f>
        <v>361</v>
      </c>
    </row>
    <row r="492" spans="1:7" ht="28.5">
      <c r="A492" s="156" t="s">
        <v>428</v>
      </c>
      <c r="B492" s="221"/>
      <c r="C492" s="93" t="s">
        <v>53</v>
      </c>
      <c r="D492" s="93" t="s">
        <v>228</v>
      </c>
      <c r="E492" s="93" t="s">
        <v>429</v>
      </c>
      <c r="F492" s="93"/>
      <c r="G492" s="171">
        <f>SUM(G493:G493)</f>
        <v>16</v>
      </c>
    </row>
    <row r="493" spans="1:7" ht="28.5">
      <c r="A493" s="166" t="s">
        <v>376</v>
      </c>
      <c r="B493" s="221"/>
      <c r="C493" s="93" t="s">
        <v>53</v>
      </c>
      <c r="D493" s="93" t="s">
        <v>228</v>
      </c>
      <c r="E493" s="93" t="s">
        <v>429</v>
      </c>
      <c r="F493" s="93" t="s">
        <v>56</v>
      </c>
      <c r="G493" s="171">
        <v>16</v>
      </c>
    </row>
    <row r="494" spans="1:7" ht="28.5">
      <c r="A494" s="156" t="s">
        <v>445</v>
      </c>
      <c r="B494" s="221"/>
      <c r="C494" s="93" t="s">
        <v>53</v>
      </c>
      <c r="D494" s="93" t="s">
        <v>228</v>
      </c>
      <c r="E494" s="93" t="s">
        <v>446</v>
      </c>
      <c r="F494" s="93"/>
      <c r="G494" s="171">
        <f>G495</f>
        <v>345</v>
      </c>
    </row>
    <row r="495" spans="1:7" ht="28.5">
      <c r="A495" s="166" t="s">
        <v>376</v>
      </c>
      <c r="B495" s="221"/>
      <c r="C495" s="93" t="s">
        <v>53</v>
      </c>
      <c r="D495" s="93" t="s">
        <v>228</v>
      </c>
      <c r="E495" s="93" t="s">
        <v>446</v>
      </c>
      <c r="F495" s="93" t="s">
        <v>56</v>
      </c>
      <c r="G495" s="171">
        <v>345</v>
      </c>
    </row>
    <row r="496" spans="1:7" ht="18.75" customHeight="1">
      <c r="A496" s="166" t="s">
        <v>54</v>
      </c>
      <c r="B496" s="93"/>
      <c r="C496" s="93" t="s">
        <v>53</v>
      </c>
      <c r="D496" s="93" t="s">
        <v>53</v>
      </c>
      <c r="E496" s="93"/>
      <c r="F496" s="93"/>
      <c r="G496" s="168">
        <f>SUM(G497+G502)</f>
        <v>4675.3</v>
      </c>
    </row>
    <row r="497" spans="1:7" ht="15">
      <c r="A497" s="156" t="s">
        <v>109</v>
      </c>
      <c r="B497" s="93"/>
      <c r="C497" s="93" t="s">
        <v>53</v>
      </c>
      <c r="D497" s="93" t="s">
        <v>53</v>
      </c>
      <c r="E497" s="93" t="s">
        <v>447</v>
      </c>
      <c r="F497" s="93"/>
      <c r="G497" s="171">
        <f>G498</f>
        <v>1985.3000000000002</v>
      </c>
    </row>
    <row r="498" spans="1:7" ht="28.5">
      <c r="A498" s="156" t="s">
        <v>21</v>
      </c>
      <c r="B498" s="93"/>
      <c r="C498" s="93" t="s">
        <v>53</v>
      </c>
      <c r="D498" s="93" t="s">
        <v>53</v>
      </c>
      <c r="E498" s="93" t="s">
        <v>448</v>
      </c>
      <c r="F498" s="93"/>
      <c r="G498" s="171">
        <f>SUM(G499+G500+G501)</f>
        <v>1985.3000000000002</v>
      </c>
    </row>
    <row r="499" spans="1:7" ht="28.5">
      <c r="A499" s="156" t="s">
        <v>247</v>
      </c>
      <c r="B499" s="93"/>
      <c r="C499" s="93" t="s">
        <v>53</v>
      </c>
      <c r="D499" s="93" t="s">
        <v>53</v>
      </c>
      <c r="E499" s="93" t="s">
        <v>448</v>
      </c>
      <c r="F499" s="93" t="s">
        <v>248</v>
      </c>
      <c r="G499" s="171">
        <v>1800</v>
      </c>
    </row>
    <row r="500" spans="1:7" ht="28.5">
      <c r="A500" s="166" t="s">
        <v>376</v>
      </c>
      <c r="B500" s="93"/>
      <c r="C500" s="93" t="s">
        <v>53</v>
      </c>
      <c r="D500" s="93" t="s">
        <v>53</v>
      </c>
      <c r="E500" s="93" t="s">
        <v>448</v>
      </c>
      <c r="F500" s="93" t="s">
        <v>56</v>
      </c>
      <c r="G500" s="171">
        <v>180.4</v>
      </c>
    </row>
    <row r="501" spans="1:7" ht="15">
      <c r="A501" s="156" t="s">
        <v>251</v>
      </c>
      <c r="B501" s="93"/>
      <c r="C501" s="93" t="s">
        <v>53</v>
      </c>
      <c r="D501" s="93" t="s">
        <v>53</v>
      </c>
      <c r="E501" s="93" t="s">
        <v>448</v>
      </c>
      <c r="F501" s="93" t="s">
        <v>85</v>
      </c>
      <c r="G501" s="171">
        <v>4.9</v>
      </c>
    </row>
    <row r="502" spans="1:7" s="82" customFormat="1" ht="15">
      <c r="A502" s="156" t="s">
        <v>273</v>
      </c>
      <c r="B502" s="218"/>
      <c r="C502" s="93" t="s">
        <v>53</v>
      </c>
      <c r="D502" s="93" t="s">
        <v>53</v>
      </c>
      <c r="E502" s="93" t="s">
        <v>344</v>
      </c>
      <c r="F502" s="93"/>
      <c r="G502" s="171">
        <f>G503+G505+G507</f>
        <v>2690</v>
      </c>
    </row>
    <row r="503" spans="1:7" ht="42.75">
      <c r="A503" s="156" t="s">
        <v>472</v>
      </c>
      <c r="B503" s="218"/>
      <c r="C503" s="93" t="s">
        <v>53</v>
      </c>
      <c r="D503" s="93" t="s">
        <v>53</v>
      </c>
      <c r="E503" s="93" t="s">
        <v>449</v>
      </c>
      <c r="F503" s="93"/>
      <c r="G503" s="171">
        <f>G504</f>
        <v>10</v>
      </c>
    </row>
    <row r="504" spans="1:7" ht="28.5">
      <c r="A504" s="166" t="s">
        <v>376</v>
      </c>
      <c r="B504" s="218"/>
      <c r="C504" s="93" t="s">
        <v>53</v>
      </c>
      <c r="D504" s="93" t="s">
        <v>53</v>
      </c>
      <c r="E504" s="93" t="s">
        <v>449</v>
      </c>
      <c r="F504" s="93" t="s">
        <v>56</v>
      </c>
      <c r="G504" s="171">
        <v>10</v>
      </c>
    </row>
    <row r="505" spans="1:7" ht="28.5">
      <c r="A505" s="156" t="s">
        <v>450</v>
      </c>
      <c r="B505" s="218"/>
      <c r="C505" s="93" t="s">
        <v>53</v>
      </c>
      <c r="D505" s="93" t="s">
        <v>53</v>
      </c>
      <c r="E505" s="93" t="s">
        <v>451</v>
      </c>
      <c r="F505" s="93"/>
      <c r="G505" s="171">
        <f>G506</f>
        <v>2000</v>
      </c>
    </row>
    <row r="506" spans="1:7" ht="28.5">
      <c r="A506" s="166" t="s">
        <v>376</v>
      </c>
      <c r="B506" s="218"/>
      <c r="C506" s="93" t="s">
        <v>53</v>
      </c>
      <c r="D506" s="93" t="s">
        <v>53</v>
      </c>
      <c r="E506" s="93" t="s">
        <v>451</v>
      </c>
      <c r="F506" s="93" t="s">
        <v>56</v>
      </c>
      <c r="G506" s="171">
        <v>2000</v>
      </c>
    </row>
    <row r="507" spans="1:7" ht="15">
      <c r="A507" s="176" t="s">
        <v>282</v>
      </c>
      <c r="B507" s="218"/>
      <c r="C507" s="93" t="s">
        <v>53</v>
      </c>
      <c r="D507" s="93" t="s">
        <v>53</v>
      </c>
      <c r="E507" s="93" t="s">
        <v>452</v>
      </c>
      <c r="F507" s="93"/>
      <c r="G507" s="178">
        <f>G508</f>
        <v>680</v>
      </c>
    </row>
    <row r="508" spans="1:7" ht="28.5">
      <c r="A508" s="166" t="s">
        <v>376</v>
      </c>
      <c r="B508" s="218"/>
      <c r="C508" s="93" t="s">
        <v>53</v>
      </c>
      <c r="D508" s="93" t="s">
        <v>53</v>
      </c>
      <c r="E508" s="93" t="s">
        <v>452</v>
      </c>
      <c r="F508" s="93" t="s">
        <v>56</v>
      </c>
      <c r="G508" s="178">
        <v>680</v>
      </c>
    </row>
    <row r="509" spans="1:7" ht="15">
      <c r="A509" s="166" t="s">
        <v>115</v>
      </c>
      <c r="B509" s="93"/>
      <c r="C509" s="93" t="s">
        <v>53</v>
      </c>
      <c r="D509" s="93" t="s">
        <v>157</v>
      </c>
      <c r="E509" s="93"/>
      <c r="F509" s="93"/>
      <c r="G509" s="168">
        <f>SUM(G510+G515)</f>
        <v>46039.59999999999</v>
      </c>
    </row>
    <row r="510" spans="1:7" ht="28.5">
      <c r="A510" s="189" t="s">
        <v>308</v>
      </c>
      <c r="B510" s="220"/>
      <c r="C510" s="93" t="s">
        <v>53</v>
      </c>
      <c r="D510" s="93" t="s">
        <v>157</v>
      </c>
      <c r="E510" s="124" t="s">
        <v>430</v>
      </c>
      <c r="F510" s="124"/>
      <c r="G510" s="171">
        <f>G511</f>
        <v>3936.6</v>
      </c>
    </row>
    <row r="511" spans="1:7" ht="71.25">
      <c r="A511" s="190" t="s">
        <v>455</v>
      </c>
      <c r="B511" s="93"/>
      <c r="C511" s="93" t="s">
        <v>53</v>
      </c>
      <c r="D511" s="93" t="s">
        <v>157</v>
      </c>
      <c r="E511" s="93" t="s">
        <v>431</v>
      </c>
      <c r="F511" s="93"/>
      <c r="G511" s="171">
        <f>G512</f>
        <v>3936.6</v>
      </c>
    </row>
    <row r="512" spans="1:7" ht="57">
      <c r="A512" s="151" t="s">
        <v>453</v>
      </c>
      <c r="B512" s="93"/>
      <c r="C512" s="93" t="s">
        <v>53</v>
      </c>
      <c r="D512" s="93" t="s">
        <v>157</v>
      </c>
      <c r="E512" s="93" t="s">
        <v>454</v>
      </c>
      <c r="F512" s="93"/>
      <c r="G512" s="171">
        <v>3936.6</v>
      </c>
    </row>
    <row r="513" spans="1:7" s="78" customFormat="1" ht="28.5">
      <c r="A513" s="156" t="s">
        <v>247</v>
      </c>
      <c r="B513" s="93"/>
      <c r="C513" s="93" t="s">
        <v>53</v>
      </c>
      <c r="D513" s="93" t="s">
        <v>157</v>
      </c>
      <c r="E513" s="93" t="s">
        <v>454</v>
      </c>
      <c r="F513" s="93" t="s">
        <v>248</v>
      </c>
      <c r="G513" s="171">
        <v>3300</v>
      </c>
    </row>
    <row r="514" spans="1:7" ht="28.5">
      <c r="A514" s="166" t="s">
        <v>376</v>
      </c>
      <c r="B514" s="93"/>
      <c r="C514" s="93" t="s">
        <v>53</v>
      </c>
      <c r="D514" s="93" t="s">
        <v>157</v>
      </c>
      <c r="E514" s="93" t="s">
        <v>454</v>
      </c>
      <c r="F514" s="93" t="s">
        <v>56</v>
      </c>
      <c r="G514" s="171">
        <v>636.6</v>
      </c>
    </row>
    <row r="515" spans="1:7" ht="42.75">
      <c r="A515" s="179" t="s">
        <v>153</v>
      </c>
      <c r="B515" s="93"/>
      <c r="C515" s="93" t="s">
        <v>53</v>
      </c>
      <c r="D515" s="93" t="s">
        <v>157</v>
      </c>
      <c r="E515" s="93" t="s">
        <v>389</v>
      </c>
      <c r="F515" s="93"/>
      <c r="G515" s="171">
        <f>SUM(G516)</f>
        <v>42102.99999999999</v>
      </c>
    </row>
    <row r="516" spans="1:7" ht="28.5">
      <c r="A516" s="156" t="s">
        <v>21</v>
      </c>
      <c r="B516" s="93"/>
      <c r="C516" s="93" t="s">
        <v>53</v>
      </c>
      <c r="D516" s="93" t="s">
        <v>157</v>
      </c>
      <c r="E516" s="93" t="s">
        <v>390</v>
      </c>
      <c r="F516" s="93"/>
      <c r="G516" s="171">
        <f>SUM(G517+G518+G519)</f>
        <v>42102.99999999999</v>
      </c>
    </row>
    <row r="517" spans="1:7" ht="28.5">
      <c r="A517" s="156" t="s">
        <v>247</v>
      </c>
      <c r="B517" s="93"/>
      <c r="C517" s="93" t="s">
        <v>53</v>
      </c>
      <c r="D517" s="93" t="s">
        <v>157</v>
      </c>
      <c r="E517" s="93" t="s">
        <v>390</v>
      </c>
      <c r="F517" s="93" t="s">
        <v>248</v>
      </c>
      <c r="G517" s="171">
        <v>35156.7</v>
      </c>
    </row>
    <row r="518" spans="1:7" ht="28.5">
      <c r="A518" s="166" t="s">
        <v>376</v>
      </c>
      <c r="B518" s="218"/>
      <c r="C518" s="93" t="s">
        <v>53</v>
      </c>
      <c r="D518" s="93" t="s">
        <v>157</v>
      </c>
      <c r="E518" s="93" t="s">
        <v>390</v>
      </c>
      <c r="F518" s="93" t="s">
        <v>56</v>
      </c>
      <c r="G518" s="171">
        <v>6549.1</v>
      </c>
    </row>
    <row r="519" spans="1:7" ht="15">
      <c r="A519" s="156" t="s">
        <v>251</v>
      </c>
      <c r="B519" s="93"/>
      <c r="C519" s="93" t="s">
        <v>53</v>
      </c>
      <c r="D519" s="93" t="s">
        <v>157</v>
      </c>
      <c r="E519" s="93" t="s">
        <v>390</v>
      </c>
      <c r="F519" s="93" t="s">
        <v>85</v>
      </c>
      <c r="G519" s="171">
        <v>397.2</v>
      </c>
    </row>
    <row r="520" spans="1:7" ht="15">
      <c r="A520" s="166" t="s">
        <v>90</v>
      </c>
      <c r="B520" s="93"/>
      <c r="C520" s="93" t="s">
        <v>2</v>
      </c>
      <c r="D520" s="93"/>
      <c r="E520" s="93"/>
      <c r="F520" s="93"/>
      <c r="G520" s="168">
        <f>SUM(G521)</f>
        <v>39580</v>
      </c>
    </row>
    <row r="521" spans="1:7" ht="15">
      <c r="A521" s="183" t="s">
        <v>78</v>
      </c>
      <c r="B521" s="93"/>
      <c r="C521" s="93" t="s">
        <v>2</v>
      </c>
      <c r="D521" s="93" t="s">
        <v>58</v>
      </c>
      <c r="E521" s="93"/>
      <c r="F521" s="93"/>
      <c r="G521" s="168">
        <f>SUM(G522)+G526</f>
        <v>39580</v>
      </c>
    </row>
    <row r="522" spans="1:7" ht="28.5">
      <c r="A522" s="189" t="s">
        <v>308</v>
      </c>
      <c r="B522" s="93"/>
      <c r="C522" s="93" t="s">
        <v>2</v>
      </c>
      <c r="D522" s="93" t="s">
        <v>58</v>
      </c>
      <c r="E522" s="125" t="s">
        <v>430</v>
      </c>
      <c r="F522" s="93"/>
      <c r="G522" s="171">
        <f>SUM(G523)</f>
        <v>9511.5</v>
      </c>
    </row>
    <row r="523" spans="1:7" ht="71.25">
      <c r="A523" s="190" t="s">
        <v>455</v>
      </c>
      <c r="B523" s="93"/>
      <c r="C523" s="93" t="s">
        <v>2</v>
      </c>
      <c r="D523" s="93" t="s">
        <v>58</v>
      </c>
      <c r="E523" s="125" t="s">
        <v>431</v>
      </c>
      <c r="F523" s="222"/>
      <c r="G523" s="171">
        <f>G524</f>
        <v>9511.5</v>
      </c>
    </row>
    <row r="524" spans="1:7" ht="42.75">
      <c r="A524" s="189" t="s">
        <v>312</v>
      </c>
      <c r="B524" s="93"/>
      <c r="C524" s="93" t="s">
        <v>2</v>
      </c>
      <c r="D524" s="93" t="s">
        <v>58</v>
      </c>
      <c r="E524" s="125" t="s">
        <v>456</v>
      </c>
      <c r="F524" s="93"/>
      <c r="G524" s="171">
        <f>G525</f>
        <v>9511.5</v>
      </c>
    </row>
    <row r="525" spans="1:7" ht="15">
      <c r="A525" s="173" t="s">
        <v>254</v>
      </c>
      <c r="B525" s="93"/>
      <c r="C525" s="93" t="s">
        <v>2</v>
      </c>
      <c r="D525" s="93" t="s">
        <v>58</v>
      </c>
      <c r="E525" s="125" t="s">
        <v>456</v>
      </c>
      <c r="F525" s="93" t="s">
        <v>255</v>
      </c>
      <c r="G525" s="171">
        <v>9511.5</v>
      </c>
    </row>
    <row r="526" spans="1:7" ht="28.5">
      <c r="A526" s="134" t="s">
        <v>307</v>
      </c>
      <c r="B526" s="93"/>
      <c r="C526" s="93" t="s">
        <v>2</v>
      </c>
      <c r="D526" s="93" t="s">
        <v>58</v>
      </c>
      <c r="E526" s="124" t="s">
        <v>422</v>
      </c>
      <c r="F526" s="93"/>
      <c r="G526" s="171">
        <f>SUM(G527)</f>
        <v>30068.5</v>
      </c>
    </row>
    <row r="527" spans="1:7" ht="71.25">
      <c r="A527" s="189" t="s">
        <v>455</v>
      </c>
      <c r="B527" s="93"/>
      <c r="C527" s="93" t="s">
        <v>2</v>
      </c>
      <c r="D527" s="93" t="s">
        <v>58</v>
      </c>
      <c r="E527" s="124" t="s">
        <v>424</v>
      </c>
      <c r="F527" s="93"/>
      <c r="G527" s="171">
        <f>SUM(G528)</f>
        <v>30068.5</v>
      </c>
    </row>
    <row r="528" spans="1:7" ht="57">
      <c r="A528" s="134" t="s">
        <v>313</v>
      </c>
      <c r="B528" s="93"/>
      <c r="C528" s="93" t="s">
        <v>2</v>
      </c>
      <c r="D528" s="93" t="s">
        <v>58</v>
      </c>
      <c r="E528" s="125" t="s">
        <v>457</v>
      </c>
      <c r="F528" s="93"/>
      <c r="G528" s="171">
        <f>G529</f>
        <v>30068.5</v>
      </c>
    </row>
    <row r="529" spans="1:7" ht="15">
      <c r="A529" s="166" t="s">
        <v>254</v>
      </c>
      <c r="B529" s="223"/>
      <c r="C529" s="93" t="s">
        <v>2</v>
      </c>
      <c r="D529" s="93" t="s">
        <v>58</v>
      </c>
      <c r="E529" s="125" t="s">
        <v>457</v>
      </c>
      <c r="F529" s="93">
        <v>300</v>
      </c>
      <c r="G529" s="191">
        <v>30068.5</v>
      </c>
    </row>
    <row r="530" spans="1:7" ht="15">
      <c r="A530" s="163" t="s">
        <v>160</v>
      </c>
      <c r="B530" s="95" t="s">
        <v>138</v>
      </c>
      <c r="C530" s="94"/>
      <c r="D530" s="94"/>
      <c r="E530" s="94"/>
      <c r="F530" s="94"/>
      <c r="G530" s="164">
        <f>SUM(G531+G560)</f>
        <v>169002.8</v>
      </c>
    </row>
    <row r="531" spans="1:7" ht="15">
      <c r="A531" s="105" t="s">
        <v>52</v>
      </c>
      <c r="B531" s="64"/>
      <c r="C531" s="94" t="s">
        <v>53</v>
      </c>
      <c r="D531" s="94"/>
      <c r="E531" s="94"/>
      <c r="F531" s="94"/>
      <c r="G531" s="149">
        <f>SUM(G532)+G547</f>
        <v>58012</v>
      </c>
    </row>
    <row r="532" spans="1:7" ht="15">
      <c r="A532" s="105" t="s">
        <v>173</v>
      </c>
      <c r="B532" s="95"/>
      <c r="C532" s="94" t="s">
        <v>53</v>
      </c>
      <c r="D532" s="94" t="s">
        <v>228</v>
      </c>
      <c r="E532" s="94"/>
      <c r="F532" s="94"/>
      <c r="G532" s="149">
        <f>SUM(G533+G544)</f>
        <v>58012</v>
      </c>
    </row>
    <row r="533" spans="1:7" ht="15">
      <c r="A533" s="105" t="s">
        <v>164</v>
      </c>
      <c r="B533" s="64"/>
      <c r="C533" s="94" t="s">
        <v>53</v>
      </c>
      <c r="D533" s="94" t="s">
        <v>228</v>
      </c>
      <c r="E533" s="94" t="s">
        <v>368</v>
      </c>
      <c r="F533" s="94"/>
      <c r="G533" s="149">
        <f>SUM(G534)</f>
        <v>58012</v>
      </c>
    </row>
    <row r="534" spans="1:7" ht="15">
      <c r="A534" s="105" t="s">
        <v>8</v>
      </c>
      <c r="B534" s="95"/>
      <c r="C534" s="94" t="s">
        <v>53</v>
      </c>
      <c r="D534" s="94" t="s">
        <v>228</v>
      </c>
      <c r="E534" s="94" t="s">
        <v>369</v>
      </c>
      <c r="F534" s="94"/>
      <c r="G534" s="149">
        <f>SUM(G535)+G542+G537</f>
        <v>58012</v>
      </c>
    </row>
    <row r="535" spans="1:7" ht="28.5">
      <c r="A535" s="105" t="s">
        <v>36</v>
      </c>
      <c r="B535" s="95"/>
      <c r="C535" s="94" t="s">
        <v>53</v>
      </c>
      <c r="D535" s="94" t="s">
        <v>228</v>
      </c>
      <c r="E535" s="94" t="s">
        <v>370</v>
      </c>
      <c r="F535" s="94"/>
      <c r="G535" s="149">
        <f>SUM(G536)</f>
        <v>58012</v>
      </c>
    </row>
    <row r="536" spans="1:7" ht="27.75" customHeight="1">
      <c r="A536" s="166" t="s">
        <v>261</v>
      </c>
      <c r="B536" s="220"/>
      <c r="C536" s="94" t="s">
        <v>53</v>
      </c>
      <c r="D536" s="94" t="s">
        <v>228</v>
      </c>
      <c r="E536" s="94" t="s">
        <v>370</v>
      </c>
      <c r="F536" s="93" t="s">
        <v>260</v>
      </c>
      <c r="G536" s="149">
        <v>58012</v>
      </c>
    </row>
    <row r="537" spans="1:7" ht="20.25" customHeight="1" hidden="1">
      <c r="A537" s="166" t="s">
        <v>77</v>
      </c>
      <c r="B537" s="220"/>
      <c r="C537" s="94" t="s">
        <v>53</v>
      </c>
      <c r="D537" s="94" t="s">
        <v>228</v>
      </c>
      <c r="E537" s="94" t="s">
        <v>72</v>
      </c>
      <c r="F537" s="93"/>
      <c r="G537" s="149">
        <f>SUM(G540)</f>
        <v>0</v>
      </c>
    </row>
    <row r="538" spans="1:7" ht="28.5" hidden="1">
      <c r="A538" s="166" t="s">
        <v>229</v>
      </c>
      <c r="B538" s="220"/>
      <c r="C538" s="94" t="s">
        <v>53</v>
      </c>
      <c r="D538" s="94" t="s">
        <v>228</v>
      </c>
      <c r="E538" s="94" t="s">
        <v>230</v>
      </c>
      <c r="F538" s="93"/>
      <c r="G538" s="149">
        <f>SUM(G539)</f>
        <v>0</v>
      </c>
    </row>
    <row r="539" spans="1:7" ht="15" hidden="1">
      <c r="A539" s="166" t="s">
        <v>77</v>
      </c>
      <c r="B539" s="220"/>
      <c r="C539" s="94" t="s">
        <v>53</v>
      </c>
      <c r="D539" s="94" t="s">
        <v>228</v>
      </c>
      <c r="E539" s="94" t="s">
        <v>230</v>
      </c>
      <c r="F539" s="93" t="s">
        <v>33</v>
      </c>
      <c r="G539" s="149"/>
    </row>
    <row r="540" spans="1:7" ht="26.25" customHeight="1" hidden="1">
      <c r="A540" s="166" t="s">
        <v>74</v>
      </c>
      <c r="B540" s="220"/>
      <c r="C540" s="94" t="s">
        <v>53</v>
      </c>
      <c r="D540" s="94" t="s">
        <v>228</v>
      </c>
      <c r="E540" s="94" t="s">
        <v>105</v>
      </c>
      <c r="F540" s="93"/>
      <c r="G540" s="149">
        <f>SUM(G541)</f>
        <v>0</v>
      </c>
    </row>
    <row r="541" spans="1:7" ht="28.5" hidden="1">
      <c r="A541" s="166" t="s">
        <v>261</v>
      </c>
      <c r="B541" s="220"/>
      <c r="C541" s="94" t="s">
        <v>53</v>
      </c>
      <c r="D541" s="94" t="s">
        <v>228</v>
      </c>
      <c r="E541" s="94" t="s">
        <v>105</v>
      </c>
      <c r="F541" s="93" t="s">
        <v>260</v>
      </c>
      <c r="G541" s="149"/>
    </row>
    <row r="542" spans="1:7" ht="42.75" hidden="1">
      <c r="A542" s="166" t="s">
        <v>24</v>
      </c>
      <c r="B542" s="220"/>
      <c r="C542" s="94" t="s">
        <v>53</v>
      </c>
      <c r="D542" s="94" t="s">
        <v>228</v>
      </c>
      <c r="E542" s="94" t="s">
        <v>32</v>
      </c>
      <c r="F542" s="93"/>
      <c r="G542" s="149">
        <f>SUM(G543)</f>
        <v>0</v>
      </c>
    </row>
    <row r="543" spans="1:7" ht="15" hidden="1">
      <c r="A543" s="166" t="s">
        <v>77</v>
      </c>
      <c r="B543" s="220"/>
      <c r="C543" s="94" t="s">
        <v>53</v>
      </c>
      <c r="D543" s="94" t="s">
        <v>228</v>
      </c>
      <c r="E543" s="94" t="s">
        <v>32</v>
      </c>
      <c r="F543" s="93" t="s">
        <v>33</v>
      </c>
      <c r="G543" s="149"/>
    </row>
    <row r="544" spans="1:7" ht="15" hidden="1">
      <c r="A544" s="166" t="s">
        <v>62</v>
      </c>
      <c r="B544" s="95"/>
      <c r="C544" s="94" t="s">
        <v>53</v>
      </c>
      <c r="D544" s="94" t="s">
        <v>228</v>
      </c>
      <c r="E544" s="94" t="s">
        <v>63</v>
      </c>
      <c r="F544" s="94"/>
      <c r="G544" s="149">
        <f>SUM(G545)+G548</f>
        <v>0</v>
      </c>
    </row>
    <row r="545" spans="1:7" ht="42.75" hidden="1">
      <c r="A545" s="105" t="s">
        <v>104</v>
      </c>
      <c r="B545" s="95"/>
      <c r="C545" s="94" t="s">
        <v>53</v>
      </c>
      <c r="D545" s="94" t="s">
        <v>228</v>
      </c>
      <c r="E545" s="94" t="s">
        <v>156</v>
      </c>
      <c r="F545" s="94"/>
      <c r="G545" s="149">
        <f>SUM(G546)</f>
        <v>0</v>
      </c>
    </row>
    <row r="546" spans="1:7" ht="15" hidden="1">
      <c r="A546" s="166" t="s">
        <v>68</v>
      </c>
      <c r="B546" s="95"/>
      <c r="C546" s="94" t="s">
        <v>53</v>
      </c>
      <c r="D546" s="94" t="s">
        <v>228</v>
      </c>
      <c r="E546" s="94" t="s">
        <v>156</v>
      </c>
      <c r="F546" s="94" t="s">
        <v>33</v>
      </c>
      <c r="G546" s="149"/>
    </row>
    <row r="547" spans="1:7" ht="15" hidden="1">
      <c r="A547" s="105" t="s">
        <v>54</v>
      </c>
      <c r="B547" s="64"/>
      <c r="C547" s="64" t="s">
        <v>53</v>
      </c>
      <c r="D547" s="64" t="s">
        <v>53</v>
      </c>
      <c r="E547" s="94"/>
      <c r="F547" s="93"/>
      <c r="G547" s="149">
        <f>SUM(G553+G548+G551+G557)</f>
        <v>0</v>
      </c>
    </row>
    <row r="548" spans="1:7" ht="15" hidden="1">
      <c r="A548" s="154" t="s">
        <v>109</v>
      </c>
      <c r="B548" s="94"/>
      <c r="C548" s="94" t="s">
        <v>53</v>
      </c>
      <c r="D548" s="94" t="s">
        <v>53</v>
      </c>
      <c r="E548" s="94" t="s">
        <v>110</v>
      </c>
      <c r="F548" s="94"/>
      <c r="G548" s="149">
        <f>SUM(G549)</f>
        <v>0</v>
      </c>
    </row>
    <row r="549" spans="1:7" ht="15" hidden="1">
      <c r="A549" s="154" t="s">
        <v>111</v>
      </c>
      <c r="B549" s="94"/>
      <c r="C549" s="94" t="s">
        <v>53</v>
      </c>
      <c r="D549" s="94" t="s">
        <v>53</v>
      </c>
      <c r="E549" s="94" t="s">
        <v>112</v>
      </c>
      <c r="F549" s="94"/>
      <c r="G549" s="149">
        <f>SUM(G550)</f>
        <v>0</v>
      </c>
    </row>
    <row r="550" spans="1:7" ht="15" hidden="1">
      <c r="A550" s="166" t="s">
        <v>125</v>
      </c>
      <c r="B550" s="94"/>
      <c r="C550" s="94" t="s">
        <v>53</v>
      </c>
      <c r="D550" s="94" t="s">
        <v>53</v>
      </c>
      <c r="E550" s="94" t="s">
        <v>112</v>
      </c>
      <c r="F550" s="94" t="s">
        <v>126</v>
      </c>
      <c r="G550" s="149"/>
    </row>
    <row r="551" spans="1:7" ht="15" hidden="1">
      <c r="A551" s="166" t="s">
        <v>200</v>
      </c>
      <c r="B551" s="94"/>
      <c r="C551" s="94" t="s">
        <v>53</v>
      </c>
      <c r="D551" s="94" t="s">
        <v>53</v>
      </c>
      <c r="E551" s="94" t="s">
        <v>201</v>
      </c>
      <c r="F551" s="94"/>
      <c r="G551" s="149">
        <f>SUM(G552)</f>
        <v>0</v>
      </c>
    </row>
    <row r="552" spans="1:7" ht="15" hidden="1">
      <c r="A552" s="166" t="s">
        <v>107</v>
      </c>
      <c r="B552" s="94"/>
      <c r="C552" s="94" t="s">
        <v>53</v>
      </c>
      <c r="D552" s="94" t="s">
        <v>53</v>
      </c>
      <c r="E552" s="94" t="s">
        <v>201</v>
      </c>
      <c r="F552" s="94" t="s">
        <v>108</v>
      </c>
      <c r="G552" s="149"/>
    </row>
    <row r="553" spans="1:7" ht="15" hidden="1">
      <c r="A553" s="186" t="s">
        <v>114</v>
      </c>
      <c r="B553" s="64"/>
      <c r="C553" s="64" t="s">
        <v>53</v>
      </c>
      <c r="D553" s="64" t="s">
        <v>53</v>
      </c>
      <c r="E553" s="64" t="s">
        <v>55</v>
      </c>
      <c r="F553" s="64"/>
      <c r="G553" s="149">
        <f>SUM(G554)</f>
        <v>0</v>
      </c>
    </row>
    <row r="554" spans="1:7" ht="42.75" hidden="1">
      <c r="A554" s="186" t="s">
        <v>34</v>
      </c>
      <c r="B554" s="64"/>
      <c r="C554" s="64" t="s">
        <v>53</v>
      </c>
      <c r="D554" s="64" t="s">
        <v>53</v>
      </c>
      <c r="E554" s="64" t="s">
        <v>35</v>
      </c>
      <c r="F554" s="64"/>
      <c r="G554" s="149">
        <f>SUM(G555)+G556</f>
        <v>0</v>
      </c>
    </row>
    <row r="555" spans="1:7" ht="15" hidden="1">
      <c r="A555" s="166" t="s">
        <v>125</v>
      </c>
      <c r="B555" s="64"/>
      <c r="C555" s="64" t="s">
        <v>53</v>
      </c>
      <c r="D555" s="64" t="s">
        <v>53</v>
      </c>
      <c r="E555" s="64" t="s">
        <v>35</v>
      </c>
      <c r="F555" s="64" t="s">
        <v>126</v>
      </c>
      <c r="G555" s="149"/>
    </row>
    <row r="556" spans="1:7" ht="15" hidden="1">
      <c r="A556" s="166" t="s">
        <v>68</v>
      </c>
      <c r="B556" s="64"/>
      <c r="C556" s="64" t="s">
        <v>53</v>
      </c>
      <c r="D556" s="64" t="s">
        <v>53</v>
      </c>
      <c r="E556" s="64" t="s">
        <v>35</v>
      </c>
      <c r="F556" s="64" t="s">
        <v>33</v>
      </c>
      <c r="G556" s="149"/>
    </row>
    <row r="557" spans="1:7" ht="15" hidden="1">
      <c r="A557" s="166" t="s">
        <v>62</v>
      </c>
      <c r="B557" s="218"/>
      <c r="C557" s="94" t="s">
        <v>53</v>
      </c>
      <c r="D557" s="94" t="s">
        <v>53</v>
      </c>
      <c r="E557" s="94" t="s">
        <v>63</v>
      </c>
      <c r="F557" s="93"/>
      <c r="G557" s="149">
        <f>SUM(G558)</f>
        <v>0</v>
      </c>
    </row>
    <row r="558" spans="1:7" ht="42.75" hidden="1">
      <c r="A558" s="103" t="s">
        <v>191</v>
      </c>
      <c r="B558" s="218"/>
      <c r="C558" s="94" t="s">
        <v>53</v>
      </c>
      <c r="D558" s="94" t="s">
        <v>53</v>
      </c>
      <c r="E558" s="94" t="s">
        <v>190</v>
      </c>
      <c r="F558" s="93"/>
      <c r="G558" s="149">
        <f>SUM(G559)</f>
        <v>0</v>
      </c>
    </row>
    <row r="559" spans="1:7" ht="15" hidden="1">
      <c r="A559" s="166" t="s">
        <v>107</v>
      </c>
      <c r="B559" s="218"/>
      <c r="C559" s="94" t="s">
        <v>53</v>
      </c>
      <c r="D559" s="94" t="s">
        <v>53</v>
      </c>
      <c r="E559" s="94" t="s">
        <v>190</v>
      </c>
      <c r="F559" s="93" t="s">
        <v>108</v>
      </c>
      <c r="G559" s="149"/>
    </row>
    <row r="560" spans="1:7" ht="15">
      <c r="A560" s="105" t="s">
        <v>166</v>
      </c>
      <c r="B560" s="64"/>
      <c r="C560" s="94" t="s">
        <v>60</v>
      </c>
      <c r="D560" s="94"/>
      <c r="E560" s="94"/>
      <c r="F560" s="94"/>
      <c r="G560" s="149">
        <f>SUM(G561+G594)</f>
        <v>110990.8</v>
      </c>
    </row>
    <row r="561" spans="1:7" ht="15">
      <c r="A561" s="105" t="s">
        <v>189</v>
      </c>
      <c r="B561" s="64"/>
      <c r="C561" s="94" t="s">
        <v>60</v>
      </c>
      <c r="D561" s="94" t="s">
        <v>226</v>
      </c>
      <c r="E561" s="94"/>
      <c r="F561" s="94"/>
      <c r="G561" s="149">
        <f>SUM(G567+G575+G579+G562)</f>
        <v>103256.2</v>
      </c>
    </row>
    <row r="562" spans="1:7" ht="28.5">
      <c r="A562" s="151" t="s">
        <v>377</v>
      </c>
      <c r="B562" s="96"/>
      <c r="C562" s="94" t="s">
        <v>60</v>
      </c>
      <c r="D562" s="94" t="s">
        <v>226</v>
      </c>
      <c r="E562" s="94" t="s">
        <v>378</v>
      </c>
      <c r="F562" s="94"/>
      <c r="G562" s="149">
        <f>G563</f>
        <v>57.2</v>
      </c>
    </row>
    <row r="563" spans="1:7" ht="28.5">
      <c r="A563" s="151" t="s">
        <v>379</v>
      </c>
      <c r="B563" s="96"/>
      <c r="C563" s="94" t="s">
        <v>60</v>
      </c>
      <c r="D563" s="94" t="s">
        <v>226</v>
      </c>
      <c r="E563" s="94" t="s">
        <v>380</v>
      </c>
      <c r="F563" s="94"/>
      <c r="G563" s="149">
        <f>G564</f>
        <v>57.2</v>
      </c>
    </row>
    <row r="564" spans="1:7" ht="15">
      <c r="A564" s="151" t="s">
        <v>381</v>
      </c>
      <c r="B564" s="96"/>
      <c r="C564" s="94" t="s">
        <v>60</v>
      </c>
      <c r="D564" s="94" t="s">
        <v>226</v>
      </c>
      <c r="E564" s="94" t="s">
        <v>382</v>
      </c>
      <c r="F564" s="94"/>
      <c r="G564" s="149">
        <f>G565</f>
        <v>57.2</v>
      </c>
    </row>
    <row r="565" spans="1:7" ht="28.5">
      <c r="A565" s="94" t="s">
        <v>197</v>
      </c>
      <c r="B565" s="96"/>
      <c r="C565" s="94" t="s">
        <v>60</v>
      </c>
      <c r="D565" s="94" t="s">
        <v>226</v>
      </c>
      <c r="E565" s="94" t="s">
        <v>383</v>
      </c>
      <c r="F565" s="94"/>
      <c r="G565" s="149">
        <f>G566</f>
        <v>57.2</v>
      </c>
    </row>
    <row r="566" spans="1:7" ht="28.5">
      <c r="A566" s="154" t="s">
        <v>376</v>
      </c>
      <c r="B566" s="96"/>
      <c r="C566" s="94" t="s">
        <v>60</v>
      </c>
      <c r="D566" s="94" t="s">
        <v>226</v>
      </c>
      <c r="E566" s="94" t="s">
        <v>383</v>
      </c>
      <c r="F566" s="94" t="s">
        <v>56</v>
      </c>
      <c r="G566" s="149">
        <v>57.2</v>
      </c>
    </row>
    <row r="567" spans="1:7" ht="28.5">
      <c r="A567" s="151" t="s">
        <v>276</v>
      </c>
      <c r="B567" s="64"/>
      <c r="C567" s="94" t="s">
        <v>60</v>
      </c>
      <c r="D567" s="94" t="s">
        <v>226</v>
      </c>
      <c r="E567" s="94" t="s">
        <v>339</v>
      </c>
      <c r="F567" s="94"/>
      <c r="G567" s="149">
        <f>SUM(G568+G571)</f>
        <v>58020.600000000006</v>
      </c>
    </row>
    <row r="568" spans="1:7" ht="15">
      <c r="A568" s="151" t="s">
        <v>8</v>
      </c>
      <c r="B568" s="95"/>
      <c r="C568" s="94" t="s">
        <v>60</v>
      </c>
      <c r="D568" s="94" t="s">
        <v>226</v>
      </c>
      <c r="E568" s="94" t="s">
        <v>340</v>
      </c>
      <c r="F568" s="94"/>
      <c r="G568" s="149">
        <f>SUM(G569)</f>
        <v>35132.3</v>
      </c>
    </row>
    <row r="569" spans="1:7" ht="28.5">
      <c r="A569" s="151" t="s">
        <v>36</v>
      </c>
      <c r="B569" s="95"/>
      <c r="C569" s="94" t="s">
        <v>60</v>
      </c>
      <c r="D569" s="94" t="s">
        <v>226</v>
      </c>
      <c r="E569" s="94" t="s">
        <v>341</v>
      </c>
      <c r="F569" s="94"/>
      <c r="G569" s="149">
        <f>SUM(G570)</f>
        <v>35132.3</v>
      </c>
    </row>
    <row r="570" spans="1:7" ht="28.5">
      <c r="A570" s="151" t="s">
        <v>261</v>
      </c>
      <c r="B570" s="220"/>
      <c r="C570" s="94" t="s">
        <v>60</v>
      </c>
      <c r="D570" s="94" t="s">
        <v>226</v>
      </c>
      <c r="E570" s="94" t="s">
        <v>341</v>
      </c>
      <c r="F570" s="93" t="s">
        <v>260</v>
      </c>
      <c r="G570" s="149">
        <v>35132.3</v>
      </c>
    </row>
    <row r="571" spans="1:7" ht="28.5">
      <c r="A571" s="151" t="s">
        <v>21</v>
      </c>
      <c r="B571" s="220"/>
      <c r="C571" s="94" t="s">
        <v>60</v>
      </c>
      <c r="D571" s="94" t="s">
        <v>226</v>
      </c>
      <c r="E571" s="94" t="s">
        <v>375</v>
      </c>
      <c r="F571" s="93"/>
      <c r="G571" s="149">
        <f>SUM(G572:G574)</f>
        <v>22888.3</v>
      </c>
    </row>
    <row r="572" spans="1:7" ht="28.5">
      <c r="A572" s="151" t="s">
        <v>247</v>
      </c>
      <c r="B572" s="64"/>
      <c r="C572" s="94" t="s">
        <v>60</v>
      </c>
      <c r="D572" s="94" t="s">
        <v>226</v>
      </c>
      <c r="E572" s="94" t="s">
        <v>375</v>
      </c>
      <c r="F572" s="64" t="s">
        <v>248</v>
      </c>
      <c r="G572" s="149">
        <v>19473.2</v>
      </c>
    </row>
    <row r="573" spans="1:7" ht="30.75" customHeight="1">
      <c r="A573" s="154" t="s">
        <v>376</v>
      </c>
      <c r="B573" s="64"/>
      <c r="C573" s="94" t="s">
        <v>60</v>
      </c>
      <c r="D573" s="94" t="s">
        <v>226</v>
      </c>
      <c r="E573" s="94" t="s">
        <v>375</v>
      </c>
      <c r="F573" s="64" t="s">
        <v>56</v>
      </c>
      <c r="G573" s="150">
        <v>3305.1</v>
      </c>
    </row>
    <row r="574" spans="1:7" ht="19.5" customHeight="1">
      <c r="A574" s="151" t="s">
        <v>251</v>
      </c>
      <c r="B574" s="64"/>
      <c r="C574" s="94" t="s">
        <v>60</v>
      </c>
      <c r="D574" s="94" t="s">
        <v>226</v>
      </c>
      <c r="E574" s="94" t="s">
        <v>375</v>
      </c>
      <c r="F574" s="94" t="s">
        <v>85</v>
      </c>
      <c r="G574" s="149">
        <v>110</v>
      </c>
    </row>
    <row r="575" spans="1:7" ht="15">
      <c r="A575" s="151" t="s">
        <v>192</v>
      </c>
      <c r="B575" s="94"/>
      <c r="C575" s="94" t="s">
        <v>60</v>
      </c>
      <c r="D575" s="94" t="s">
        <v>226</v>
      </c>
      <c r="E575" s="94" t="s">
        <v>384</v>
      </c>
      <c r="F575" s="94"/>
      <c r="G575" s="149">
        <f>SUM(G576)</f>
        <v>6582.5</v>
      </c>
    </row>
    <row r="576" spans="1:7" ht="15">
      <c r="A576" s="151" t="s">
        <v>37</v>
      </c>
      <c r="B576" s="96"/>
      <c r="C576" s="94" t="s">
        <v>60</v>
      </c>
      <c r="D576" s="94" t="s">
        <v>226</v>
      </c>
      <c r="E576" s="94" t="s">
        <v>385</v>
      </c>
      <c r="F576" s="94"/>
      <c r="G576" s="149">
        <f>SUM(G577)</f>
        <v>6582.5</v>
      </c>
    </row>
    <row r="577" spans="1:7" ht="28.5">
      <c r="A577" s="151" t="s">
        <v>103</v>
      </c>
      <c r="B577" s="96"/>
      <c r="C577" s="94" t="s">
        <v>60</v>
      </c>
      <c r="D577" s="94" t="s">
        <v>226</v>
      </c>
      <c r="E577" s="94" t="s">
        <v>386</v>
      </c>
      <c r="F577" s="94"/>
      <c r="G577" s="149">
        <f>SUM(G578)</f>
        <v>6582.5</v>
      </c>
    </row>
    <row r="578" spans="1:7" ht="27" customHeight="1">
      <c r="A578" s="151" t="s">
        <v>261</v>
      </c>
      <c r="B578" s="96"/>
      <c r="C578" s="94" t="s">
        <v>60</v>
      </c>
      <c r="D578" s="94" t="s">
        <v>226</v>
      </c>
      <c r="E578" s="94" t="s">
        <v>386</v>
      </c>
      <c r="F578" s="94" t="s">
        <v>260</v>
      </c>
      <c r="G578" s="149">
        <v>6582.5</v>
      </c>
    </row>
    <row r="579" spans="1:7" ht="15">
      <c r="A579" s="151" t="s">
        <v>193</v>
      </c>
      <c r="B579" s="94"/>
      <c r="C579" s="94" t="s">
        <v>60</v>
      </c>
      <c r="D579" s="94" t="s">
        <v>226</v>
      </c>
      <c r="E579" s="94" t="s">
        <v>387</v>
      </c>
      <c r="F579" s="94"/>
      <c r="G579" s="149">
        <f>SUM(G580)</f>
        <v>38595.9</v>
      </c>
    </row>
    <row r="580" spans="1:7" ht="28.5">
      <c r="A580" s="151" t="s">
        <v>21</v>
      </c>
      <c r="B580" s="96"/>
      <c r="C580" s="94" t="s">
        <v>60</v>
      </c>
      <c r="D580" s="94" t="s">
        <v>226</v>
      </c>
      <c r="E580" s="94" t="s">
        <v>388</v>
      </c>
      <c r="F580" s="94"/>
      <c r="G580" s="149">
        <f>SUM(G581:G583)</f>
        <v>38595.9</v>
      </c>
    </row>
    <row r="581" spans="1:7" ht="28.5">
      <c r="A581" s="151" t="s">
        <v>247</v>
      </c>
      <c r="B581" s="94"/>
      <c r="C581" s="94" t="s">
        <v>60</v>
      </c>
      <c r="D581" s="94" t="s">
        <v>226</v>
      </c>
      <c r="E581" s="94" t="s">
        <v>388</v>
      </c>
      <c r="F581" s="94" t="s">
        <v>248</v>
      </c>
      <c r="G581" s="149">
        <v>34714.6</v>
      </c>
    </row>
    <row r="582" spans="1:7" ht="28.5">
      <c r="A582" s="154" t="s">
        <v>376</v>
      </c>
      <c r="B582" s="94"/>
      <c r="C582" s="94" t="s">
        <v>60</v>
      </c>
      <c r="D582" s="94" t="s">
        <v>226</v>
      </c>
      <c r="E582" s="94" t="s">
        <v>388</v>
      </c>
      <c r="F582" s="94" t="s">
        <v>56</v>
      </c>
      <c r="G582" s="150">
        <v>3746.8</v>
      </c>
    </row>
    <row r="583" spans="1:7" ht="15">
      <c r="A583" s="151" t="s">
        <v>251</v>
      </c>
      <c r="B583" s="94"/>
      <c r="C583" s="94" t="s">
        <v>60</v>
      </c>
      <c r="D583" s="94" t="s">
        <v>226</v>
      </c>
      <c r="E583" s="94" t="s">
        <v>388</v>
      </c>
      <c r="F583" s="94" t="s">
        <v>85</v>
      </c>
      <c r="G583" s="149">
        <v>134.5</v>
      </c>
    </row>
    <row r="584" spans="1:7" ht="42.75" hidden="1">
      <c r="A584" s="166" t="s">
        <v>24</v>
      </c>
      <c r="B584" s="220"/>
      <c r="C584" s="94" t="s">
        <v>60</v>
      </c>
      <c r="D584" s="94" t="s">
        <v>226</v>
      </c>
      <c r="E584" s="94" t="s">
        <v>194</v>
      </c>
      <c r="F584" s="93"/>
      <c r="G584" s="149">
        <f>SUM(G585)</f>
        <v>0</v>
      </c>
    </row>
    <row r="585" spans="1:7" ht="15" hidden="1">
      <c r="A585" s="166" t="s">
        <v>22</v>
      </c>
      <c r="B585" s="220"/>
      <c r="C585" s="94" t="s">
        <v>60</v>
      </c>
      <c r="D585" s="94" t="s">
        <v>226</v>
      </c>
      <c r="E585" s="94" t="s">
        <v>194</v>
      </c>
      <c r="F585" s="93" t="s">
        <v>126</v>
      </c>
      <c r="G585" s="149"/>
    </row>
    <row r="586" spans="1:7" ht="15" hidden="1">
      <c r="A586" s="166" t="s">
        <v>195</v>
      </c>
      <c r="B586" s="220"/>
      <c r="C586" s="94" t="s">
        <v>60</v>
      </c>
      <c r="D586" s="94" t="s">
        <v>226</v>
      </c>
      <c r="E586" s="94" t="s">
        <v>196</v>
      </c>
      <c r="F586" s="93"/>
      <c r="G586" s="149">
        <f>SUM(G589+G587)</f>
        <v>0</v>
      </c>
    </row>
    <row r="587" spans="1:7" ht="15" hidden="1">
      <c r="A587" s="166" t="s">
        <v>125</v>
      </c>
      <c r="B587" s="220"/>
      <c r="C587" s="94" t="s">
        <v>60</v>
      </c>
      <c r="D587" s="94" t="s">
        <v>226</v>
      </c>
      <c r="E587" s="94" t="s">
        <v>196</v>
      </c>
      <c r="F587" s="93" t="s">
        <v>126</v>
      </c>
      <c r="G587" s="149"/>
    </row>
    <row r="588" spans="1:7" ht="28.5" hidden="1">
      <c r="A588" s="166" t="s">
        <v>197</v>
      </c>
      <c r="B588" s="220"/>
      <c r="C588" s="94" t="s">
        <v>60</v>
      </c>
      <c r="D588" s="94" t="s">
        <v>226</v>
      </c>
      <c r="E588" s="94" t="s">
        <v>198</v>
      </c>
      <c r="F588" s="93"/>
      <c r="G588" s="149">
        <f>SUM(G589)</f>
        <v>0</v>
      </c>
    </row>
    <row r="589" spans="1:7" ht="15" hidden="1">
      <c r="A589" s="166" t="s">
        <v>125</v>
      </c>
      <c r="B589" s="220"/>
      <c r="C589" s="94" t="s">
        <v>60</v>
      </c>
      <c r="D589" s="94" t="s">
        <v>226</v>
      </c>
      <c r="E589" s="94" t="s">
        <v>198</v>
      </c>
      <c r="F589" s="93" t="s">
        <v>126</v>
      </c>
      <c r="G589" s="149"/>
    </row>
    <row r="590" spans="1:7" ht="15" hidden="1">
      <c r="A590" s="166" t="s">
        <v>62</v>
      </c>
      <c r="B590" s="95"/>
      <c r="C590" s="94" t="s">
        <v>60</v>
      </c>
      <c r="D590" s="94" t="s">
        <v>226</v>
      </c>
      <c r="E590" s="94" t="s">
        <v>63</v>
      </c>
      <c r="F590" s="94"/>
      <c r="G590" s="149">
        <f>SUM(G591)</f>
        <v>0</v>
      </c>
    </row>
    <row r="591" spans="1:7" ht="42.75" hidden="1">
      <c r="A591" s="105" t="s">
        <v>104</v>
      </c>
      <c r="B591" s="95"/>
      <c r="C591" s="94" t="s">
        <v>60</v>
      </c>
      <c r="D591" s="94" t="s">
        <v>226</v>
      </c>
      <c r="E591" s="94" t="s">
        <v>156</v>
      </c>
      <c r="F591" s="94"/>
      <c r="G591" s="149">
        <f>SUM(G592:G593)</f>
        <v>0</v>
      </c>
    </row>
    <row r="592" spans="1:7" ht="15" hidden="1">
      <c r="A592" s="166" t="s">
        <v>22</v>
      </c>
      <c r="B592" s="95"/>
      <c r="C592" s="94" t="s">
        <v>60</v>
      </c>
      <c r="D592" s="94" t="s">
        <v>226</v>
      </c>
      <c r="E592" s="94" t="s">
        <v>156</v>
      </c>
      <c r="F592" s="94" t="s">
        <v>126</v>
      </c>
      <c r="G592" s="149"/>
    </row>
    <row r="593" spans="1:7" ht="15" hidden="1">
      <c r="A593" s="166" t="s">
        <v>68</v>
      </c>
      <c r="B593" s="95"/>
      <c r="C593" s="94" t="s">
        <v>60</v>
      </c>
      <c r="D593" s="94" t="s">
        <v>226</v>
      </c>
      <c r="E593" s="94" t="s">
        <v>156</v>
      </c>
      <c r="F593" s="94" t="s">
        <v>33</v>
      </c>
      <c r="G593" s="149"/>
    </row>
    <row r="594" spans="1:7" ht="15">
      <c r="A594" s="186" t="s">
        <v>116</v>
      </c>
      <c r="B594" s="95"/>
      <c r="C594" s="94" t="s">
        <v>60</v>
      </c>
      <c r="D594" s="94" t="s">
        <v>58</v>
      </c>
      <c r="E594" s="94"/>
      <c r="F594" s="94"/>
      <c r="G594" s="149">
        <f>SUM(G598+G603+G596)</f>
        <v>7734.599999999999</v>
      </c>
    </row>
    <row r="595" spans="1:7" ht="15" hidden="1">
      <c r="A595" s="105" t="s">
        <v>212</v>
      </c>
      <c r="B595" s="95"/>
      <c r="C595" s="94" t="s">
        <v>60</v>
      </c>
      <c r="D595" s="94" t="s">
        <v>58</v>
      </c>
      <c r="E595" s="94" t="s">
        <v>214</v>
      </c>
      <c r="F595" s="94"/>
      <c r="G595" s="149">
        <f>SUM(G596)</f>
        <v>0</v>
      </c>
    </row>
    <row r="596" spans="1:7" ht="15" hidden="1">
      <c r="A596" s="105" t="s">
        <v>200</v>
      </c>
      <c r="B596" s="95"/>
      <c r="C596" s="94" t="s">
        <v>60</v>
      </c>
      <c r="D596" s="94" t="s">
        <v>58</v>
      </c>
      <c r="E596" s="94" t="s">
        <v>201</v>
      </c>
      <c r="F596" s="94"/>
      <c r="G596" s="149">
        <f>SUM(G597)</f>
        <v>0</v>
      </c>
    </row>
    <row r="597" spans="1:7" ht="28.5" hidden="1">
      <c r="A597" s="105" t="s">
        <v>162</v>
      </c>
      <c r="B597" s="95"/>
      <c r="C597" s="94" t="s">
        <v>60</v>
      </c>
      <c r="D597" s="94" t="s">
        <v>58</v>
      </c>
      <c r="E597" s="94" t="s">
        <v>201</v>
      </c>
      <c r="F597" s="94" t="s">
        <v>163</v>
      </c>
      <c r="G597" s="149"/>
    </row>
    <row r="598" spans="1:7" ht="42.75">
      <c r="A598" s="181" t="s">
        <v>153</v>
      </c>
      <c r="B598" s="96"/>
      <c r="C598" s="94" t="s">
        <v>60</v>
      </c>
      <c r="D598" s="94" t="s">
        <v>58</v>
      </c>
      <c r="E598" s="94" t="s">
        <v>389</v>
      </c>
      <c r="F598" s="94"/>
      <c r="G598" s="149">
        <f>G599</f>
        <v>7057.599999999999</v>
      </c>
    </row>
    <row r="599" spans="1:9" ht="28.5">
      <c r="A599" s="151" t="s">
        <v>21</v>
      </c>
      <c r="B599" s="96"/>
      <c r="C599" s="94" t="s">
        <v>60</v>
      </c>
      <c r="D599" s="94" t="s">
        <v>58</v>
      </c>
      <c r="E599" s="94" t="s">
        <v>390</v>
      </c>
      <c r="F599" s="94"/>
      <c r="G599" s="149">
        <f>SUM(G600:G602)</f>
        <v>7057.599999999999</v>
      </c>
      <c r="I599" s="88"/>
    </row>
    <row r="600" spans="1:7" ht="28.5">
      <c r="A600" s="151" t="s">
        <v>247</v>
      </c>
      <c r="B600" s="96"/>
      <c r="C600" s="94" t="s">
        <v>60</v>
      </c>
      <c r="D600" s="94" t="s">
        <v>58</v>
      </c>
      <c r="E600" s="94" t="s">
        <v>390</v>
      </c>
      <c r="F600" s="94" t="s">
        <v>248</v>
      </c>
      <c r="G600" s="149">
        <v>6654.7</v>
      </c>
    </row>
    <row r="601" spans="1:7" ht="28.5">
      <c r="A601" s="154" t="s">
        <v>376</v>
      </c>
      <c r="B601" s="96"/>
      <c r="C601" s="94" t="s">
        <v>60</v>
      </c>
      <c r="D601" s="94" t="s">
        <v>58</v>
      </c>
      <c r="E601" s="94" t="s">
        <v>390</v>
      </c>
      <c r="F601" s="94" t="s">
        <v>56</v>
      </c>
      <c r="G601" s="149">
        <v>397.2</v>
      </c>
    </row>
    <row r="602" spans="1:7" ht="15">
      <c r="A602" s="151" t="s">
        <v>251</v>
      </c>
      <c r="B602" s="96"/>
      <c r="C602" s="94" t="s">
        <v>60</v>
      </c>
      <c r="D602" s="94" t="s">
        <v>58</v>
      </c>
      <c r="E602" s="94" t="s">
        <v>390</v>
      </c>
      <c r="F602" s="94" t="s">
        <v>85</v>
      </c>
      <c r="G602" s="149">
        <v>5.7</v>
      </c>
    </row>
    <row r="603" spans="1:7" s="82" customFormat="1" ht="15">
      <c r="A603" s="156" t="s">
        <v>273</v>
      </c>
      <c r="B603" s="220"/>
      <c r="C603" s="93" t="s">
        <v>60</v>
      </c>
      <c r="D603" s="93" t="s">
        <v>58</v>
      </c>
      <c r="E603" s="93" t="s">
        <v>344</v>
      </c>
      <c r="F603" s="93"/>
      <c r="G603" s="168">
        <f>SUM(G604)+G607+G610</f>
        <v>677</v>
      </c>
    </row>
    <row r="604" spans="1:7" ht="28.5">
      <c r="A604" s="151" t="s">
        <v>391</v>
      </c>
      <c r="B604" s="96"/>
      <c r="C604" s="94" t="s">
        <v>60</v>
      </c>
      <c r="D604" s="94" t="s">
        <v>58</v>
      </c>
      <c r="E604" s="94" t="s">
        <v>392</v>
      </c>
      <c r="F604" s="94"/>
      <c r="G604" s="149">
        <f>SUM(G605:G606)</f>
        <v>60</v>
      </c>
    </row>
    <row r="605" spans="1:7" ht="28.5">
      <c r="A605" s="154" t="s">
        <v>376</v>
      </c>
      <c r="B605" s="96"/>
      <c r="C605" s="94" t="s">
        <v>60</v>
      </c>
      <c r="D605" s="94" t="s">
        <v>58</v>
      </c>
      <c r="E605" s="94" t="s">
        <v>392</v>
      </c>
      <c r="F605" s="94" t="s">
        <v>56</v>
      </c>
      <c r="G605" s="149">
        <v>15</v>
      </c>
    </row>
    <row r="606" spans="1:7" ht="28.5">
      <c r="A606" s="151" t="s">
        <v>261</v>
      </c>
      <c r="B606" s="96"/>
      <c r="C606" s="94" t="s">
        <v>60</v>
      </c>
      <c r="D606" s="94" t="s">
        <v>58</v>
      </c>
      <c r="E606" s="94" t="s">
        <v>392</v>
      </c>
      <c r="F606" s="94" t="s">
        <v>260</v>
      </c>
      <c r="G606" s="149">
        <v>45</v>
      </c>
    </row>
    <row r="607" spans="1:7" ht="17.25" customHeight="1">
      <c r="A607" s="151" t="s">
        <v>393</v>
      </c>
      <c r="B607" s="96"/>
      <c r="C607" s="94" t="s">
        <v>60</v>
      </c>
      <c r="D607" s="94" t="s">
        <v>58</v>
      </c>
      <c r="E607" s="94" t="s">
        <v>394</v>
      </c>
      <c r="F607" s="94"/>
      <c r="G607" s="149">
        <f>SUM(G608:G609)</f>
        <v>400</v>
      </c>
    </row>
    <row r="608" spans="1:7" ht="34.5" customHeight="1" hidden="1">
      <c r="A608" s="151" t="s">
        <v>247</v>
      </c>
      <c r="B608" s="96"/>
      <c r="C608" s="94" t="s">
        <v>60</v>
      </c>
      <c r="D608" s="94" t="s">
        <v>58</v>
      </c>
      <c r="E608" s="94" t="s">
        <v>395</v>
      </c>
      <c r="F608" s="94" t="s">
        <v>248</v>
      </c>
      <c r="G608" s="149">
        <v>0</v>
      </c>
    </row>
    <row r="609" spans="1:7" ht="28.5">
      <c r="A609" s="154" t="s">
        <v>376</v>
      </c>
      <c r="B609" s="96"/>
      <c r="C609" s="94" t="s">
        <v>60</v>
      </c>
      <c r="D609" s="94" t="s">
        <v>58</v>
      </c>
      <c r="E609" s="94" t="s">
        <v>394</v>
      </c>
      <c r="F609" s="94" t="s">
        <v>56</v>
      </c>
      <c r="G609" s="149">
        <v>400</v>
      </c>
    </row>
    <row r="610" spans="1:7" ht="28.5">
      <c r="A610" s="151" t="s">
        <v>396</v>
      </c>
      <c r="B610" s="96"/>
      <c r="C610" s="94" t="s">
        <v>60</v>
      </c>
      <c r="D610" s="94" t="s">
        <v>58</v>
      </c>
      <c r="E610" s="94" t="s">
        <v>397</v>
      </c>
      <c r="F610" s="94"/>
      <c r="G610" s="149">
        <f>SUM(G611:G612)</f>
        <v>217</v>
      </c>
    </row>
    <row r="611" spans="1:7" ht="28.5">
      <c r="A611" s="154" t="s">
        <v>376</v>
      </c>
      <c r="B611" s="96"/>
      <c r="C611" s="94" t="s">
        <v>60</v>
      </c>
      <c r="D611" s="94" t="s">
        <v>58</v>
      </c>
      <c r="E611" s="94" t="s">
        <v>397</v>
      </c>
      <c r="F611" s="94" t="s">
        <v>56</v>
      </c>
      <c r="G611" s="149">
        <v>172</v>
      </c>
    </row>
    <row r="612" spans="1:7" ht="28.5">
      <c r="A612" s="151" t="s">
        <v>261</v>
      </c>
      <c r="B612" s="96"/>
      <c r="C612" s="94" t="s">
        <v>60</v>
      </c>
      <c r="D612" s="94" t="s">
        <v>58</v>
      </c>
      <c r="E612" s="94" t="s">
        <v>397</v>
      </c>
      <c r="F612" s="94" t="s">
        <v>260</v>
      </c>
      <c r="G612" s="149">
        <v>45</v>
      </c>
    </row>
    <row r="613" spans="1:7" ht="15">
      <c r="A613" s="163" t="s">
        <v>161</v>
      </c>
      <c r="B613" s="95" t="s">
        <v>139</v>
      </c>
      <c r="C613" s="94"/>
      <c r="D613" s="94"/>
      <c r="E613" s="94"/>
      <c r="F613" s="94"/>
      <c r="G613" s="164">
        <f>SUM(G614+G620+G628+G634)</f>
        <v>47269.700000000004</v>
      </c>
    </row>
    <row r="614" spans="1:7" ht="15">
      <c r="A614" s="148" t="s">
        <v>87</v>
      </c>
      <c r="B614" s="64"/>
      <c r="C614" s="94" t="s">
        <v>157</v>
      </c>
      <c r="D614" s="94" t="s">
        <v>226</v>
      </c>
      <c r="E614" s="94"/>
      <c r="F614" s="94"/>
      <c r="G614" s="149">
        <f>SUM(G615)</f>
        <v>6341.2</v>
      </c>
    </row>
    <row r="615" spans="1:7" ht="28.5">
      <c r="A615" s="148" t="s">
        <v>398</v>
      </c>
      <c r="B615" s="64"/>
      <c r="C615" s="94" t="s">
        <v>157</v>
      </c>
      <c r="D615" s="94" t="s">
        <v>226</v>
      </c>
      <c r="E615" s="94" t="s">
        <v>399</v>
      </c>
      <c r="F615" s="94"/>
      <c r="G615" s="150">
        <f>SUM(G616)</f>
        <v>6341.2</v>
      </c>
    </row>
    <row r="616" spans="1:7" ht="42.75">
      <c r="A616" s="151" t="s">
        <v>416</v>
      </c>
      <c r="B616" s="64"/>
      <c r="C616" s="94" t="s">
        <v>157</v>
      </c>
      <c r="D616" s="94" t="s">
        <v>226</v>
      </c>
      <c r="E616" s="94" t="s">
        <v>417</v>
      </c>
      <c r="F616" s="94"/>
      <c r="G616" s="150">
        <f>SUM(G617)</f>
        <v>6341.2</v>
      </c>
    </row>
    <row r="617" spans="1:7" ht="28.5">
      <c r="A617" s="148" t="s">
        <v>158</v>
      </c>
      <c r="B617" s="95"/>
      <c r="C617" s="94" t="s">
        <v>157</v>
      </c>
      <c r="D617" s="94" t="s">
        <v>226</v>
      </c>
      <c r="E617" s="94" t="s">
        <v>404</v>
      </c>
      <c r="F617" s="94"/>
      <c r="G617" s="149">
        <f>SUM(G618)</f>
        <v>6341.2</v>
      </c>
    </row>
    <row r="618" spans="1:7" ht="15">
      <c r="A618" s="151" t="s">
        <v>400</v>
      </c>
      <c r="B618" s="96"/>
      <c r="C618" s="94" t="s">
        <v>157</v>
      </c>
      <c r="D618" s="94" t="s">
        <v>226</v>
      </c>
      <c r="E618" s="94" t="s">
        <v>401</v>
      </c>
      <c r="F618" s="94"/>
      <c r="G618" s="149">
        <f>SUM(G619)</f>
        <v>6341.2</v>
      </c>
    </row>
    <row r="619" spans="1:7" ht="28.5">
      <c r="A619" s="151" t="s">
        <v>261</v>
      </c>
      <c r="B619" s="96"/>
      <c r="C619" s="94" t="s">
        <v>157</v>
      </c>
      <c r="D619" s="94" t="s">
        <v>226</v>
      </c>
      <c r="E619" s="94" t="s">
        <v>401</v>
      </c>
      <c r="F619" s="94" t="s">
        <v>260</v>
      </c>
      <c r="G619" s="149">
        <v>6341.2</v>
      </c>
    </row>
    <row r="620" spans="1:7" ht="15">
      <c r="A620" s="148" t="s">
        <v>122</v>
      </c>
      <c r="B620" s="64"/>
      <c r="C620" s="94" t="s">
        <v>157</v>
      </c>
      <c r="D620" s="94" t="s">
        <v>228</v>
      </c>
      <c r="E620" s="94"/>
      <c r="F620" s="94"/>
      <c r="G620" s="149">
        <f>SUM(G621)</f>
        <v>22292.7</v>
      </c>
    </row>
    <row r="621" spans="1:7" ht="28.5">
      <c r="A621" s="151" t="s">
        <v>402</v>
      </c>
      <c r="B621" s="94"/>
      <c r="C621" s="94" t="s">
        <v>157</v>
      </c>
      <c r="D621" s="94" t="s">
        <v>228</v>
      </c>
      <c r="E621" s="94" t="s">
        <v>399</v>
      </c>
      <c r="F621" s="94"/>
      <c r="G621" s="149">
        <f>SUM(G622)</f>
        <v>22292.7</v>
      </c>
    </row>
    <row r="622" spans="1:7" ht="42.75">
      <c r="A622" s="151" t="s">
        <v>416</v>
      </c>
      <c r="B622" s="94"/>
      <c r="C622" s="94" t="s">
        <v>157</v>
      </c>
      <c r="D622" s="94" t="s">
        <v>228</v>
      </c>
      <c r="E622" s="94" t="s">
        <v>417</v>
      </c>
      <c r="F622" s="94"/>
      <c r="G622" s="149">
        <f>G623</f>
        <v>22292.7</v>
      </c>
    </row>
    <row r="623" spans="1:7" ht="28.5">
      <c r="A623" s="151" t="s">
        <v>158</v>
      </c>
      <c r="B623" s="96"/>
      <c r="C623" s="94" t="s">
        <v>157</v>
      </c>
      <c r="D623" s="94" t="s">
        <v>228</v>
      </c>
      <c r="E623" s="94" t="s">
        <v>404</v>
      </c>
      <c r="F623" s="94"/>
      <c r="G623" s="149">
        <f>G624+G626</f>
        <v>22292.7</v>
      </c>
    </row>
    <row r="624" spans="1:7" ht="15">
      <c r="A624" s="151" t="s">
        <v>400</v>
      </c>
      <c r="B624" s="96"/>
      <c r="C624" s="94" t="s">
        <v>157</v>
      </c>
      <c r="D624" s="94" t="s">
        <v>228</v>
      </c>
      <c r="E624" s="94" t="s">
        <v>401</v>
      </c>
      <c r="F624" s="94"/>
      <c r="G624" s="149">
        <f>G625</f>
        <v>9934.2</v>
      </c>
    </row>
    <row r="625" spans="1:7" ht="28.5">
      <c r="A625" s="151" t="s">
        <v>261</v>
      </c>
      <c r="B625" s="96"/>
      <c r="C625" s="94" t="s">
        <v>157</v>
      </c>
      <c r="D625" s="94" t="s">
        <v>228</v>
      </c>
      <c r="E625" s="94" t="s">
        <v>401</v>
      </c>
      <c r="F625" s="94" t="s">
        <v>260</v>
      </c>
      <c r="G625" s="149">
        <v>9934.2</v>
      </c>
    </row>
    <row r="626" spans="1:7" ht="15">
      <c r="A626" s="151" t="s">
        <v>405</v>
      </c>
      <c r="B626" s="94"/>
      <c r="C626" s="94" t="s">
        <v>157</v>
      </c>
      <c r="D626" s="94" t="s">
        <v>228</v>
      </c>
      <c r="E626" s="94" t="s">
        <v>406</v>
      </c>
      <c r="F626" s="94"/>
      <c r="G626" s="149">
        <f>SUM(G627)</f>
        <v>12358.5</v>
      </c>
    </row>
    <row r="627" spans="1:7" ht="28.5">
      <c r="A627" s="151" t="s">
        <v>261</v>
      </c>
      <c r="B627" s="96"/>
      <c r="C627" s="94" t="s">
        <v>157</v>
      </c>
      <c r="D627" s="94" t="s">
        <v>228</v>
      </c>
      <c r="E627" s="94" t="s">
        <v>406</v>
      </c>
      <c r="F627" s="94" t="s">
        <v>260</v>
      </c>
      <c r="G627" s="149">
        <v>12358.5</v>
      </c>
    </row>
    <row r="628" spans="1:7" ht="15">
      <c r="A628" s="151" t="s">
        <v>123</v>
      </c>
      <c r="B628" s="94"/>
      <c r="C628" s="94" t="s">
        <v>157</v>
      </c>
      <c r="D628" s="94" t="s">
        <v>58</v>
      </c>
      <c r="E628" s="94"/>
      <c r="F628" s="94"/>
      <c r="G628" s="149">
        <f>G629</f>
        <v>3700.4</v>
      </c>
    </row>
    <row r="629" spans="1:7" ht="28.5">
      <c r="A629" s="151" t="s">
        <v>402</v>
      </c>
      <c r="B629" s="94"/>
      <c r="C629" s="94" t="s">
        <v>157</v>
      </c>
      <c r="D629" s="94" t="s">
        <v>58</v>
      </c>
      <c r="E629" s="94" t="s">
        <v>399</v>
      </c>
      <c r="F629" s="94"/>
      <c r="G629" s="149">
        <f>G630</f>
        <v>3700.4</v>
      </c>
    </row>
    <row r="630" spans="1:7" ht="42.75">
      <c r="A630" s="151" t="s">
        <v>416</v>
      </c>
      <c r="B630" s="94"/>
      <c r="C630" s="94" t="s">
        <v>157</v>
      </c>
      <c r="D630" s="94" t="s">
        <v>58</v>
      </c>
      <c r="E630" s="94" t="s">
        <v>417</v>
      </c>
      <c r="F630" s="94"/>
      <c r="G630" s="149">
        <f>SUM(G631)</f>
        <v>3700.4</v>
      </c>
    </row>
    <row r="631" spans="1:7" ht="28.5">
      <c r="A631" s="151" t="s">
        <v>158</v>
      </c>
      <c r="B631" s="96"/>
      <c r="C631" s="94" t="s">
        <v>157</v>
      </c>
      <c r="D631" s="94" t="s">
        <v>58</v>
      </c>
      <c r="E631" s="94" t="s">
        <v>404</v>
      </c>
      <c r="F631" s="94"/>
      <c r="G631" s="149">
        <f>G632</f>
        <v>3700.4</v>
      </c>
    </row>
    <row r="632" spans="1:7" ht="15">
      <c r="A632" s="151" t="s">
        <v>407</v>
      </c>
      <c r="B632" s="94"/>
      <c r="C632" s="94" t="s">
        <v>157</v>
      </c>
      <c r="D632" s="94" t="s">
        <v>58</v>
      </c>
      <c r="E632" s="94" t="s">
        <v>408</v>
      </c>
      <c r="F632" s="94"/>
      <c r="G632" s="149">
        <f>SUM(G633)</f>
        <v>3700.4</v>
      </c>
    </row>
    <row r="633" spans="1:7" ht="28.5">
      <c r="A633" s="151" t="s">
        <v>261</v>
      </c>
      <c r="B633" s="96"/>
      <c r="C633" s="94" t="s">
        <v>157</v>
      </c>
      <c r="D633" s="94" t="s">
        <v>58</v>
      </c>
      <c r="E633" s="94" t="s">
        <v>408</v>
      </c>
      <c r="F633" s="94" t="s">
        <v>260</v>
      </c>
      <c r="G633" s="149">
        <v>3700.4</v>
      </c>
    </row>
    <row r="634" spans="1:7" ht="15">
      <c r="A634" s="180" t="s">
        <v>121</v>
      </c>
      <c r="B634" s="94"/>
      <c r="C634" s="94" t="s">
        <v>157</v>
      </c>
      <c r="D634" s="94" t="s">
        <v>157</v>
      </c>
      <c r="E634" s="94"/>
      <c r="F634" s="94"/>
      <c r="G634" s="149">
        <f>SUM(G635)+G642</f>
        <v>14935.4</v>
      </c>
    </row>
    <row r="635" spans="1:7" ht="28.5">
      <c r="A635" s="151" t="s">
        <v>402</v>
      </c>
      <c r="B635" s="64"/>
      <c r="C635" s="94" t="s">
        <v>157</v>
      </c>
      <c r="D635" s="94" t="s">
        <v>157</v>
      </c>
      <c r="E635" s="94" t="s">
        <v>403</v>
      </c>
      <c r="F635" s="94"/>
      <c r="G635" s="149">
        <f>SUM(G636)</f>
        <v>12963.6</v>
      </c>
    </row>
    <row r="636" spans="1:7" ht="19.5" customHeight="1">
      <c r="A636" s="151" t="s">
        <v>409</v>
      </c>
      <c r="B636" s="96"/>
      <c r="C636" s="94" t="s">
        <v>157</v>
      </c>
      <c r="D636" s="94" t="s">
        <v>157</v>
      </c>
      <c r="E636" s="94" t="s">
        <v>410</v>
      </c>
      <c r="F636" s="94"/>
      <c r="G636" s="149">
        <f>G637</f>
        <v>12963.6</v>
      </c>
    </row>
    <row r="637" spans="1:7" ht="15">
      <c r="A637" s="181" t="s">
        <v>411</v>
      </c>
      <c r="B637" s="94"/>
      <c r="C637" s="94" t="s">
        <v>157</v>
      </c>
      <c r="D637" s="94" t="s">
        <v>157</v>
      </c>
      <c r="E637" s="94" t="s">
        <v>412</v>
      </c>
      <c r="F637" s="94"/>
      <c r="G637" s="149">
        <f>SUM(G638)</f>
        <v>12963.6</v>
      </c>
    </row>
    <row r="638" spans="1:7" ht="15">
      <c r="A638" s="151" t="s">
        <v>413</v>
      </c>
      <c r="B638" s="94"/>
      <c r="C638" s="94" t="s">
        <v>157</v>
      </c>
      <c r="D638" s="94" t="s">
        <v>157</v>
      </c>
      <c r="E638" s="94" t="s">
        <v>414</v>
      </c>
      <c r="F638" s="94"/>
      <c r="G638" s="149">
        <f>SUM(G639:G641)</f>
        <v>12963.6</v>
      </c>
    </row>
    <row r="639" spans="1:7" ht="42.75">
      <c r="A639" s="151" t="s">
        <v>415</v>
      </c>
      <c r="B639" s="94"/>
      <c r="C639" s="94" t="s">
        <v>157</v>
      </c>
      <c r="D639" s="94" t="s">
        <v>157</v>
      </c>
      <c r="E639" s="94" t="s">
        <v>414</v>
      </c>
      <c r="F639" s="94" t="s">
        <v>248</v>
      </c>
      <c r="G639" s="149">
        <v>11437.5</v>
      </c>
    </row>
    <row r="640" spans="1:7" ht="28.5">
      <c r="A640" s="154" t="s">
        <v>376</v>
      </c>
      <c r="B640" s="94"/>
      <c r="C640" s="94" t="s">
        <v>157</v>
      </c>
      <c r="D640" s="94" t="s">
        <v>157</v>
      </c>
      <c r="E640" s="94" t="s">
        <v>414</v>
      </c>
      <c r="F640" s="94" t="s">
        <v>56</v>
      </c>
      <c r="G640" s="150">
        <v>1480.6</v>
      </c>
    </row>
    <row r="641" spans="1:7" ht="15">
      <c r="A641" s="151" t="s">
        <v>251</v>
      </c>
      <c r="B641" s="94"/>
      <c r="C641" s="94" t="s">
        <v>157</v>
      </c>
      <c r="D641" s="94" t="s">
        <v>157</v>
      </c>
      <c r="E641" s="94" t="s">
        <v>414</v>
      </c>
      <c r="F641" s="94" t="s">
        <v>85</v>
      </c>
      <c r="G641" s="149">
        <v>45.5</v>
      </c>
    </row>
    <row r="642" spans="1:7" ht="15">
      <c r="A642" s="156" t="s">
        <v>273</v>
      </c>
      <c r="B642" s="220"/>
      <c r="C642" s="94" t="s">
        <v>157</v>
      </c>
      <c r="D642" s="94" t="s">
        <v>157</v>
      </c>
      <c r="E642" s="93" t="s">
        <v>344</v>
      </c>
      <c r="F642" s="93"/>
      <c r="G642" s="149">
        <f>SUM(G643)</f>
        <v>1971.8</v>
      </c>
    </row>
    <row r="643" spans="1:7" ht="28.5">
      <c r="A643" s="151" t="s">
        <v>581</v>
      </c>
      <c r="B643" s="94"/>
      <c r="C643" s="94" t="s">
        <v>157</v>
      </c>
      <c r="D643" s="94" t="s">
        <v>157</v>
      </c>
      <c r="E643" s="93" t="s">
        <v>582</v>
      </c>
      <c r="F643" s="94"/>
      <c r="G643" s="149">
        <f>SUM(G644)</f>
        <v>1971.8</v>
      </c>
    </row>
    <row r="644" spans="1:7" ht="28.5">
      <c r="A644" s="151" t="s">
        <v>261</v>
      </c>
      <c r="B644" s="94"/>
      <c r="C644" s="94" t="s">
        <v>157</v>
      </c>
      <c r="D644" s="94" t="s">
        <v>157</v>
      </c>
      <c r="E644" s="93" t="s">
        <v>582</v>
      </c>
      <c r="F644" s="94" t="s">
        <v>260</v>
      </c>
      <c r="G644" s="149">
        <v>1971.8</v>
      </c>
    </row>
    <row r="645" spans="1:9" ht="25.5" customHeight="1">
      <c r="A645" s="163" t="s">
        <v>81</v>
      </c>
      <c r="B645" s="95"/>
      <c r="C645" s="96"/>
      <c r="D645" s="96"/>
      <c r="E645" s="96"/>
      <c r="F645" s="96"/>
      <c r="G645" s="164">
        <f>SUM(G11+G31+G51+G205+G251+G398+G438+G530+G613)</f>
        <v>3363451.1</v>
      </c>
      <c r="I645" s="102"/>
    </row>
    <row r="646" ht="12.75" customHeight="1">
      <c r="G646" s="89"/>
    </row>
    <row r="647" ht="15" hidden="1">
      <c r="G647" s="92">
        <v>3276110.9</v>
      </c>
    </row>
    <row r="648" ht="15" hidden="1"/>
    <row r="649" ht="15" hidden="1">
      <c r="G649" s="90">
        <f>SUM(G645-G647)</f>
        <v>87340.20000000019</v>
      </c>
    </row>
    <row r="650" ht="15" hidden="1">
      <c r="G650" s="91">
        <f>SUM(G645-2951239.5)</f>
        <v>412211.6000000001</v>
      </c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55" r:id="rId1"/>
  <ignoredErrors>
    <ignoredError sqref="B11 C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4.875" style="43" customWidth="1"/>
    <col min="2" max="2" width="22.375" style="43" customWidth="1"/>
    <col min="3" max="3" width="0.875" style="43" hidden="1" customWidth="1"/>
    <col min="4" max="4" width="16.125" style="43" hidden="1" customWidth="1"/>
    <col min="5" max="5" width="9.125" style="43" customWidth="1"/>
    <col min="6" max="6" width="10.875" style="43" bestFit="1" customWidth="1"/>
    <col min="7" max="16384" width="9.125" style="43" customWidth="1"/>
  </cols>
  <sheetData>
    <row r="1" spans="2:7" ht="18" customHeight="1">
      <c r="B1" s="12" t="s">
        <v>314</v>
      </c>
      <c r="C1" s="44"/>
      <c r="D1" s="17" t="s">
        <v>231</v>
      </c>
      <c r="G1" s="45"/>
    </row>
    <row r="2" spans="2:7" ht="12.75">
      <c r="B2" s="4" t="s">
        <v>585</v>
      </c>
      <c r="C2" s="44"/>
      <c r="D2" s="44"/>
      <c r="G2" s="45"/>
    </row>
    <row r="3" spans="2:7" ht="12.75">
      <c r="B3" s="4" t="s">
        <v>141</v>
      </c>
      <c r="C3" s="44"/>
      <c r="D3" s="44"/>
      <c r="G3" s="45"/>
    </row>
    <row r="4" spans="2:7" ht="12.75">
      <c r="B4" s="46" t="s">
        <v>142</v>
      </c>
      <c r="C4" s="44"/>
      <c r="D4" s="44"/>
      <c r="G4" s="45"/>
    </row>
    <row r="5" spans="2:7" ht="15" customHeight="1">
      <c r="B5" s="253" t="s">
        <v>587</v>
      </c>
      <c r="C5" s="253"/>
      <c r="D5" s="18"/>
      <c r="G5" s="45"/>
    </row>
    <row r="6" ht="12.75">
      <c r="B6" s="45"/>
    </row>
    <row r="9" s="45" customFormat="1" ht="15">
      <c r="A9" s="47" t="s">
        <v>232</v>
      </c>
    </row>
    <row r="10" spans="1:4" s="45" customFormat="1" ht="15">
      <c r="A10" s="47" t="s">
        <v>320</v>
      </c>
      <c r="C10" s="47"/>
      <c r="D10" s="47"/>
    </row>
    <row r="11" ht="15.75">
      <c r="A11" s="48"/>
    </row>
    <row r="12" s="47" customFormat="1" ht="15"/>
    <row r="13" s="47" customFormat="1" ht="15">
      <c r="A13" s="47" t="s">
        <v>233</v>
      </c>
    </row>
    <row r="14" s="47" customFormat="1" ht="15"/>
    <row r="15" s="47" customFormat="1" ht="15.75" thickBot="1">
      <c r="B15" s="47" t="s">
        <v>234</v>
      </c>
    </row>
    <row r="16" spans="1:4" s="47" customFormat="1" ht="40.5" customHeight="1" thickBot="1">
      <c r="A16" s="49" t="s">
        <v>146</v>
      </c>
      <c r="B16" s="50" t="s">
        <v>288</v>
      </c>
      <c r="C16" s="50" t="s">
        <v>235</v>
      </c>
      <c r="D16" s="50" t="s">
        <v>235</v>
      </c>
    </row>
    <row r="17" spans="1:6" s="47" customFormat="1" ht="45.75" customHeight="1">
      <c r="A17" s="51" t="s">
        <v>236</v>
      </c>
      <c r="B17" s="52">
        <f>SUM(B18-B19)</f>
        <v>-73381.5</v>
      </c>
      <c r="C17" s="52">
        <f>SUM(C18-C19)</f>
        <v>31656.5</v>
      </c>
      <c r="D17" s="52">
        <f>SUM(D18-D19)</f>
        <v>148939.8</v>
      </c>
      <c r="F17" s="97"/>
    </row>
    <row r="18" spans="1:4" s="47" customFormat="1" ht="24" customHeight="1">
      <c r="A18" s="53" t="s">
        <v>237</v>
      </c>
      <c r="B18" s="54">
        <v>70000</v>
      </c>
      <c r="C18" s="54">
        <f>31656.5+100580.5</f>
        <v>132237</v>
      </c>
      <c r="D18" s="54">
        <f>259071.6+50000</f>
        <v>309071.6</v>
      </c>
    </row>
    <row r="19" spans="1:4" s="47" customFormat="1" ht="25.5" customHeight="1" thickBot="1">
      <c r="A19" s="55" t="s">
        <v>238</v>
      </c>
      <c r="B19" s="54">
        <v>143381.5</v>
      </c>
      <c r="C19" s="54">
        <v>100580.5</v>
      </c>
      <c r="D19" s="54">
        <v>160131.8</v>
      </c>
    </row>
    <row r="20" spans="1:4" s="47" customFormat="1" ht="45.75" thickBot="1">
      <c r="A20" s="56" t="s">
        <v>239</v>
      </c>
      <c r="B20" s="57">
        <f>SUM(B22-B23)</f>
        <v>-21400</v>
      </c>
      <c r="C20" s="57">
        <f>SUM(C22-C23)</f>
        <v>0</v>
      </c>
      <c r="D20" s="57">
        <f>SUM(D22-D23)</f>
        <v>-50000</v>
      </c>
    </row>
    <row r="21" spans="1:4" s="47" customFormat="1" ht="15" hidden="1">
      <c r="A21" s="58"/>
      <c r="B21" s="54"/>
      <c r="C21" s="54"/>
      <c r="D21" s="54"/>
    </row>
    <row r="22" spans="1:4" s="47" customFormat="1" ht="24" customHeight="1">
      <c r="A22" s="53" t="s">
        <v>237</v>
      </c>
      <c r="B22" s="54"/>
      <c r="C22" s="54"/>
      <c r="D22" s="54"/>
    </row>
    <row r="23" spans="1:4" s="47" customFormat="1" ht="25.5" customHeight="1" thickBot="1">
      <c r="A23" s="59" t="s">
        <v>238</v>
      </c>
      <c r="B23" s="60">
        <v>21400</v>
      </c>
      <c r="C23" s="60"/>
      <c r="D23" s="60">
        <v>50000</v>
      </c>
    </row>
    <row r="24" spans="1:4" s="47" customFormat="1" ht="21" customHeight="1" thickBot="1">
      <c r="A24" s="61" t="s">
        <v>240</v>
      </c>
      <c r="B24" s="57">
        <f>SUM(B25-B26)</f>
        <v>-94781.5</v>
      </c>
      <c r="C24" s="57">
        <f>SUM(C25-C26)</f>
        <v>31656.5</v>
      </c>
      <c r="D24" s="57">
        <f>SUM(D25-D26)</f>
        <v>98939.79999999999</v>
      </c>
    </row>
    <row r="25" spans="1:4" s="47" customFormat="1" ht="24" customHeight="1">
      <c r="A25" s="62" t="s">
        <v>237</v>
      </c>
      <c r="B25" s="52">
        <f>SUM(B18+B22)</f>
        <v>70000</v>
      </c>
      <c r="C25" s="52">
        <f>SUM(C18+C22)</f>
        <v>132237</v>
      </c>
      <c r="D25" s="52">
        <f>SUM(D18+D22)</f>
        <v>309071.6</v>
      </c>
    </row>
    <row r="26" spans="1:4" s="47" customFormat="1" ht="21.75" customHeight="1" thickBot="1">
      <c r="A26" s="55" t="s">
        <v>238</v>
      </c>
      <c r="B26" s="63">
        <f>SUM(B23)+B19</f>
        <v>164781.5</v>
      </c>
      <c r="C26" s="63">
        <f>SUM(C23)+C19</f>
        <v>100580.5</v>
      </c>
      <c r="D26" s="63">
        <f>SUM(D23)+D19</f>
        <v>210131.8</v>
      </c>
    </row>
  </sheetData>
  <sheetProtection/>
  <mergeCells count="1">
    <mergeCell ref="B5:C5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6" sqref="A6:E6"/>
    </sheetView>
  </sheetViews>
  <sheetFormatPr defaultColWidth="9.00390625" defaultRowHeight="12.75"/>
  <cols>
    <col min="1" max="1" width="30.625" style="25" customWidth="1"/>
    <col min="2" max="2" width="57.75390625" style="28" customWidth="1"/>
    <col min="3" max="3" width="18.875" style="29" hidden="1" customWidth="1"/>
    <col min="4" max="4" width="12.25390625" style="26" hidden="1" customWidth="1"/>
    <col min="5" max="5" width="21.25390625" style="29" customWidth="1"/>
    <col min="6" max="6" width="17.625" style="26" hidden="1" customWidth="1"/>
    <col min="7" max="7" width="10.125" style="26" hidden="1" customWidth="1"/>
    <col min="8" max="16384" width="9.125" style="26" customWidth="1"/>
  </cols>
  <sheetData>
    <row r="1" spans="2:5" ht="12.75">
      <c r="B1" s="99"/>
      <c r="C1" s="99" t="s">
        <v>242</v>
      </c>
      <c r="D1" s="99"/>
      <c r="E1" s="42" t="s">
        <v>563</v>
      </c>
    </row>
    <row r="2" spans="2:5" ht="12" customHeight="1">
      <c r="B2" s="27"/>
      <c r="C2" s="27" t="s">
        <v>140</v>
      </c>
      <c r="D2" s="99"/>
      <c r="E2" s="27" t="s">
        <v>585</v>
      </c>
    </row>
    <row r="3" spans="1:5" ht="15.75" customHeight="1">
      <c r="A3" s="40"/>
      <c r="B3" s="27"/>
      <c r="C3" s="27" t="s">
        <v>141</v>
      </c>
      <c r="D3" s="99"/>
      <c r="E3" s="27" t="s">
        <v>141</v>
      </c>
    </row>
    <row r="4" spans="3:5" ht="15">
      <c r="C4" s="27" t="s">
        <v>142</v>
      </c>
      <c r="D4" s="99"/>
      <c r="E4" s="27" t="s">
        <v>142</v>
      </c>
    </row>
    <row r="5" spans="3:6" ht="19.5" customHeight="1">
      <c r="C5" s="253" t="s">
        <v>287</v>
      </c>
      <c r="D5" s="253"/>
      <c r="E5" s="262" t="s">
        <v>587</v>
      </c>
      <c r="F5" s="262"/>
    </row>
    <row r="6" spans="1:5" ht="54.75" customHeight="1">
      <c r="A6" s="263" t="s">
        <v>321</v>
      </c>
      <c r="B6" s="263"/>
      <c r="C6" s="263"/>
      <c r="D6" s="263"/>
      <c r="E6" s="263"/>
    </row>
    <row r="7" spans="1:2" s="29" customFormat="1" ht="15">
      <c r="A7" s="25"/>
      <c r="B7" s="28"/>
    </row>
    <row r="8" spans="1:5" s="29" customFormat="1" ht="12.75" customHeight="1">
      <c r="A8" s="258" t="s">
        <v>25</v>
      </c>
      <c r="B8" s="261" t="s">
        <v>4</v>
      </c>
      <c r="C8" s="257" t="s">
        <v>5</v>
      </c>
      <c r="D8" s="257" t="s">
        <v>5</v>
      </c>
      <c r="E8" s="257" t="s">
        <v>5</v>
      </c>
    </row>
    <row r="9" spans="1:5" s="29" customFormat="1" ht="11.25" customHeight="1">
      <c r="A9" s="259"/>
      <c r="B9" s="261"/>
      <c r="C9" s="257"/>
      <c r="D9" s="257"/>
      <c r="E9" s="257"/>
    </row>
    <row r="10" spans="1:5" s="100" customFormat="1" ht="37.5" customHeight="1">
      <c r="A10" s="260"/>
      <c r="B10" s="261"/>
      <c r="C10" s="257"/>
      <c r="D10" s="257"/>
      <c r="E10" s="257"/>
    </row>
    <row r="11" spans="1:6" s="32" customFormat="1" ht="30" customHeight="1">
      <c r="A11" s="30" t="s">
        <v>6</v>
      </c>
      <c r="B11" s="224" t="s">
        <v>7</v>
      </c>
      <c r="C11" s="98" t="e">
        <f>C12+C18+C23+C28</f>
        <v>#REF!</v>
      </c>
      <c r="D11" s="31" t="e">
        <f>D12+D18+D23+D28</f>
        <v>#REF!</v>
      </c>
      <c r="E11" s="98">
        <f>SUM(E12+E17+E23+E28)</f>
        <v>-69443.1</v>
      </c>
      <c r="F11" s="32">
        <v>73995.6</v>
      </c>
    </row>
    <row r="12" spans="1:5" s="32" customFormat="1" ht="30" customHeight="1">
      <c r="A12" s="30" t="s">
        <v>11</v>
      </c>
      <c r="B12" s="225" t="s">
        <v>12</v>
      </c>
      <c r="C12" s="98">
        <f>SUM(C13-C15)</f>
        <v>73995.59999999998</v>
      </c>
      <c r="D12" s="31">
        <f>SUM(D13-D15)</f>
        <v>148939.8</v>
      </c>
      <c r="E12" s="98">
        <f>SUM(E13-E15)</f>
        <v>-73381.5</v>
      </c>
    </row>
    <row r="13" spans="1:7" s="32" customFormat="1" ht="33" customHeight="1">
      <c r="A13" s="30" t="s">
        <v>13</v>
      </c>
      <c r="B13" s="226" t="s">
        <v>14</v>
      </c>
      <c r="C13" s="98">
        <f>SUM(C14)</f>
        <v>291614.1</v>
      </c>
      <c r="D13" s="31">
        <f>259071.6+50000</f>
        <v>309071.6</v>
      </c>
      <c r="E13" s="98">
        <f>SUM(E14)</f>
        <v>70000</v>
      </c>
      <c r="G13" s="101">
        <f>SUM(C13+C19)</f>
        <v>291614.1</v>
      </c>
    </row>
    <row r="14" spans="1:5" s="32" customFormat="1" ht="50.25" customHeight="1">
      <c r="A14" s="30" t="s">
        <v>15</v>
      </c>
      <c r="B14" s="224" t="s">
        <v>289</v>
      </c>
      <c r="C14" s="98">
        <f>223995.6-15000+82618.5</f>
        <v>291614.1</v>
      </c>
      <c r="D14" s="31">
        <v>100580.5</v>
      </c>
      <c r="E14" s="98">
        <v>70000</v>
      </c>
    </row>
    <row r="15" spans="1:5" s="32" customFormat="1" ht="49.5" customHeight="1">
      <c r="A15" s="30" t="s">
        <v>16</v>
      </c>
      <c r="B15" s="227" t="s">
        <v>175</v>
      </c>
      <c r="C15" s="98">
        <f>SUM(C16)</f>
        <v>217618.5</v>
      </c>
      <c r="D15" s="31">
        <v>160131.8</v>
      </c>
      <c r="E15" s="98">
        <f>SUM(E16)</f>
        <v>143381.5</v>
      </c>
    </row>
    <row r="16" spans="1:5" s="32" customFormat="1" ht="46.5" customHeight="1">
      <c r="A16" s="30" t="s">
        <v>176</v>
      </c>
      <c r="B16" s="224" t="s">
        <v>290</v>
      </c>
      <c r="C16" s="98">
        <v>217618.5</v>
      </c>
      <c r="D16" s="31">
        <v>60000</v>
      </c>
      <c r="E16" s="98">
        <v>143381.5</v>
      </c>
    </row>
    <row r="17" spans="1:5" s="32" customFormat="1" ht="46.5" customHeight="1">
      <c r="A17" s="235" t="s">
        <v>568</v>
      </c>
      <c r="B17" s="227" t="s">
        <v>82</v>
      </c>
      <c r="C17" s="233"/>
      <c r="D17" s="234"/>
      <c r="E17" s="233">
        <f>SUM(E18)</f>
        <v>-21400</v>
      </c>
    </row>
    <row r="18" spans="1:5" s="32" customFormat="1" ht="48" customHeight="1">
      <c r="A18" s="235" t="s">
        <v>293</v>
      </c>
      <c r="B18" s="229" t="s">
        <v>569</v>
      </c>
      <c r="C18" s="233">
        <f>SUM(C19)-C21</f>
        <v>-15000</v>
      </c>
      <c r="D18" s="234">
        <f>SUM(D19)-D21</f>
        <v>-50000</v>
      </c>
      <c r="E18" s="233">
        <f>SUM(E19)-E21</f>
        <v>-21400</v>
      </c>
    </row>
    <row r="19" spans="1:5" s="32" customFormat="1" ht="45" customHeight="1" hidden="1">
      <c r="A19" s="30" t="s">
        <v>177</v>
      </c>
      <c r="B19" s="228" t="s">
        <v>178</v>
      </c>
      <c r="C19" s="98"/>
      <c r="D19" s="31"/>
      <c r="E19" s="98"/>
    </row>
    <row r="20" spans="1:5" s="32" customFormat="1" ht="20.25" customHeight="1" hidden="1">
      <c r="A20" s="30" t="s">
        <v>223</v>
      </c>
      <c r="B20" s="229" t="s">
        <v>83</v>
      </c>
      <c r="C20" s="98"/>
      <c r="D20" s="31"/>
      <c r="E20" s="98"/>
    </row>
    <row r="21" spans="1:5" s="32" customFormat="1" ht="49.5" customHeight="1">
      <c r="A21" s="30" t="s">
        <v>294</v>
      </c>
      <c r="B21" s="230" t="s">
        <v>224</v>
      </c>
      <c r="C21" s="98">
        <v>15000</v>
      </c>
      <c r="D21" s="31">
        <v>50000</v>
      </c>
      <c r="E21" s="98">
        <f>SUM(E22)</f>
        <v>21400</v>
      </c>
    </row>
    <row r="22" spans="1:5" s="32" customFormat="1" ht="66.75" customHeight="1">
      <c r="A22" s="30" t="s">
        <v>295</v>
      </c>
      <c r="B22" s="224" t="s">
        <v>292</v>
      </c>
      <c r="C22" s="98">
        <v>15000</v>
      </c>
      <c r="D22" s="31"/>
      <c r="E22" s="98">
        <v>21400</v>
      </c>
    </row>
    <row r="23" spans="1:5" s="32" customFormat="1" ht="31.5" customHeight="1">
      <c r="A23" s="30" t="s">
        <v>179</v>
      </c>
      <c r="B23" s="224" t="s">
        <v>291</v>
      </c>
      <c r="C23" s="98">
        <f aca="true" t="shared" si="0" ref="C23:E26">SUM(C24)</f>
        <v>15000</v>
      </c>
      <c r="D23" s="31">
        <f t="shared" si="0"/>
        <v>0</v>
      </c>
      <c r="E23" s="98">
        <f>SUM(E24)</f>
        <v>25338.4</v>
      </c>
    </row>
    <row r="24" spans="1:5" s="32" customFormat="1" ht="32.25" customHeight="1">
      <c r="A24" s="30" t="s">
        <v>180</v>
      </c>
      <c r="B24" s="224" t="s">
        <v>181</v>
      </c>
      <c r="C24" s="98">
        <f>SUM(C25)</f>
        <v>15000</v>
      </c>
      <c r="D24" s="31">
        <f t="shared" si="0"/>
        <v>0</v>
      </c>
      <c r="E24" s="98">
        <f>SUM(E25)</f>
        <v>25338.4</v>
      </c>
    </row>
    <row r="25" spans="1:5" s="32" customFormat="1" ht="31.5" customHeight="1">
      <c r="A25" s="30" t="s">
        <v>182</v>
      </c>
      <c r="B25" s="224" t="s">
        <v>183</v>
      </c>
      <c r="C25" s="98">
        <f>SUM(C26)</f>
        <v>15000</v>
      </c>
      <c r="D25" s="31">
        <f t="shared" si="0"/>
        <v>0</v>
      </c>
      <c r="E25" s="98">
        <f>SUM(E26)</f>
        <v>25338.4</v>
      </c>
    </row>
    <row r="26" spans="1:5" s="32" customFormat="1" ht="32.25" customHeight="1">
      <c r="A26" s="30" t="s">
        <v>184</v>
      </c>
      <c r="B26" s="224" t="s">
        <v>185</v>
      </c>
      <c r="C26" s="98">
        <f t="shared" si="0"/>
        <v>15000</v>
      </c>
      <c r="D26" s="31">
        <f t="shared" si="0"/>
        <v>0</v>
      </c>
      <c r="E26" s="98">
        <f t="shared" si="0"/>
        <v>25338.4</v>
      </c>
    </row>
    <row r="27" spans="1:5" s="32" customFormat="1" ht="38.25" customHeight="1">
      <c r="A27" s="30" t="s">
        <v>186</v>
      </c>
      <c r="B27" s="224" t="s">
        <v>187</v>
      </c>
      <c r="C27" s="98">
        <v>15000</v>
      </c>
      <c r="D27" s="31"/>
      <c r="E27" s="98">
        <v>25338.4</v>
      </c>
    </row>
    <row r="28" spans="1:7" ht="35.25" customHeight="1">
      <c r="A28" s="33" t="s">
        <v>188</v>
      </c>
      <c r="B28" s="231" t="s">
        <v>86</v>
      </c>
      <c r="C28" s="34" t="e">
        <f>#REF!+#REF!</f>
        <v>#REF!</v>
      </c>
      <c r="D28" s="34" t="e">
        <f>#REF!+#REF!</f>
        <v>#REF!</v>
      </c>
      <c r="E28" s="136">
        <f>SUM(E29)</f>
        <v>0</v>
      </c>
      <c r="F28" s="32"/>
      <c r="G28" s="32"/>
    </row>
    <row r="29" spans="1:5" ht="30">
      <c r="A29" s="33" t="s">
        <v>542</v>
      </c>
      <c r="B29" s="232" t="s">
        <v>543</v>
      </c>
      <c r="C29" s="137"/>
      <c r="D29" s="138">
        <v>0</v>
      </c>
      <c r="E29" s="139"/>
    </row>
  </sheetData>
  <sheetProtection/>
  <mergeCells count="8">
    <mergeCell ref="E8:E10"/>
    <mergeCell ref="C5:D5"/>
    <mergeCell ref="A8:A10"/>
    <mergeCell ref="B8:B10"/>
    <mergeCell ref="C8:C10"/>
    <mergeCell ref="D8:D10"/>
    <mergeCell ref="E5:F5"/>
    <mergeCell ref="A6:E6"/>
  </mergeCells>
  <printOptions/>
  <pageMargins left="1.1023622047244095" right="0.31496062992125984" top="0.7480314960629921" bottom="0.15748031496062992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6" sqref="A6:B6"/>
    </sheetView>
  </sheetViews>
  <sheetFormatPr defaultColWidth="9.00390625" defaultRowHeight="51.75" customHeight="1"/>
  <cols>
    <col min="1" max="1" width="72.375" style="242" customWidth="1"/>
    <col min="2" max="2" width="24.25390625" style="242" customWidth="1"/>
    <col min="3" max="16384" width="9.125" style="242" customWidth="1"/>
  </cols>
  <sheetData>
    <row r="1" spans="2:3" ht="15" customHeight="1">
      <c r="B1" s="249" t="s">
        <v>577</v>
      </c>
      <c r="C1" s="243"/>
    </row>
    <row r="2" spans="2:3" ht="14.25" customHeight="1">
      <c r="B2" s="250" t="s">
        <v>585</v>
      </c>
      <c r="C2" s="243"/>
    </row>
    <row r="3" spans="2:3" ht="15.75" customHeight="1">
      <c r="B3" s="250" t="s">
        <v>141</v>
      </c>
      <c r="C3" s="243"/>
    </row>
    <row r="4" spans="2:3" ht="15.75" customHeight="1">
      <c r="B4" s="250" t="s">
        <v>142</v>
      </c>
      <c r="C4" s="243"/>
    </row>
    <row r="5" spans="2:3" ht="16.5" customHeight="1">
      <c r="B5" s="251" t="s">
        <v>587</v>
      </c>
      <c r="C5" s="245"/>
    </row>
    <row r="6" spans="1:2" ht="78.75" customHeight="1">
      <c r="A6" s="264" t="s">
        <v>571</v>
      </c>
      <c r="B6" s="264"/>
    </row>
    <row r="7" ht="21" customHeight="1">
      <c r="B7" s="244" t="s">
        <v>572</v>
      </c>
    </row>
    <row r="8" spans="1:2" ht="57" customHeight="1">
      <c r="A8" s="240" t="s">
        <v>573</v>
      </c>
      <c r="B8" s="241" t="s">
        <v>574</v>
      </c>
    </row>
    <row r="9" spans="1:2" ht="68.25" customHeight="1">
      <c r="A9" s="246" t="s">
        <v>578</v>
      </c>
      <c r="B9" s="248">
        <f>SUM(B10)</f>
        <v>1000</v>
      </c>
    </row>
    <row r="10" spans="1:2" ht="86.25" customHeight="1">
      <c r="A10" s="247" t="s">
        <v>575</v>
      </c>
      <c r="B10" s="248">
        <v>1000</v>
      </c>
    </row>
    <row r="11" spans="1:2" ht="51.75" customHeight="1">
      <c r="A11" s="246" t="s">
        <v>576</v>
      </c>
      <c r="B11" s="248">
        <f>SUM(B9)</f>
        <v>1000</v>
      </c>
    </row>
  </sheetData>
  <sheetProtection/>
  <mergeCells count="1">
    <mergeCell ref="A6:B6"/>
  </mergeCells>
  <printOptions/>
  <pageMargins left="1.1023622047244095" right="0.5118110236220472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2015-12-15T12:16:13Z</cp:lastPrinted>
  <dcterms:created xsi:type="dcterms:W3CDTF">2010-10-13T06:28:56Z</dcterms:created>
  <dcterms:modified xsi:type="dcterms:W3CDTF">2015-12-21T10:04:03Z</dcterms:modified>
  <cp:category/>
  <cp:version/>
  <cp:contentType/>
  <cp:contentStatus/>
</cp:coreProperties>
</file>