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activeTab="1"/>
  </bookViews>
  <sheets>
    <sheet name="функцион.2014-15" sheetId="1" r:id="rId1"/>
    <sheet name="ведомствен.2015-201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<sst xmlns="http://schemas.openxmlformats.org/spreadsheetml/2006/main" count="5815" uniqueCount="649">
  <si>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</si>
  <si>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</si>
  <si>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</si>
  <si>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</si>
  <si>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</si>
  <si>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</si>
  <si>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</si>
  <si>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</si>
  <si>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</si>
  <si>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</si>
  <si>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</si>
  <si>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</si>
  <si>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</si>
  <si>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</si>
  <si>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</si>
  <si>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</si>
  <si>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</si>
  <si>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</si>
  <si>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</si>
  <si>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</si>
  <si>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</si>
  <si>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</si>
  <si>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</si>
  <si>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</si>
  <si>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</si>
  <si>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</si>
  <si>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</si>
  <si>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</si>
  <si>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</si>
  <si>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</si>
  <si>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</si>
  <si>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</si>
  <si>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</si>
  <si>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</si>
  <si>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</si>
  <si>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</si>
  <si>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</si>
  <si>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</si>
  <si>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</si>
  <si>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</si>
  <si>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</si>
  <si>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</si>
  <si>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</si>
  <si>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</si>
  <si>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</si>
  <si>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</si>
  <si>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</si>
  <si>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</si>
  <si>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</si>
  <si>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</si>
  <si>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</si>
  <si>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</si>
  <si>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</si>
  <si>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</si>
  <si>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</si>
  <si>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</si>
  <si>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</si>
  <si>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</si>
  <si>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</si>
  <si>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</si>
  <si>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</si>
  <si>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</si>
  <si>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</si>
  <si>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</si>
  <si>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</si>
  <si>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</si>
  <si>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</si>
  <si>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</si>
  <si>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</si>
  <si>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</si>
  <si>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</si>
  <si>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</si>
  <si>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</si>
  <si>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</si>
  <si>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</si>
  <si>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</si>
  <si>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</si>
  <si>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</si>
  <si>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470 82 00</t>
  </si>
  <si>
    <t>478 82 00</t>
  </si>
  <si>
    <t>420 82 00</t>
  </si>
  <si>
    <t>420 82 10</t>
  </si>
  <si>
    <t>421 82 00</t>
  </si>
  <si>
    <t>421 82 10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</si>
  <si>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</si>
  <si>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</si>
  <si>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</si>
  <si>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</si>
  <si>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</si>
  <si>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</si>
  <si>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</si>
  <si>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</si>
  <si>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</si>
  <si>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</si>
  <si>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</si>
  <si>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</si>
  <si>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</si>
  <si>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</si>
  <si>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</si>
  <si>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</si>
  <si>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</si>
  <si>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</si>
  <si>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</si>
  <si>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</si>
  <si>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</si>
  <si>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</si>
  <si>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</si>
  <si>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</si>
  <si>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</si>
  <si>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</si>
  <si>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</si>
  <si>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</si>
  <si>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</si>
  <si>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</si>
  <si>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</si>
  <si>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</si>
  <si>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</si>
  <si>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</si>
  <si>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</si>
  <si>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</si>
  <si>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</si>
  <si>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</si>
  <si>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</si>
  <si>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</si>
  <si>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</si>
  <si>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</si>
  <si>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</si>
  <si>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</si>
  <si>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</si>
  <si>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</si>
  <si>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</si>
  <si>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</si>
  <si>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</si>
  <si>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</si>
  <si>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795 00 01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</si>
  <si>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</si>
  <si>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</si>
  <si>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</si>
  <si>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</si>
  <si>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</si>
  <si>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</si>
  <si>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</si>
  <si>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</si>
  <si>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</si>
  <si>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</si>
  <si>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</si>
  <si>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</si>
  <si>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</si>
  <si>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</si>
  <si>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</si>
  <si>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795 00 37</t>
  </si>
  <si>
    <t>Другие субсидии бюджетным и автономным учреждениям на иные цели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</si>
  <si>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</si>
  <si>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</si>
  <si>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</si>
  <si>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</si>
  <si>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</si>
  <si>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</si>
  <si>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</si>
  <si>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</si>
  <si>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520 13 00</t>
  </si>
  <si>
    <t>Выплаты приемной семье на содержание подопечных детей</t>
  </si>
  <si>
    <t>520 13 11</t>
  </si>
  <si>
    <t>520 13 12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</si>
  <si>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</si>
  <si>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</si>
  <si>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</si>
  <si>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</si>
  <si>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</si>
  <si>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</si>
  <si>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</si>
  <si>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700</t>
  </si>
  <si>
    <t>800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</si>
  <si>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</si>
  <si>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</si>
  <si>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</si>
  <si>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</si>
  <si>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</si>
  <si>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</si>
  <si>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</si>
  <si>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</si>
  <si>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</si>
  <si>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</si>
  <si>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</si>
  <si>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</si>
  <si>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</si>
  <si>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</si>
  <si>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</si>
  <si>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</si>
  <si>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</si>
  <si>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</si>
  <si>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</si>
  <si>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</si>
  <si>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</si>
  <si>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</si>
  <si>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</si>
  <si>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</si>
  <si>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</si>
  <si>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</si>
  <si>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</si>
  <si>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</si>
  <si>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</si>
  <si>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Больницы, клиники, госпитали, МСЧ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</si>
  <si>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</si>
  <si>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</si>
  <si>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</si>
  <si>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</si>
  <si>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505 21 00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</si>
  <si>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</si>
  <si>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</si>
  <si>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</si>
  <si>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</si>
  <si>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</si>
  <si>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</si>
  <si>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</si>
  <si>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</si>
  <si>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</si>
  <si>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</si>
  <si>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</si>
  <si>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</si>
  <si>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</si>
  <si>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</si>
  <si>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</si>
  <si>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Меры социальной поддержки граждан</t>
  </si>
  <si>
    <t>520 00 00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</si>
  <si>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</si>
  <si>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</si>
  <si>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</si>
  <si>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</si>
  <si>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</si>
  <si>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</si>
  <si>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</si>
  <si>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</si>
  <si>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</si>
  <si>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</si>
  <si>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</si>
  <si>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Другие вопросы в области образования</t>
  </si>
  <si>
    <t>Государственная поддержка в сфере образования</t>
  </si>
  <si>
    <t xml:space="preserve">Другие вопросы в области культуры, кинематографии 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</si>
  <si>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</si>
  <si>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</si>
  <si>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</si>
  <si>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</si>
  <si>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</si>
  <si>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</si>
  <si>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</si>
  <si>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</si>
  <si>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</si>
  <si>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</si>
  <si>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</si>
  <si>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</si>
  <si>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</si>
  <si>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</si>
  <si>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</si>
  <si>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</si>
  <si>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</si>
  <si>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</si>
  <si>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</si>
  <si>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477 99 00</t>
  </si>
  <si>
    <t>Физическая культура и спорт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</si>
  <si>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</si>
  <si>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</si>
  <si>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</si>
  <si>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</si>
  <si>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</si>
  <si>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</si>
  <si>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</si>
  <si>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</si>
  <si>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</si>
  <si>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</si>
  <si>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</si>
  <si>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</si>
  <si>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</si>
  <si>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</si>
  <si>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</si>
  <si>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</si>
  <si>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</si>
  <si>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</si>
  <si>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</si>
  <si>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</si>
  <si>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</si>
  <si>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</si>
  <si>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</si>
  <si>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</si>
  <si>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</si>
  <si>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</si>
  <si>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</si>
  <si>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</si>
  <si>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</si>
  <si>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</si>
  <si>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</si>
  <si>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</si>
  <si>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</si>
  <si>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</si>
  <si>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</si>
  <si>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</si>
  <si>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</si>
  <si>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</si>
  <si>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</si>
  <si>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</si>
  <si>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</si>
  <si>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</si>
  <si>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</si>
  <si>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</si>
  <si>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</si>
  <si>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</si>
  <si>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</si>
  <si>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</si>
  <si>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</si>
  <si>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</si>
  <si>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522 08 00</t>
  </si>
  <si>
    <t>079</t>
  </si>
  <si>
    <t>436 01 00</t>
  </si>
  <si>
    <t xml:space="preserve">Поддержка коммунального хозяйства </t>
  </si>
  <si>
    <t>Социальные выплаты</t>
  </si>
  <si>
    <t>005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</si>
  <si>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</si>
  <si>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</si>
  <si>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</si>
  <si>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</si>
  <si>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</si>
  <si>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</si>
  <si>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</si>
  <si>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</si>
  <si>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</si>
  <si>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</si>
  <si>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</si>
  <si>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</si>
  <si>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</si>
  <si>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</si>
  <si>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</si>
  <si>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</si>
  <si>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</si>
  <si>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Проведение детей для детей и молодежи</t>
  </si>
  <si>
    <t>421 99 88</t>
  </si>
  <si>
    <t>Учреждения по внешкольной работе с детьми</t>
  </si>
  <si>
    <t xml:space="preserve">423 00 00 </t>
  </si>
  <si>
    <t>423 99 00</t>
  </si>
  <si>
    <t>Детские дома</t>
  </si>
  <si>
    <t>424 00 00</t>
  </si>
  <si>
    <t>424 99 00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</si>
  <si>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</si>
  <si>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</si>
  <si>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</si>
  <si>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</si>
  <si>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</si>
  <si>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</si>
  <si>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</si>
  <si>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</si>
  <si>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433 99 82</t>
  </si>
  <si>
    <t>Мероприятия в области образования</t>
  </si>
  <si>
    <t>436 00 00</t>
  </si>
  <si>
    <t>Иные безвозмездные и безвозвратные перечисления</t>
  </si>
  <si>
    <t xml:space="preserve">520 00 00 </t>
  </si>
  <si>
    <t>Дошкольное образование</t>
  </si>
  <si>
    <t>Детские дошкольные учреждения</t>
  </si>
  <si>
    <t>420 00 00</t>
  </si>
  <si>
    <t>420 99 00</t>
  </si>
  <si>
    <t>420 99 01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</si>
  <si>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</si>
  <si>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</si>
  <si>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</si>
  <si>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</si>
  <si>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</si>
  <si>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</si>
  <si>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Мероприятия в области здравоохранения, спорта и физической культуры, туризма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</si>
  <si>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</si>
  <si>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</si>
  <si>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</si>
  <si>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</si>
  <si>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</si>
  <si>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</si>
  <si>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</si>
  <si>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</si>
  <si>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</si>
  <si>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</si>
  <si>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</si>
  <si>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</si>
  <si>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</si>
  <si>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</si>
  <si>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</si>
  <si>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</si>
  <si>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</si>
  <si>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</si>
  <si>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</si>
  <si>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</si>
  <si>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</si>
  <si>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</si>
  <si>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</si>
  <si>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</si>
  <si>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</si>
  <si>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</si>
  <si>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</si>
  <si>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</si>
  <si>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</si>
  <si>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</si>
  <si>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</si>
  <si>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</si>
  <si>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</si>
  <si>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</si>
  <si>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</si>
  <si>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</si>
  <si>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</si>
  <si>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</si>
  <si>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</si>
  <si>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</si>
  <si>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</si>
  <si>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</si>
  <si>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</si>
  <si>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</si>
  <si>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</si>
  <si>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</si>
  <si>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</si>
  <si>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</si>
  <si>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</si>
  <si>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</si>
  <si>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</si>
  <si>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795 00 30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</si>
  <si>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</si>
  <si>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</si>
  <si>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</si>
  <si>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</si>
  <si>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</si>
  <si>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</si>
  <si>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</si>
  <si>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</si>
  <si>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</si>
  <si>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</si>
  <si>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</si>
  <si>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</si>
  <si>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</si>
  <si>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</si>
  <si>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</si>
  <si>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</si>
  <si>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</si>
  <si>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</si>
  <si>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</si>
  <si>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</si>
  <si>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</si>
  <si>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</si>
  <si>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</si>
  <si>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</si>
  <si>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</si>
  <si>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</si>
  <si>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</si>
  <si>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</si>
  <si>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</si>
  <si>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</si>
  <si>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</si>
  <si>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</si>
  <si>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</si>
  <si>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</si>
  <si>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</si>
  <si>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</si>
  <si>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</si>
  <si>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</si>
  <si>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</si>
  <si>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</si>
  <si>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</si>
  <si>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</si>
  <si>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</si>
  <si>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</si>
  <si>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</si>
  <si>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</si>
  <si>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</si>
  <si>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</si>
  <si>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</si>
  <si>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</si>
  <si>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</si>
  <si>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</si>
  <si>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</si>
  <si>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Приложение 5</t>
  </si>
  <si>
    <t>на 2014 год                 (тыс. руб.)</t>
  </si>
  <si>
    <t>на 2015 год                 (тыс. руб.)</t>
  </si>
  <si>
    <t>на 2015 год  (тыс. руб.)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</si>
  <si>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</si>
  <si>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</si>
  <si>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</si>
  <si>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</si>
  <si>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</si>
  <si>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</si>
  <si>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</si>
  <si>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</si>
  <si>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</si>
  <si>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</si>
  <si>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</si>
  <si>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</si>
  <si>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</si>
  <si>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</si>
  <si>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</si>
  <si>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</si>
  <si>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</si>
  <si>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</si>
  <si>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</si>
  <si>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годы"</t>
  </si>
  <si>
    <t>Приложение 7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</si>
  <si>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</si>
  <si>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</si>
  <si>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МКУ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</si>
  <si>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</si>
  <si>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</si>
  <si>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</si>
  <si>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 xml:space="preserve">от                        № </t>
  </si>
  <si>
    <t>НА ПЛАНОВЫЙ ПЕРИОД 2015 И 2016 гг.</t>
  </si>
  <si>
    <t>РАСПРЕДЕЛЕНИЕ БЮДЖЕТНЫХ АССИГНОВАНИЙ НА ПЛАНОВЫЙ ПЕРИОД 2015-2016 ГОДЫ</t>
  </si>
  <si>
    <t xml:space="preserve">от                         №  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</si>
  <si>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</si>
  <si>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</si>
  <si>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</si>
  <si>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</si>
  <si>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</si>
  <si>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</si>
  <si>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</si>
  <si>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</si>
  <si>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</si>
  <si>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</si>
  <si>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</si>
  <si>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</si>
  <si>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</si>
  <si>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Расходы на оплату задолженности по договорам 2013 года</t>
  </si>
  <si>
    <t>655 00 10</t>
  </si>
  <si>
    <t>Обслуживание муниципального долга</t>
  </si>
  <si>
    <t>477 82 30</t>
  </si>
  <si>
    <t>600</t>
  </si>
  <si>
    <t>477 82 00</t>
  </si>
  <si>
    <t xml:space="preserve">Муниципальная целевая программа "Безопасность учреждений культуры" на 2013-2015 годы 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</si>
  <si>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</si>
  <si>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</si>
  <si>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Оценка недвижимости, признание прав и регулирование отношений по муниципальной собственности</t>
  </si>
  <si>
    <t>005 02 03</t>
  </si>
  <si>
    <t>Учреждения культуры, мероприятия в сфере культуры и кинематографии, архивного дела</t>
  </si>
  <si>
    <t>Финансовое обеспечение государственного задания на оказание государственных услуг</t>
  </si>
  <si>
    <t>Предоставление субсидий бюджетным, автономным учреждениям и иным некоммерческим организациям</t>
  </si>
  <si>
    <t>Реализация полномочий Российской Федерации на государственную регистрацию актов гражданского состояния</t>
  </si>
  <si>
    <t>001 59 03</t>
  </si>
  <si>
    <t>Реализция других функций, связанных с обеспечением национальной безопасности и правоохранительной деятельности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</si>
  <si>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</si>
  <si>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</si>
  <si>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</si>
  <si>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</si>
  <si>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</si>
  <si>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</si>
  <si>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</si>
  <si>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</si>
  <si>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</si>
  <si>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</si>
  <si>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</si>
  <si>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</si>
  <si>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Предупреждение и ликвидация последствий чрезвычайных ситуаций и стихийных бедствий</t>
  </si>
  <si>
    <t>008 00 00</t>
  </si>
  <si>
    <t xml:space="preserve">Мероприятия по предупреждению и ликвидации последствий чрезвычайных ситуаций и стихийных бедствий </t>
  </si>
  <si>
    <t>008 01 00</t>
  </si>
  <si>
    <t>008 01 50</t>
  </si>
  <si>
    <t>009 00 00</t>
  </si>
  <si>
    <t>009 01 00</t>
  </si>
  <si>
    <t xml:space="preserve">Муниципальные программы  </t>
  </si>
  <si>
    <t>Целевая программа "Миасс - безопасный город"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</si>
  <si>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</si>
  <si>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</si>
  <si>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</si>
  <si>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</si>
  <si>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</si>
  <si>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</si>
  <si>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</si>
  <si>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</si>
  <si>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</si>
  <si>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Прочая закупка товаров, работ и услуг для обеспечения муниципальных нужд (дорожный фонд)</t>
  </si>
  <si>
    <t>314 00 00</t>
  </si>
  <si>
    <t>Отдельные мероприятия по землеустройству и землепользованию</t>
  </si>
  <si>
    <t>314 03 00</t>
  </si>
  <si>
    <t>314 82 00</t>
  </si>
  <si>
    <t>314 82 10</t>
  </si>
  <si>
    <t>МП "Капитальное строительство на территории Миасского городского округа на 2014-2015 годы"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</si>
  <si>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</si>
  <si>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651  00 00</t>
  </si>
  <si>
    <t>651 05 00</t>
  </si>
  <si>
    <t>Прочие мероприятия по благоустройству
городских округов и поселений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</si>
  <si>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</si>
  <si>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</si>
  <si>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</si>
  <si>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</si>
  <si>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</si>
  <si>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</si>
  <si>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</si>
  <si>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МП по реализации НП "Доступное и комфортное жилье - гражданам России"  на территории МГО на 2014-2015 г.г., подпрограмма "Модернизация объектов коммунальной инфраструктуры"</t>
  </si>
  <si>
    <t>006 00 00</t>
  </si>
  <si>
    <t>006 99 00</t>
  </si>
  <si>
    <t>МП "Экология Миасского городского округа 2014-2016"</t>
  </si>
  <si>
    <t>Капитальные вложения в объекты недвижимого имущества муниципальной собственности</t>
  </si>
  <si>
    <t xml:space="preserve">795 25 00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</si>
  <si>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</si>
  <si>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помещения-ми  детей-сирот и детей, оставших-ся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</si>
  <si>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>505 21 03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</si>
  <si>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</si>
  <si>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</si>
  <si>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</si>
  <si>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 xml:space="preserve"> Обеспечение предоставления жи-лых помещений детям-сиротам и детям, оставшимся без попечения родителей, лицам из их числа по договорам найма специализиро-ванных жилых помещений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</si>
  <si>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</si>
  <si>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001 51 20</t>
  </si>
  <si>
    <t>340 82 00</t>
  </si>
  <si>
    <t>340 82 10</t>
  </si>
  <si>
    <t xml:space="preserve">Предоставление субсидий бюджетным,
автономным учреждениям и иным некоммерческим организациям
</t>
  </si>
  <si>
    <t>505 52 50</t>
  </si>
  <si>
    <t>505 52 80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</si>
  <si>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</si>
  <si>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505 53 80</t>
  </si>
  <si>
    <t>505 63 65</t>
  </si>
  <si>
    <t>505 75 00</t>
  </si>
  <si>
    <t>505 75 08</t>
  </si>
  <si>
    <t>505 75 10</t>
  </si>
  <si>
    <t>505 75 22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</si>
  <si>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</si>
  <si>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505 75 25</t>
  </si>
  <si>
    <t>505 75 32</t>
  </si>
  <si>
    <t>505 75 35</t>
  </si>
  <si>
    <t>505 75 42</t>
  </si>
  <si>
    <t>505 75 51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</si>
  <si>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</si>
  <si>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505 75 53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</si>
  <si>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</si>
  <si>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</si>
  <si>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</si>
  <si>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</si>
  <si>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</si>
  <si>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</si>
  <si>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 xml:space="preserve">Муниципальная программа "Формирование доступной среды для инвалидов и маломобильных групп населения Миасского городского округа" на 2014-2016 годы 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</si>
  <si>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</si>
  <si>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</si>
  <si>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</si>
  <si>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</si>
  <si>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Обеспечение деятельности  подведомственных казенных учреждений в области физической культуры и спорта</t>
  </si>
  <si>
    <t>487 99 01</t>
  </si>
  <si>
    <t>Муниципальная целевая программа "Развитие физической культуры и спорта в Миасском городском округе на 2012-2016 годы"</t>
  </si>
  <si>
    <t>Предоставление субсидий бюджетным и автономным организациям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</si>
  <si>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 на финансовое обеспечение муниципального задания на оказание государственых услуг (выполнение работ)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</si>
  <si>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</si>
  <si>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"Поддержка и  развитие дошкольного образования в МГО на 2014-2015гг."</t>
  </si>
  <si>
    <t xml:space="preserve">Расходы за счет субвенций местным бюджетам на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</si>
  <si>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433 9901</t>
  </si>
  <si>
    <t>Расходы за счет субвенции из областного бюджета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</si>
  <si>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Расходы за счет субвенций из областного бюджета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</si>
  <si>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Муниципальная программа "Молодежь Миасса на 2014-2016 годы"</t>
  </si>
  <si>
    <t>Компенсация затрат родителей (законных представителей) детей – инвалидов в части организации обучения по основным общеобразовательным программам на дому.</t>
  </si>
  <si>
    <t>471 82 23</t>
  </si>
  <si>
    <t>655 00 20</t>
  </si>
  <si>
    <t>Расходы на реализацию мероприятий по обеспечению своевременной и полной выплаты заработной платы</t>
  </si>
  <si>
    <t>на 2016 год  (тыс. руб.)</t>
  </si>
  <si>
    <t>вид расходов (группы)</t>
  </si>
  <si>
    <t>Коды бюджетной классификации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</si>
</sst>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#,##0.0_ ;\-#,##0.0\ "/>
    <numFmt numFmtId="190" formatCode="[$-FC19]d\ mmmm\ yyyy\ &quot;г.&quot;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.5"/>
      <name val="Arial Cyr"/>
      <family val="2"/>
    </font>
    <font>
      <sz val="11.5"/>
      <name val="Arial"/>
      <family val="2"/>
    </font>
    <font>
      <b/>
      <sz val="11.5"/>
      <name val="Arial Cyr"/>
      <family val="2"/>
    </font>
    <font>
      <b/>
      <sz val="11.5"/>
      <name val="Arial"/>
      <family val="2"/>
    </font>
    <font>
      <i/>
      <sz val="11.5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2" fillId="0" borderId="0" xfId="0" applyFont="1" applyAlignment="1">
      <alignment/>
    </xf>
    <xf numFmtId="164" fontId="5" fillId="0" borderId="12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4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3" fontId="0" fillId="0" borderId="0" xfId="6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vertical="justify"/>
    </xf>
    <xf numFmtId="0" fontId="7" fillId="25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25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25" borderId="19" xfId="0" applyFont="1" applyFill="1" applyBorder="1" applyAlignment="1">
      <alignment vertical="justify" wrapText="1"/>
    </xf>
    <xf numFmtId="0" fontId="7" fillId="25" borderId="19" xfId="0" applyFont="1" applyFill="1" applyBorder="1" applyAlignment="1">
      <alignment vertical="center" wrapText="1"/>
    </xf>
    <xf numFmtId="0" fontId="6" fillId="25" borderId="19" xfId="0" applyFont="1" applyFill="1" applyBorder="1" applyAlignment="1">
      <alignment vertical="center" wrapText="1"/>
    </xf>
    <xf numFmtId="0" fontId="7" fillId="25" borderId="19" xfId="0" applyNumberFormat="1" applyFont="1" applyFill="1" applyBorder="1" applyAlignment="1">
      <alignment vertical="center" wrapText="1"/>
    </xf>
    <xf numFmtId="0" fontId="30" fillId="0" borderId="20" xfId="0" applyFont="1" applyBorder="1" applyAlignment="1">
      <alignment horizontal="left" vertical="center" wrapText="1"/>
    </xf>
    <xf numFmtId="0" fontId="6" fillId="25" borderId="21" xfId="0" applyFont="1" applyFill="1" applyBorder="1" applyAlignment="1">
      <alignment horizontal="left" wrapText="1"/>
    </xf>
    <xf numFmtId="0" fontId="6" fillId="25" borderId="19" xfId="0" applyFont="1" applyFill="1" applyBorder="1" applyAlignment="1">
      <alignment horizontal="left" vertical="center" wrapText="1"/>
    </xf>
    <xf numFmtId="49" fontId="7" fillId="25" borderId="1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7" fillId="0" borderId="16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49" fontId="7" fillId="25" borderId="17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wrapText="1"/>
    </xf>
    <xf numFmtId="49" fontId="7" fillId="0" borderId="16" xfId="0" applyNumberFormat="1" applyFont="1" applyFill="1" applyBorder="1" applyAlignment="1">
      <alignment vertical="center" wrapText="1"/>
    </xf>
    <xf numFmtId="49" fontId="7" fillId="25" borderId="16" xfId="0" applyNumberFormat="1" applyFont="1" applyFill="1" applyBorder="1" applyAlignment="1">
      <alignment vertical="center" wrapText="1"/>
    </xf>
    <xf numFmtId="49" fontId="7" fillId="25" borderId="17" xfId="0" applyNumberFormat="1" applyFont="1" applyFill="1" applyBorder="1" applyAlignment="1">
      <alignment wrapText="1"/>
    </xf>
    <xf numFmtId="49" fontId="7" fillId="25" borderId="17" xfId="0" applyNumberFormat="1" applyFont="1" applyFill="1" applyBorder="1" applyAlignment="1">
      <alignment vertical="center" wrapText="1"/>
    </xf>
    <xf numFmtId="0" fontId="6" fillId="25" borderId="0" xfId="0" applyFont="1" applyFill="1" applyAlignment="1">
      <alignment/>
    </xf>
    <xf numFmtId="0" fontId="6" fillId="25" borderId="0" xfId="0" applyFont="1" applyFill="1" applyAlignment="1">
      <alignment wrapText="1"/>
    </xf>
    <xf numFmtId="49" fontId="7" fillId="25" borderId="17" xfId="0" applyNumberFormat="1" applyFont="1" applyFill="1" applyBorder="1" applyAlignment="1">
      <alignment/>
    </xf>
    <xf numFmtId="0" fontId="6" fillId="0" borderId="19" xfId="0" applyFont="1" applyBorder="1" applyAlignment="1">
      <alignment vertical="center" wrapText="1"/>
    </xf>
    <xf numFmtId="49" fontId="30" fillId="0" borderId="23" xfId="0" applyNumberFormat="1" applyFont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/>
    </xf>
    <xf numFmtId="49" fontId="30" fillId="0" borderId="17" xfId="0" applyNumberFormat="1" applyFont="1" applyBorder="1" applyAlignment="1">
      <alignment vertical="center" wrapText="1"/>
    </xf>
    <xf numFmtId="49" fontId="30" fillId="0" borderId="17" xfId="0" applyNumberFormat="1" applyFont="1" applyFill="1" applyBorder="1" applyAlignment="1">
      <alignment vertical="center" wrapText="1"/>
    </xf>
    <xf numFmtId="49" fontId="7" fillId="24" borderId="17" xfId="0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49" fontId="30" fillId="0" borderId="24" xfId="0" applyNumberFormat="1" applyFont="1" applyFill="1" applyBorder="1" applyAlignment="1">
      <alignment vertical="center" wrapText="1"/>
    </xf>
    <xf numFmtId="165" fontId="32" fillId="0" borderId="22" xfId="61" applyNumberFormat="1" applyFont="1" applyFill="1" applyBorder="1" applyAlignment="1">
      <alignment horizontal="center"/>
    </xf>
    <xf numFmtId="165" fontId="32" fillId="0" borderId="12" xfId="0" applyNumberFormat="1" applyFont="1" applyFill="1" applyBorder="1" applyAlignment="1">
      <alignment horizontal="center" vertical="center" wrapText="1"/>
    </xf>
    <xf numFmtId="165" fontId="33" fillId="0" borderId="22" xfId="61" applyNumberFormat="1" applyFont="1" applyFill="1" applyBorder="1" applyAlignment="1">
      <alignment horizontal="center"/>
    </xf>
    <xf numFmtId="165" fontId="33" fillId="0" borderId="12" xfId="0" applyNumberFormat="1" applyFont="1" applyFill="1" applyBorder="1" applyAlignment="1">
      <alignment horizontal="center" vertical="center" wrapText="1"/>
    </xf>
    <xf numFmtId="165" fontId="33" fillId="0" borderId="0" xfId="0" applyNumberFormat="1" applyFont="1" applyAlignment="1">
      <alignment horizontal="center" vertical="center" wrapText="1"/>
    </xf>
    <xf numFmtId="165" fontId="33" fillId="0" borderId="0" xfId="0" applyNumberFormat="1" applyFont="1" applyFill="1" applyAlignment="1">
      <alignment horizontal="center" vertical="center" wrapText="1"/>
    </xf>
    <xf numFmtId="165" fontId="35" fillId="0" borderId="0" xfId="0" applyNumberFormat="1" applyFont="1" applyAlignment="1">
      <alignment horizontal="center" vertical="center" wrapText="1"/>
    </xf>
    <xf numFmtId="165" fontId="35" fillId="0" borderId="18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/>
    </xf>
    <xf numFmtId="165" fontId="33" fillId="0" borderId="25" xfId="0" applyNumberFormat="1" applyFont="1" applyFill="1" applyBorder="1" applyAlignment="1">
      <alignment horizontal="center" vertical="center" wrapText="1"/>
    </xf>
    <xf numFmtId="165" fontId="33" fillId="24" borderId="0" xfId="0" applyNumberFormat="1" applyFont="1" applyFill="1" applyAlignment="1">
      <alignment horizontal="center" vertical="center" wrapText="1"/>
    </xf>
    <xf numFmtId="165" fontId="35" fillId="0" borderId="12" xfId="0" applyNumberFormat="1" applyFont="1" applyFill="1" applyBorder="1" applyAlignment="1">
      <alignment horizontal="center" vertical="center"/>
    </xf>
    <xf numFmtId="165" fontId="33" fillId="25" borderId="22" xfId="61" applyNumberFormat="1" applyFont="1" applyFill="1" applyBorder="1" applyAlignment="1">
      <alignment horizontal="center"/>
    </xf>
    <xf numFmtId="165" fontId="33" fillId="0" borderId="25" xfId="0" applyNumberFormat="1" applyFont="1" applyBorder="1" applyAlignment="1">
      <alignment horizontal="center"/>
    </xf>
    <xf numFmtId="165" fontId="35" fillId="0" borderId="12" xfId="0" applyNumberFormat="1" applyFont="1" applyFill="1" applyBorder="1" applyAlignment="1">
      <alignment horizontal="center" vertical="center" wrapText="1"/>
    </xf>
    <xf numFmtId="165" fontId="33" fillId="25" borderId="12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Fill="1" applyAlignment="1">
      <alignment horizontal="center" vertical="center" wrapText="1"/>
    </xf>
    <xf numFmtId="165" fontId="33" fillId="25" borderId="12" xfId="0" applyNumberFormat="1" applyFont="1" applyFill="1" applyBorder="1" applyAlignment="1">
      <alignment horizontal="center" vertical="center"/>
    </xf>
    <xf numFmtId="165" fontId="36" fillId="0" borderId="0" xfId="0" applyNumberFormat="1" applyFont="1" applyAlignment="1">
      <alignment horizontal="center" vertical="center" wrapText="1"/>
    </xf>
    <xf numFmtId="165" fontId="36" fillId="0" borderId="12" xfId="0" applyNumberFormat="1" applyFont="1" applyFill="1" applyBorder="1" applyAlignment="1">
      <alignment horizontal="center" vertical="center" wrapText="1"/>
    </xf>
    <xf numFmtId="165" fontId="33" fillId="25" borderId="17" xfId="0" applyNumberFormat="1" applyFont="1" applyFill="1" applyBorder="1" applyAlignment="1">
      <alignment horizontal="center"/>
    </xf>
    <xf numFmtId="165" fontId="33" fillId="25" borderId="22" xfId="0" applyNumberFormat="1" applyFont="1" applyFill="1" applyBorder="1" applyAlignment="1">
      <alignment horizontal="center"/>
    </xf>
    <xf numFmtId="165" fontId="35" fillId="0" borderId="14" xfId="0" applyNumberFormat="1" applyFont="1" applyFill="1" applyBorder="1" applyAlignment="1">
      <alignment horizontal="center" vertical="center"/>
    </xf>
    <xf numFmtId="165" fontId="33" fillId="0" borderId="12" xfId="61" applyNumberFormat="1" applyFont="1" applyFill="1" applyBorder="1" applyAlignment="1">
      <alignment horizontal="center"/>
    </xf>
    <xf numFmtId="165" fontId="33" fillId="25" borderId="12" xfId="61" applyNumberFormat="1" applyFont="1" applyFill="1" applyBorder="1" applyAlignment="1">
      <alignment horizontal="center"/>
    </xf>
    <xf numFmtId="165" fontId="33" fillId="0" borderId="12" xfId="0" applyNumberFormat="1" applyFont="1" applyBorder="1" applyAlignment="1">
      <alignment horizontal="center"/>
    </xf>
    <xf numFmtId="165" fontId="33" fillId="25" borderId="12" xfId="0" applyNumberFormat="1" applyFont="1" applyFill="1" applyBorder="1" applyAlignment="1">
      <alignment horizontal="center"/>
    </xf>
    <xf numFmtId="0" fontId="30" fillId="0" borderId="20" xfId="0" applyFont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7" fillId="25" borderId="19" xfId="0" applyNumberFormat="1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49" fontId="7" fillId="0" borderId="19" xfId="0" applyNumberFormat="1" applyFont="1" applyBorder="1" applyAlignment="1">
      <alignment vertical="center" wrapText="1"/>
    </xf>
    <xf numFmtId="0" fontId="7" fillId="25" borderId="26" xfId="0" applyFont="1" applyFill="1" applyBorder="1" applyAlignment="1">
      <alignment vertical="center" wrapText="1"/>
    </xf>
    <xf numFmtId="0" fontId="7" fillId="24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49" fontId="30" fillId="0" borderId="28" xfId="0" applyNumberFormat="1" applyFont="1" applyBorder="1" applyAlignment="1">
      <alignment vertical="center" wrapText="1"/>
    </xf>
    <xf numFmtId="49" fontId="30" fillId="0" borderId="29" xfId="0" applyNumberFormat="1" applyFont="1" applyBorder="1" applyAlignment="1">
      <alignment vertical="center" wrapText="1"/>
    </xf>
    <xf numFmtId="49" fontId="7" fillId="0" borderId="16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/>
    </xf>
    <xf numFmtId="49" fontId="7" fillId="24" borderId="22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49" fontId="30" fillId="0" borderId="16" xfId="0" applyNumberFormat="1" applyFont="1" applyBorder="1" applyAlignment="1">
      <alignment vertical="center" wrapText="1"/>
    </xf>
    <xf numFmtId="49" fontId="30" fillId="0" borderId="22" xfId="0" applyNumberFormat="1" applyFont="1" applyFill="1" applyBorder="1" applyAlignment="1">
      <alignment vertical="center" wrapText="1"/>
    </xf>
    <xf numFmtId="49" fontId="7" fillId="25" borderId="16" xfId="0" applyNumberFormat="1" applyFont="1" applyFill="1" applyBorder="1" applyAlignment="1">
      <alignment/>
    </xf>
    <xf numFmtId="49" fontId="7" fillId="25" borderId="22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wrapText="1"/>
    </xf>
    <xf numFmtId="186" fontId="7" fillId="0" borderId="22" xfId="61" applyNumberFormat="1" applyFont="1" applyFill="1" applyBorder="1" applyAlignment="1">
      <alignment/>
    </xf>
    <xf numFmtId="49" fontId="30" fillId="0" borderId="22" xfId="0" applyNumberFormat="1" applyFont="1" applyBorder="1" applyAlignment="1">
      <alignment vertical="center" wrapText="1"/>
    </xf>
    <xf numFmtId="49" fontId="30" fillId="0" borderId="16" xfId="0" applyNumberFormat="1" applyFont="1" applyFill="1" applyBorder="1" applyAlignment="1">
      <alignment vertical="center" wrapText="1"/>
    </xf>
    <xf numFmtId="49" fontId="30" fillId="24" borderId="22" xfId="0" applyNumberFormat="1" applyFont="1" applyFill="1" applyBorder="1" applyAlignment="1">
      <alignment vertical="center" wrapText="1"/>
    </xf>
    <xf numFmtId="49" fontId="7" fillId="25" borderId="22" xfId="0" applyNumberFormat="1" applyFont="1" applyFill="1" applyBorder="1" applyAlignment="1">
      <alignment vertical="center" wrapText="1"/>
    </xf>
    <xf numFmtId="0" fontId="6" fillId="25" borderId="22" xfId="0" applyFont="1" applyFill="1" applyBorder="1" applyAlignment="1">
      <alignment/>
    </xf>
    <xf numFmtId="49" fontId="30" fillId="0" borderId="31" xfId="0" applyNumberFormat="1" applyFont="1" applyFill="1" applyBorder="1" applyAlignment="1">
      <alignment vertical="center" wrapText="1"/>
    </xf>
    <xf numFmtId="0" fontId="7" fillId="0" borderId="32" xfId="0" applyFont="1" applyBorder="1" applyAlignment="1">
      <alignment wrapText="1"/>
    </xf>
    <xf numFmtId="49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35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justify"/>
    </xf>
    <xf numFmtId="0" fontId="1" fillId="0" borderId="24" xfId="0" applyFont="1" applyBorder="1" applyAlignment="1">
      <alignment vertical="justify"/>
    </xf>
    <xf numFmtId="0" fontId="0" fillId="0" borderId="0" xfId="0" applyAlignment="1">
      <alignment/>
    </xf>
    <xf numFmtId="0" fontId="7" fillId="0" borderId="36" xfId="0" applyFont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49" fontId="30" fillId="0" borderId="24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49" fontId="7" fillId="0" borderId="41" xfId="0" applyNumberFormat="1" applyFont="1" applyBorder="1" applyAlignment="1">
      <alignment horizontal="left" vertical="justify"/>
    </xf>
    <xf numFmtId="0" fontId="7" fillId="0" borderId="42" xfId="0" applyFont="1" applyBorder="1" applyAlignment="1">
      <alignment horizontal="left" vertical="justify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 vertical="justify"/>
    </xf>
    <xf numFmtId="49" fontId="7" fillId="25" borderId="16" xfId="0" applyNumberFormat="1" applyFont="1" applyFill="1" applyBorder="1" applyAlignment="1">
      <alignment horizontal="left"/>
    </xf>
    <xf numFmtId="49" fontId="7" fillId="25" borderId="17" xfId="0" applyNumberFormat="1" applyFont="1" applyFill="1" applyBorder="1" applyAlignment="1">
      <alignment horizontal="left"/>
    </xf>
    <xf numFmtId="49" fontId="7" fillId="25" borderId="22" xfId="0" applyNumberFormat="1" applyFont="1" applyFill="1" applyBorder="1" applyAlignment="1">
      <alignment horizontal="left"/>
    </xf>
    <xf numFmtId="49" fontId="30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wrapText="1"/>
    </xf>
    <xf numFmtId="49" fontId="7" fillId="24" borderId="17" xfId="0" applyNumberFormat="1" applyFont="1" applyFill="1" applyBorder="1" applyAlignment="1">
      <alignment horizontal="left" vertical="center" wrapText="1"/>
    </xf>
    <xf numFmtId="186" fontId="7" fillId="0" borderId="22" xfId="61" applyNumberFormat="1" applyFont="1" applyFill="1" applyBorder="1" applyAlignment="1">
      <alignment horizontal="left"/>
    </xf>
    <xf numFmtId="49" fontId="7" fillId="24" borderId="22" xfId="0" applyNumberFormat="1" applyFont="1" applyFill="1" applyBorder="1" applyAlignment="1">
      <alignment horizontal="left" vertical="center" wrapText="1"/>
    </xf>
    <xf numFmtId="49" fontId="31" fillId="0" borderId="16" xfId="0" applyNumberFormat="1" applyFont="1" applyFill="1" applyBorder="1" applyAlignment="1">
      <alignment horizontal="left" vertical="center" wrapText="1"/>
    </xf>
    <xf numFmtId="49" fontId="7" fillId="25" borderId="17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/>
    </xf>
    <xf numFmtId="49" fontId="30" fillId="0" borderId="16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30" fillId="24" borderId="16" xfId="0" applyNumberFormat="1" applyFont="1" applyFill="1" applyBorder="1" applyAlignment="1">
      <alignment horizontal="left" vertical="center" wrapText="1"/>
    </xf>
    <xf numFmtId="49" fontId="31" fillId="24" borderId="16" xfId="0" applyNumberFormat="1" applyFont="1" applyFill="1" applyBorder="1" applyAlignment="1">
      <alignment horizontal="left" vertical="center" wrapText="1"/>
    </xf>
    <xf numFmtId="0" fontId="7" fillId="25" borderId="19" xfId="0" applyFont="1" applyFill="1" applyBorder="1" applyAlignment="1">
      <alignment horizontal="left" vertical="justify" wrapText="1"/>
    </xf>
    <xf numFmtId="0" fontId="7" fillId="25" borderId="19" xfId="0" applyNumberFormat="1" applyFont="1" applyFill="1" applyBorder="1" applyAlignment="1">
      <alignment horizontal="left" vertical="center" wrapText="1"/>
    </xf>
    <xf numFmtId="49" fontId="31" fillId="25" borderId="16" xfId="0" applyNumberFormat="1" applyFont="1" applyFill="1" applyBorder="1" applyAlignment="1">
      <alignment horizontal="left"/>
    </xf>
    <xf numFmtId="49" fontId="30" fillId="0" borderId="28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7" fillId="25" borderId="22" xfId="0" applyNumberFormat="1" applyFont="1" applyFill="1" applyBorder="1" applyAlignment="1">
      <alignment horizontal="left" vertical="center" wrapText="1"/>
    </xf>
    <xf numFmtId="49" fontId="30" fillId="25" borderId="16" xfId="0" applyNumberFormat="1" applyFont="1" applyFill="1" applyBorder="1" applyAlignment="1">
      <alignment horizontal="left" vertical="center" wrapText="1"/>
    </xf>
    <xf numFmtId="0" fontId="6" fillId="25" borderId="21" xfId="0" applyFont="1" applyFill="1" applyBorder="1" applyAlignment="1">
      <alignment horizontal="left"/>
    </xf>
    <xf numFmtId="49" fontId="31" fillId="25" borderId="16" xfId="0" applyNumberFormat="1" applyFont="1" applyFill="1" applyBorder="1" applyAlignment="1">
      <alignment horizontal="left" vertical="center" wrapText="1"/>
    </xf>
    <xf numFmtId="49" fontId="6" fillId="25" borderId="16" xfId="0" applyNumberFormat="1" applyFont="1" applyFill="1" applyBorder="1" applyAlignment="1">
      <alignment horizontal="left"/>
    </xf>
    <xf numFmtId="0" fontId="6" fillId="25" borderId="22" xfId="0" applyFont="1" applyFill="1" applyBorder="1" applyAlignment="1">
      <alignment horizontal="left"/>
    </xf>
    <xf numFmtId="0" fontId="1" fillId="0" borderId="43" xfId="0" applyFont="1" applyBorder="1" applyAlignment="1">
      <alignment vertical="justify"/>
    </xf>
    <xf numFmtId="0" fontId="1" fillId="0" borderId="31" xfId="0" applyFont="1" applyBorder="1" applyAlignment="1">
      <alignment horizontal="left" vertical="justify" wrapText="1"/>
    </xf>
    <xf numFmtId="49" fontId="37" fillId="0" borderId="27" xfId="0" applyNumberFormat="1" applyFont="1" applyBorder="1" applyAlignment="1">
      <alignment vertical="justify"/>
    </xf>
    <xf numFmtId="49" fontId="30" fillId="0" borderId="20" xfId="0" applyNumberFormat="1" applyFont="1" applyBorder="1" applyAlignment="1">
      <alignment vertical="center" wrapText="1"/>
    </xf>
    <xf numFmtId="49" fontId="7" fillId="0" borderId="19" xfId="0" applyNumberFormat="1" applyFont="1" applyFill="1" applyBorder="1" applyAlignment="1">
      <alignment/>
    </xf>
    <xf numFmtId="49" fontId="30" fillId="0" borderId="19" xfId="0" applyNumberFormat="1" applyFont="1" applyBorder="1" applyAlignment="1">
      <alignment vertical="center" wrapText="1"/>
    </xf>
    <xf numFmtId="49" fontId="7" fillId="25" borderId="19" xfId="0" applyNumberFormat="1" applyFont="1" applyFill="1" applyBorder="1" applyAlignment="1">
      <alignment/>
    </xf>
    <xf numFmtId="49" fontId="30" fillId="0" borderId="19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 vertical="top" wrapText="1"/>
    </xf>
    <xf numFmtId="49" fontId="30" fillId="0" borderId="19" xfId="0" applyNumberFormat="1" applyFont="1" applyFill="1" applyBorder="1" applyAlignment="1">
      <alignment vertical="center" wrapText="1"/>
    </xf>
    <xf numFmtId="49" fontId="31" fillId="0" borderId="19" xfId="0" applyNumberFormat="1" applyFont="1" applyFill="1" applyBorder="1" applyAlignment="1">
      <alignment vertical="center" wrapText="1"/>
    </xf>
    <xf numFmtId="49" fontId="30" fillId="25" borderId="19" xfId="0" applyNumberFormat="1" applyFont="1" applyFill="1" applyBorder="1" applyAlignment="1">
      <alignment vertical="center" wrapText="1"/>
    </xf>
    <xf numFmtId="49" fontId="31" fillId="25" borderId="19" xfId="0" applyNumberFormat="1" applyFont="1" applyFill="1" applyBorder="1" applyAlignment="1">
      <alignment vertical="center" wrapText="1"/>
    </xf>
    <xf numFmtId="49" fontId="6" fillId="25" borderId="19" xfId="0" applyNumberFormat="1" applyFont="1" applyFill="1" applyBorder="1" applyAlignment="1">
      <alignment/>
    </xf>
    <xf numFmtId="49" fontId="30" fillId="24" borderId="19" xfId="0" applyNumberFormat="1" applyFont="1" applyFill="1" applyBorder="1" applyAlignment="1">
      <alignment vertical="center" wrapText="1"/>
    </xf>
    <xf numFmtId="49" fontId="31" fillId="25" borderId="19" xfId="0" applyNumberFormat="1" applyFont="1" applyFill="1" applyBorder="1" applyAlignment="1">
      <alignment/>
    </xf>
    <xf numFmtId="49" fontId="30" fillId="0" borderId="27" xfId="0" applyNumberFormat="1" applyFont="1" applyBorder="1" applyAlignment="1">
      <alignment vertical="center" wrapText="1"/>
    </xf>
    <xf numFmtId="49" fontId="7" fillId="0" borderId="16" xfId="0" applyNumberFormat="1" applyFont="1" applyFill="1" applyBorder="1" applyAlignment="1">
      <alignment wrapText="1"/>
    </xf>
    <xf numFmtId="49" fontId="7" fillId="24" borderId="16" xfId="0" applyNumberFormat="1" applyFont="1" applyFill="1" applyBorder="1" applyAlignment="1">
      <alignment vertical="center" wrapText="1"/>
    </xf>
    <xf numFmtId="49" fontId="30" fillId="0" borderId="43" xfId="0" applyNumberFormat="1" applyFont="1" applyFill="1" applyBorder="1" applyAlignment="1">
      <alignment vertical="center" wrapText="1"/>
    </xf>
    <xf numFmtId="0" fontId="1" fillId="0" borderId="44" xfId="0" applyFont="1" applyBorder="1" applyAlignment="1">
      <alignment vertical="justify"/>
    </xf>
    <xf numFmtId="0" fontId="30" fillId="0" borderId="38" xfId="0" applyFont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49" fontId="30" fillId="0" borderId="47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left" vertical="center" wrapText="1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49" fontId="30" fillId="0" borderId="43" xfId="0" applyNumberFormat="1" applyFont="1" applyBorder="1" applyAlignment="1">
      <alignment horizontal="left" vertical="center" wrapText="1"/>
    </xf>
    <xf numFmtId="49" fontId="30" fillId="0" borderId="31" xfId="0" applyNumberFormat="1" applyFont="1" applyFill="1" applyBorder="1" applyAlignment="1">
      <alignment horizontal="left" vertical="center" wrapText="1"/>
    </xf>
    <xf numFmtId="165" fontId="34" fillId="0" borderId="50" xfId="0" applyNumberFormat="1" applyFont="1" applyFill="1" applyBorder="1" applyAlignment="1">
      <alignment horizontal="center" vertical="center" wrapText="1"/>
    </xf>
    <xf numFmtId="165" fontId="34" fillId="0" borderId="15" xfId="0" applyNumberFormat="1" applyFont="1" applyFill="1" applyBorder="1" applyAlignment="1">
      <alignment horizontal="center" vertical="center" wrapText="1"/>
    </xf>
    <xf numFmtId="165" fontId="32" fillId="0" borderId="25" xfId="0" applyNumberFormat="1" applyFont="1" applyFill="1" applyBorder="1" applyAlignment="1">
      <alignment horizontal="center" vertical="center" wrapText="1"/>
    </xf>
    <xf numFmtId="165" fontId="32" fillId="0" borderId="25" xfId="0" applyNumberFormat="1" applyFont="1" applyFill="1" applyBorder="1" applyAlignment="1">
      <alignment horizontal="center" vertical="center"/>
    </xf>
    <xf numFmtId="165" fontId="32" fillId="0" borderId="12" xfId="0" applyNumberFormat="1" applyFont="1" applyFill="1" applyBorder="1" applyAlignment="1">
      <alignment horizontal="center" vertical="center"/>
    </xf>
    <xf numFmtId="165" fontId="34" fillId="25" borderId="25" xfId="0" applyNumberFormat="1" applyFont="1" applyFill="1" applyBorder="1" applyAlignment="1">
      <alignment horizontal="center" vertical="center" wrapText="1"/>
    </xf>
    <xf numFmtId="165" fontId="34" fillId="25" borderId="12" xfId="0" applyNumberFormat="1" applyFont="1" applyFill="1" applyBorder="1" applyAlignment="1">
      <alignment horizontal="center" vertical="center" wrapText="1"/>
    </xf>
    <xf numFmtId="165" fontId="34" fillId="0" borderId="25" xfId="0" applyNumberFormat="1" applyFont="1" applyFill="1" applyBorder="1" applyAlignment="1">
      <alignment horizontal="center" vertical="center" wrapText="1"/>
    </xf>
    <xf numFmtId="165" fontId="34" fillId="0" borderId="12" xfId="0" applyNumberFormat="1" applyFont="1" applyFill="1" applyBorder="1" applyAlignment="1">
      <alignment horizontal="center" vertical="center" wrapText="1"/>
    </xf>
    <xf numFmtId="165" fontId="33" fillId="0" borderId="25" xfId="0" applyNumberFormat="1" applyFont="1" applyFill="1" applyBorder="1" applyAlignment="1">
      <alignment horizontal="center" vertical="center"/>
    </xf>
    <xf numFmtId="165" fontId="32" fillId="0" borderId="25" xfId="61" applyNumberFormat="1" applyFont="1" applyFill="1" applyBorder="1" applyAlignment="1">
      <alignment horizontal="center"/>
    </xf>
    <xf numFmtId="165" fontId="33" fillId="0" borderId="25" xfId="61" applyNumberFormat="1" applyFont="1" applyFill="1" applyBorder="1" applyAlignment="1">
      <alignment horizontal="center"/>
    </xf>
    <xf numFmtId="165" fontId="33" fillId="25" borderId="25" xfId="61" applyNumberFormat="1" applyFont="1" applyFill="1" applyBorder="1" applyAlignment="1">
      <alignment horizontal="center"/>
    </xf>
    <xf numFmtId="165" fontId="33" fillId="24" borderId="25" xfId="0" applyNumberFormat="1" applyFont="1" applyFill="1" applyBorder="1" applyAlignment="1">
      <alignment horizontal="center" vertical="center" wrapText="1"/>
    </xf>
    <xf numFmtId="165" fontId="35" fillId="0" borderId="25" xfId="0" applyNumberFormat="1" applyFont="1" applyFill="1" applyBorder="1" applyAlignment="1">
      <alignment horizontal="center" vertical="center" wrapText="1"/>
    </xf>
    <xf numFmtId="165" fontId="33" fillId="25" borderId="25" xfId="0" applyNumberFormat="1" applyFont="1" applyFill="1" applyBorder="1" applyAlignment="1">
      <alignment horizontal="center"/>
    </xf>
    <xf numFmtId="165" fontId="32" fillId="25" borderId="51" xfId="0" applyNumberFormat="1" applyFont="1" applyFill="1" applyBorder="1" applyAlignment="1">
      <alignment horizontal="center"/>
    </xf>
    <xf numFmtId="165" fontId="32" fillId="25" borderId="17" xfId="0" applyNumberFormat="1" applyFont="1" applyFill="1" applyBorder="1" applyAlignment="1">
      <alignment horizontal="center"/>
    </xf>
    <xf numFmtId="165" fontId="35" fillId="0" borderId="52" xfId="0" applyNumberFormat="1" applyFont="1" applyFill="1" applyBorder="1" applyAlignment="1">
      <alignment horizontal="center" vertical="center" wrapText="1"/>
    </xf>
    <xf numFmtId="165" fontId="33" fillId="25" borderId="25" xfId="0" applyNumberFormat="1" applyFont="1" applyFill="1" applyBorder="1" applyAlignment="1">
      <alignment horizontal="center" vertical="center" wrapText="1"/>
    </xf>
    <xf numFmtId="165" fontId="33" fillId="25" borderId="25" xfId="0" applyNumberFormat="1" applyFont="1" applyFill="1" applyBorder="1" applyAlignment="1">
      <alignment horizontal="center" vertical="center"/>
    </xf>
    <xf numFmtId="165" fontId="32" fillId="0" borderId="25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65" fontId="32" fillId="0" borderId="53" xfId="0" applyNumberFormat="1" applyFont="1" applyFill="1" applyBorder="1" applyAlignment="1">
      <alignment horizontal="center" vertical="center" wrapText="1"/>
    </xf>
    <xf numFmtId="165" fontId="3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2"/>
  <sheetViews>
    <sheetView zoomScalePageLayoutView="0" workbookViewId="0" topLeftCell="A560">
      <selection activeCell="E13" sqref="E13"/>
    </sheetView>
  </sheetViews>
  <sheetFormatPr defaultColWidth="9.125" defaultRowHeight="12.75"/>
  <cols>
    <col min="1" max="1" width="65.00390625" style="34" customWidth="1"/>
    <col min="2" max="2" width="2.00390625" style="1" hidden="1" customWidth="1"/>
    <col min="3" max="3" width="7.75390625" style="0" customWidth="1"/>
    <col min="4" max="4" width="6.875" style="0" customWidth="1"/>
    <col min="5" max="5" width="12.25390625" style="0" customWidth="1"/>
    <col min="6" max="6" width="9.625" style="0" customWidth="1"/>
    <col min="7" max="7" width="14.125" style="3" customWidth="1"/>
    <col min="8" max="8" width="6.125" style="3" hidden="1" customWidth="1"/>
    <col min="9" max="9" width="10.25390625" style="3" hidden="1" customWidth="1"/>
    <col min="10" max="10" width="13.625" style="32" hidden="1" customWidth="1"/>
    <col min="11" max="11" width="12.375" style="0" hidden="1" customWidth="1"/>
    <col min="12" max="12" width="11.375" style="0" hidden="1" customWidth="1"/>
    <col min="13" max="13" width="15.00390625" style="0" customWidth="1"/>
  </cols>
  <sheetData>
    <row r="1" spans="7:8" ht="12.75">
      <c r="G1" s="15" t="s">
        <v>471</v>
      </c>
      <c r="H1" s="31"/>
    </row>
    <row r="2" spans="7:8" ht="12.75">
      <c r="G2" s="4" t="s">
        <v>285</v>
      </c>
      <c r="H2" s="31"/>
    </row>
    <row r="3" spans="7:8" ht="12.75">
      <c r="G3" s="4" t="s">
        <v>286</v>
      </c>
      <c r="H3" s="31"/>
    </row>
    <row r="4" spans="7:8" ht="12.75">
      <c r="G4" s="4" t="s">
        <v>287</v>
      </c>
      <c r="H4" s="31"/>
    </row>
    <row r="5" spans="7:13" ht="12.75" customHeight="1">
      <c r="G5" s="70" t="s">
        <v>505</v>
      </c>
      <c r="H5" s="165"/>
      <c r="I5" s="165"/>
      <c r="J5" s="165"/>
      <c r="K5" s="165"/>
      <c r="L5" s="165"/>
      <c r="M5" s="165"/>
    </row>
    <row r="6" spans="7:13" ht="12.75" customHeight="1">
      <c r="G6" s="69"/>
      <c r="H6" s="25"/>
      <c r="I6" s="25"/>
      <c r="J6" s="25"/>
      <c r="K6" s="25"/>
      <c r="L6" s="25"/>
      <c r="M6" s="25"/>
    </row>
    <row r="7" spans="3:6" ht="12.75">
      <c r="C7" s="6" t="s">
        <v>504</v>
      </c>
      <c r="F7" s="4"/>
    </row>
    <row r="8" spans="3:6" ht="12.75">
      <c r="C8" s="6" t="s">
        <v>288</v>
      </c>
      <c r="F8" s="7"/>
    </row>
    <row r="9" spans="3:11" ht="12.75">
      <c r="C9" s="6" t="s">
        <v>289</v>
      </c>
      <c r="F9" s="7"/>
      <c r="J9" s="32">
        <f>SUM(J11-G14)</f>
        <v>-168034.4</v>
      </c>
      <c r="K9" s="32">
        <f>SUM(M14-K11)</f>
        <v>168077.54</v>
      </c>
    </row>
    <row r="10" ht="12.75">
      <c r="C10" s="8" t="s">
        <v>290</v>
      </c>
    </row>
    <row r="11" spans="2:11" ht="16.5" thickBot="1">
      <c r="B11" s="9"/>
      <c r="G11" s="5"/>
      <c r="H11" s="5"/>
      <c r="I11" s="5"/>
      <c r="K11" s="32"/>
    </row>
    <row r="12" spans="1:13" ht="15" thickBot="1">
      <c r="A12" s="155" t="s">
        <v>291</v>
      </c>
      <c r="C12" s="156" t="s">
        <v>648</v>
      </c>
      <c r="D12" s="157"/>
      <c r="E12" s="157"/>
      <c r="F12" s="158"/>
      <c r="G12" s="159" t="s">
        <v>293</v>
      </c>
      <c r="H12" s="159" t="s">
        <v>294</v>
      </c>
      <c r="I12" s="159" t="s">
        <v>295</v>
      </c>
      <c r="J12" s="160"/>
      <c r="K12" s="161"/>
      <c r="L12" s="161"/>
      <c r="M12" s="159" t="s">
        <v>293</v>
      </c>
    </row>
    <row r="13" spans="1:13" ht="43.5" customHeight="1" thickBot="1">
      <c r="A13" s="162"/>
      <c r="B13" s="221" t="s">
        <v>296</v>
      </c>
      <c r="C13" s="219" t="s">
        <v>297</v>
      </c>
      <c r="D13" s="239" t="s">
        <v>298</v>
      </c>
      <c r="E13" s="164" t="s">
        <v>299</v>
      </c>
      <c r="F13" s="220" t="s">
        <v>647</v>
      </c>
      <c r="G13" s="163" t="s">
        <v>474</v>
      </c>
      <c r="H13" s="163" t="s">
        <v>462</v>
      </c>
      <c r="I13" s="163" t="s">
        <v>463</v>
      </c>
      <c r="J13" s="160"/>
      <c r="K13" s="160"/>
      <c r="L13" s="161"/>
      <c r="M13" s="163" t="s">
        <v>646</v>
      </c>
    </row>
    <row r="14" spans="1:13" s="12" customFormat="1" ht="15">
      <c r="A14" s="123" t="s">
        <v>464</v>
      </c>
      <c r="B14" s="222"/>
      <c r="C14" s="134" t="s">
        <v>465</v>
      </c>
      <c r="D14" s="88"/>
      <c r="E14" s="88"/>
      <c r="F14" s="135"/>
      <c r="G14" s="103">
        <f>SUM(G15+G19+G24+G43+G47+G56+G62+G65)</f>
        <v>168034.4</v>
      </c>
      <c r="H14" s="103" t="e">
        <f>SUM(H15+H19+H24+H46+H49+H67+H71+H63+H57)</f>
        <v>#REF!</v>
      </c>
      <c r="I14" s="103" t="e">
        <f>SUM(H14/G14*100)</f>
        <v>#REF!</v>
      </c>
      <c r="J14" s="102"/>
      <c r="K14" s="102"/>
      <c r="L14" s="102">
        <f>SUM('ведомствен.2015-2016'!G26+'ведомствен.2015-2016'!G36+'ведомствен.2015-2016'!G55+'ведомствен.2015-2016'!G288+'ведомствен.2015-2016'!G326+'ведомствен.2015-2016'!G435)</f>
        <v>131373.9</v>
      </c>
      <c r="M14" s="103">
        <f>SUM(M15+M19+M24+M43+M47+M56+M62+M65)</f>
        <v>168077.54</v>
      </c>
    </row>
    <row r="15" spans="1:13" ht="28.5">
      <c r="A15" s="77" t="s">
        <v>466</v>
      </c>
      <c r="B15" s="129"/>
      <c r="C15" s="71" t="s">
        <v>465</v>
      </c>
      <c r="D15" s="72" t="s">
        <v>467</v>
      </c>
      <c r="E15" s="72"/>
      <c r="F15" s="76"/>
      <c r="G15" s="99">
        <f>SUM(G16)</f>
        <v>1725</v>
      </c>
      <c r="H15" s="99">
        <f>SUM(H16)</f>
        <v>983.5</v>
      </c>
      <c r="I15" s="99">
        <f>SUM(H15/G15*100)</f>
        <v>57.014492753623195</v>
      </c>
      <c r="J15" s="100"/>
      <c r="K15" s="100"/>
      <c r="L15" s="100"/>
      <c r="M15" s="99">
        <f>SUM(M16)</f>
        <v>1725</v>
      </c>
    </row>
    <row r="16" spans="1:13" ht="42.75">
      <c r="A16" s="77" t="s">
        <v>94</v>
      </c>
      <c r="B16" s="129"/>
      <c r="C16" s="71" t="s">
        <v>465</v>
      </c>
      <c r="D16" s="72" t="s">
        <v>467</v>
      </c>
      <c r="E16" s="72" t="s">
        <v>95</v>
      </c>
      <c r="F16" s="76"/>
      <c r="G16" s="99">
        <f>SUM(G18:G18)</f>
        <v>1725</v>
      </c>
      <c r="H16" s="99">
        <f>SUM(H18:H18)</f>
        <v>983.5</v>
      </c>
      <c r="I16" s="99">
        <f aca="true" t="shared" si="0" ref="I16:I55">SUM(H16/G16*100)</f>
        <v>57.014492753623195</v>
      </c>
      <c r="J16" s="100"/>
      <c r="K16" s="100"/>
      <c r="L16" s="100"/>
      <c r="M16" s="99">
        <f>SUM(M18:M18)</f>
        <v>1725</v>
      </c>
    </row>
    <row r="17" spans="1:13" ht="14.25">
      <c r="A17" s="77" t="s">
        <v>96</v>
      </c>
      <c r="B17" s="129"/>
      <c r="C17" s="71" t="s">
        <v>465</v>
      </c>
      <c r="D17" s="72" t="s">
        <v>467</v>
      </c>
      <c r="E17" s="72" t="s">
        <v>97</v>
      </c>
      <c r="F17" s="76"/>
      <c r="G17" s="99">
        <f>SUM(G18)</f>
        <v>1725</v>
      </c>
      <c r="H17" s="99">
        <f>SUM(H18)</f>
        <v>983.5</v>
      </c>
      <c r="I17" s="99">
        <f t="shared" si="0"/>
        <v>57.014492753623195</v>
      </c>
      <c r="J17" s="100"/>
      <c r="K17" s="100"/>
      <c r="L17" s="100"/>
      <c r="M17" s="99">
        <f>SUM(M18)</f>
        <v>1725</v>
      </c>
    </row>
    <row r="18" spans="1:13" ht="42.75">
      <c r="A18" s="77" t="s">
        <v>506</v>
      </c>
      <c r="B18" s="129"/>
      <c r="C18" s="71" t="s">
        <v>465</v>
      </c>
      <c r="D18" s="72" t="s">
        <v>467</v>
      </c>
      <c r="E18" s="72" t="s">
        <v>97</v>
      </c>
      <c r="F18" s="76" t="s">
        <v>507</v>
      </c>
      <c r="G18" s="99">
        <v>1725</v>
      </c>
      <c r="H18" s="99">
        <v>983.5</v>
      </c>
      <c r="I18" s="99">
        <f t="shared" si="0"/>
        <v>57.014492753623195</v>
      </c>
      <c r="J18" s="100">
        <f>SUM('ведомствен.2015-2016'!G16)</f>
        <v>1725</v>
      </c>
      <c r="K18" s="100">
        <f>SUM('ведомствен.2015-2016'!H16)</f>
        <v>1725</v>
      </c>
      <c r="L18" s="100"/>
      <c r="M18" s="99">
        <v>1725</v>
      </c>
    </row>
    <row r="19" spans="1:13" ht="42.75">
      <c r="A19" s="77" t="s">
        <v>100</v>
      </c>
      <c r="B19" s="129"/>
      <c r="C19" s="71" t="s">
        <v>465</v>
      </c>
      <c r="D19" s="72" t="s">
        <v>101</v>
      </c>
      <c r="E19" s="72"/>
      <c r="F19" s="76"/>
      <c r="G19" s="99">
        <f>SUM(G20)</f>
        <v>11092.1</v>
      </c>
      <c r="H19" s="99" t="e">
        <f>SUM(H20)</f>
        <v>#REF!</v>
      </c>
      <c r="I19" s="99" t="e">
        <f t="shared" si="0"/>
        <v>#REF!</v>
      </c>
      <c r="J19" s="100"/>
      <c r="K19" s="100"/>
      <c r="L19" s="100"/>
      <c r="M19" s="99">
        <f>SUM(M20)</f>
        <v>11092.1</v>
      </c>
    </row>
    <row r="20" spans="1:13" ht="42.75">
      <c r="A20" s="77" t="s">
        <v>94</v>
      </c>
      <c r="B20" s="129"/>
      <c r="C20" s="71" t="s">
        <v>465</v>
      </c>
      <c r="D20" s="72" t="s">
        <v>101</v>
      </c>
      <c r="E20" s="72" t="s">
        <v>95</v>
      </c>
      <c r="F20" s="73"/>
      <c r="G20" s="99">
        <f>SUM(G21+G23)</f>
        <v>11092.1</v>
      </c>
      <c r="H20" s="99" t="e">
        <f>SUM(H21+H23)</f>
        <v>#REF!</v>
      </c>
      <c r="I20" s="99" t="e">
        <f t="shared" si="0"/>
        <v>#REF!</v>
      </c>
      <c r="J20" s="100"/>
      <c r="K20" s="100"/>
      <c r="L20" s="100"/>
      <c r="M20" s="99">
        <f>SUM(M21+M23)</f>
        <v>11092.1</v>
      </c>
    </row>
    <row r="21" spans="1:13" ht="14.25">
      <c r="A21" s="77" t="s">
        <v>102</v>
      </c>
      <c r="B21" s="129"/>
      <c r="C21" s="71" t="s">
        <v>103</v>
      </c>
      <c r="D21" s="72" t="s">
        <v>101</v>
      </c>
      <c r="E21" s="72" t="s">
        <v>104</v>
      </c>
      <c r="F21" s="73"/>
      <c r="G21" s="99">
        <f>SUM(G22)</f>
        <v>11085</v>
      </c>
      <c r="H21" s="99">
        <f>SUM(H22)</f>
        <v>8068.7</v>
      </c>
      <c r="I21" s="99">
        <f t="shared" si="0"/>
        <v>72.78935498421289</v>
      </c>
      <c r="J21" s="100"/>
      <c r="K21" s="100"/>
      <c r="L21" s="100"/>
      <c r="M21" s="99">
        <f>SUM(M22)</f>
        <v>11085</v>
      </c>
    </row>
    <row r="22" spans="1:13" ht="42.75">
      <c r="A22" s="77" t="s">
        <v>506</v>
      </c>
      <c r="B22" s="129"/>
      <c r="C22" s="71" t="s">
        <v>465</v>
      </c>
      <c r="D22" s="72" t="s">
        <v>101</v>
      </c>
      <c r="E22" s="72" t="s">
        <v>104</v>
      </c>
      <c r="F22" s="76" t="s">
        <v>507</v>
      </c>
      <c r="G22" s="99">
        <v>11085</v>
      </c>
      <c r="H22" s="99">
        <v>8068.7</v>
      </c>
      <c r="I22" s="99">
        <f t="shared" si="0"/>
        <v>72.78935498421289</v>
      </c>
      <c r="J22" s="100">
        <f>SUM('ведомствен.2015-2016'!G20)</f>
        <v>11085</v>
      </c>
      <c r="K22" s="100">
        <f>SUM('ведомствен.2015-2016'!H20)</f>
        <v>11085</v>
      </c>
      <c r="L22" s="100"/>
      <c r="M22" s="99">
        <v>11085</v>
      </c>
    </row>
    <row r="23" spans="1:13" ht="14.25">
      <c r="A23" s="77" t="s">
        <v>508</v>
      </c>
      <c r="B23" s="129"/>
      <c r="C23" s="71" t="s">
        <v>465</v>
      </c>
      <c r="D23" s="72" t="s">
        <v>101</v>
      </c>
      <c r="E23" s="72" t="s">
        <v>104</v>
      </c>
      <c r="F23" s="76" t="s">
        <v>115</v>
      </c>
      <c r="G23" s="104">
        <v>7.1</v>
      </c>
      <c r="H23" s="99" t="e">
        <f>SUM(#REF!)</f>
        <v>#REF!</v>
      </c>
      <c r="I23" s="99" t="e">
        <f t="shared" si="0"/>
        <v>#REF!</v>
      </c>
      <c r="J23" s="100">
        <f>SUM('ведомствен.2015-2016'!G21)</f>
        <v>7.1</v>
      </c>
      <c r="K23" s="100">
        <f>SUM('ведомствен.2015-2016'!H21)</f>
        <v>7.1</v>
      </c>
      <c r="L23" s="100"/>
      <c r="M23" s="104">
        <v>7.1</v>
      </c>
    </row>
    <row r="24" spans="1:13" ht="42.75">
      <c r="A24" s="77" t="s">
        <v>270</v>
      </c>
      <c r="B24" s="129"/>
      <c r="C24" s="71" t="s">
        <v>465</v>
      </c>
      <c r="D24" s="72" t="s">
        <v>117</v>
      </c>
      <c r="E24" s="72"/>
      <c r="F24" s="76"/>
      <c r="G24" s="99">
        <f>SUM(G25)</f>
        <v>96768.9</v>
      </c>
      <c r="H24" s="99">
        <f>SUM(H25)+H40+H38</f>
        <v>52319.90000000001</v>
      </c>
      <c r="I24" s="99">
        <f t="shared" si="0"/>
        <v>54.06685412358724</v>
      </c>
      <c r="J24" s="100"/>
      <c r="K24" s="100"/>
      <c r="L24" s="100"/>
      <c r="M24" s="99">
        <f>SUM(M25)</f>
        <v>96768.9</v>
      </c>
    </row>
    <row r="25" spans="1:13" ht="42.75">
      <c r="A25" s="77" t="s">
        <v>94</v>
      </c>
      <c r="B25" s="129"/>
      <c r="C25" s="71" t="s">
        <v>465</v>
      </c>
      <c r="D25" s="72" t="s">
        <v>117</v>
      </c>
      <c r="E25" s="72" t="s">
        <v>95</v>
      </c>
      <c r="F25" s="73"/>
      <c r="G25" s="99">
        <f>SUM(G26+G41+G29+G32+G35+G38)</f>
        <v>96768.9</v>
      </c>
      <c r="H25" s="99">
        <f>SUM(H26+H36)</f>
        <v>51899.200000000004</v>
      </c>
      <c r="I25" s="99">
        <f t="shared" si="0"/>
        <v>53.63210700958676</v>
      </c>
      <c r="J25" s="100"/>
      <c r="K25" s="100"/>
      <c r="L25" s="100"/>
      <c r="M25" s="99">
        <f>SUM(M26+M41+M29+M32+M35+M38)</f>
        <v>96768.9</v>
      </c>
    </row>
    <row r="26" spans="1:13" ht="14.25">
      <c r="A26" s="77" t="s">
        <v>102</v>
      </c>
      <c r="B26" s="129"/>
      <c r="C26" s="71" t="s">
        <v>465</v>
      </c>
      <c r="D26" s="72" t="s">
        <v>117</v>
      </c>
      <c r="E26" s="72" t="s">
        <v>104</v>
      </c>
      <c r="F26" s="73"/>
      <c r="G26" s="99">
        <f>SUM(G27+G28)</f>
        <v>93505</v>
      </c>
      <c r="H26" s="99">
        <f>SUM(H27:H27+H28+H30+H33)+H29</f>
        <v>51161.8</v>
      </c>
      <c r="I26" s="99">
        <f t="shared" si="0"/>
        <v>54.715576707127966</v>
      </c>
      <c r="J26" s="100"/>
      <c r="K26" s="100"/>
      <c r="L26" s="100"/>
      <c r="M26" s="99">
        <f>SUM(M27+M28)</f>
        <v>93505</v>
      </c>
    </row>
    <row r="27" spans="1:13" ht="42.75">
      <c r="A27" s="77" t="s">
        <v>506</v>
      </c>
      <c r="B27" s="129"/>
      <c r="C27" s="71" t="s">
        <v>465</v>
      </c>
      <c r="D27" s="72" t="s">
        <v>117</v>
      </c>
      <c r="E27" s="72" t="s">
        <v>104</v>
      </c>
      <c r="F27" s="76" t="s">
        <v>507</v>
      </c>
      <c r="G27" s="99">
        <v>93407.5</v>
      </c>
      <c r="H27" s="99">
        <v>50612.1</v>
      </c>
      <c r="I27" s="99">
        <f t="shared" si="0"/>
        <v>54.18419291812756</v>
      </c>
      <c r="J27" s="100">
        <f>SUM('ведомствен.2015-2016'!G59)</f>
        <v>93407.5</v>
      </c>
      <c r="K27" s="100">
        <f>SUM('ведомствен.2015-2016'!H59)</f>
        <v>93407.5</v>
      </c>
      <c r="L27" s="100"/>
      <c r="M27" s="99">
        <v>93407.5</v>
      </c>
    </row>
    <row r="28" spans="1:13" ht="14.25">
      <c r="A28" s="77" t="s">
        <v>508</v>
      </c>
      <c r="B28" s="129"/>
      <c r="C28" s="71" t="s">
        <v>465</v>
      </c>
      <c r="D28" s="72" t="s">
        <v>117</v>
      </c>
      <c r="E28" s="72" t="s">
        <v>104</v>
      </c>
      <c r="F28" s="76" t="s">
        <v>115</v>
      </c>
      <c r="G28" s="104">
        <v>97.5</v>
      </c>
      <c r="H28" s="99">
        <v>507.8</v>
      </c>
      <c r="I28" s="99">
        <f t="shared" si="0"/>
        <v>520.8205128205128</v>
      </c>
      <c r="J28" s="100">
        <f>SUM('ведомствен.2015-2016'!G60)</f>
        <v>97.5</v>
      </c>
      <c r="K28" s="100">
        <f>SUM('ведомствен.2015-2016'!H60)</f>
        <v>97.5</v>
      </c>
      <c r="L28" s="100"/>
      <c r="M28" s="104">
        <v>97.5</v>
      </c>
    </row>
    <row r="29" spans="1:13" ht="42.75">
      <c r="A29" s="77" t="s">
        <v>122</v>
      </c>
      <c r="B29" s="129"/>
      <c r="C29" s="71" t="s">
        <v>465</v>
      </c>
      <c r="D29" s="72" t="s">
        <v>117</v>
      </c>
      <c r="E29" s="72" t="s">
        <v>123</v>
      </c>
      <c r="F29" s="76"/>
      <c r="G29" s="99">
        <f>SUM(G30:G31)</f>
        <v>1392.3999999999999</v>
      </c>
      <c r="H29" s="99"/>
      <c r="I29" s="99">
        <f t="shared" si="0"/>
        <v>0</v>
      </c>
      <c r="J29" s="100"/>
      <c r="K29" s="100"/>
      <c r="L29" s="100"/>
      <c r="M29" s="99">
        <f>SUM(M30:M31)</f>
        <v>1392.3999999999999</v>
      </c>
    </row>
    <row r="30" spans="1:13" ht="42.75">
      <c r="A30" s="77" t="s">
        <v>506</v>
      </c>
      <c r="B30" s="129"/>
      <c r="C30" s="71" t="s">
        <v>465</v>
      </c>
      <c r="D30" s="72" t="s">
        <v>117</v>
      </c>
      <c r="E30" s="72" t="s">
        <v>123</v>
      </c>
      <c r="F30" s="76" t="s">
        <v>507</v>
      </c>
      <c r="G30" s="99">
        <v>1368.8</v>
      </c>
      <c r="H30" s="99">
        <v>41.9</v>
      </c>
      <c r="I30" s="99">
        <f t="shared" si="0"/>
        <v>3.061075394506137</v>
      </c>
      <c r="J30" s="100">
        <f>SUM('ведомствен.2015-2016'!G62)</f>
        <v>1368.8</v>
      </c>
      <c r="K30" s="100">
        <f>SUM('ведомствен.2015-2016'!H62)</f>
        <v>1368.8</v>
      </c>
      <c r="L30" s="100"/>
      <c r="M30" s="99">
        <v>1368.8</v>
      </c>
    </row>
    <row r="31" spans="1:13" ht="14.25">
      <c r="A31" s="77" t="s">
        <v>508</v>
      </c>
      <c r="B31" s="129"/>
      <c r="C31" s="71" t="s">
        <v>465</v>
      </c>
      <c r="D31" s="72" t="s">
        <v>117</v>
      </c>
      <c r="E31" s="72" t="s">
        <v>123</v>
      </c>
      <c r="F31" s="76" t="s">
        <v>115</v>
      </c>
      <c r="G31" s="104">
        <v>23.6</v>
      </c>
      <c r="H31" s="99"/>
      <c r="I31" s="99">
        <f>SUM(H31/G31*100)</f>
        <v>0</v>
      </c>
      <c r="J31" s="100">
        <f>SUM('ведомствен.2015-2016'!G63)</f>
        <v>23.6</v>
      </c>
      <c r="K31" s="100">
        <f>SUM('ведомствен.2015-2016'!H63)</f>
        <v>23.6</v>
      </c>
      <c r="L31" s="100"/>
      <c r="M31" s="104">
        <v>23.6</v>
      </c>
    </row>
    <row r="32" spans="1:13" ht="42.75">
      <c r="A32" s="77" t="s">
        <v>389</v>
      </c>
      <c r="B32" s="129"/>
      <c r="C32" s="71" t="s">
        <v>465</v>
      </c>
      <c r="D32" s="72" t="s">
        <v>117</v>
      </c>
      <c r="E32" s="72" t="s">
        <v>390</v>
      </c>
      <c r="F32" s="76"/>
      <c r="G32" s="99">
        <f>SUM(G33:G34)</f>
        <v>93.8</v>
      </c>
      <c r="H32" s="99"/>
      <c r="I32" s="99"/>
      <c r="J32" s="100"/>
      <c r="K32" s="100"/>
      <c r="L32" s="100"/>
      <c r="M32" s="99">
        <f>SUM(M33:M34)</f>
        <v>93.8</v>
      </c>
    </row>
    <row r="33" spans="1:13" ht="42.75">
      <c r="A33" s="77" t="s">
        <v>506</v>
      </c>
      <c r="B33" s="129"/>
      <c r="C33" s="71" t="s">
        <v>465</v>
      </c>
      <c r="D33" s="72" t="s">
        <v>117</v>
      </c>
      <c r="E33" s="72" t="s">
        <v>390</v>
      </c>
      <c r="F33" s="76" t="s">
        <v>507</v>
      </c>
      <c r="G33" s="99">
        <v>72.3</v>
      </c>
      <c r="H33" s="99"/>
      <c r="I33" s="99">
        <f t="shared" si="0"/>
        <v>0</v>
      </c>
      <c r="J33" s="100">
        <f>SUM('ведомствен.2015-2016'!G65)</f>
        <v>72.3</v>
      </c>
      <c r="K33" s="100">
        <f>SUM('ведомствен.2015-2016'!H65)</f>
        <v>72.3</v>
      </c>
      <c r="L33" s="100"/>
      <c r="M33" s="99">
        <v>72.3</v>
      </c>
    </row>
    <row r="34" spans="1:13" ht="14.25">
      <c r="A34" s="77" t="s">
        <v>508</v>
      </c>
      <c r="B34" s="129"/>
      <c r="C34" s="71" t="s">
        <v>465</v>
      </c>
      <c r="D34" s="72" t="s">
        <v>117</v>
      </c>
      <c r="E34" s="72" t="s">
        <v>390</v>
      </c>
      <c r="F34" s="76" t="s">
        <v>115</v>
      </c>
      <c r="G34" s="104">
        <v>21.5</v>
      </c>
      <c r="H34" s="99"/>
      <c r="I34" s="99"/>
      <c r="J34" s="100">
        <f>SUM('ведомствен.2015-2016'!G66)</f>
        <v>21.5</v>
      </c>
      <c r="K34" s="100">
        <f>SUM('ведомствен.2015-2016'!H66)</f>
        <v>21.5</v>
      </c>
      <c r="L34" s="100"/>
      <c r="M34" s="104">
        <v>21.5</v>
      </c>
    </row>
    <row r="35" spans="1:13" ht="28.5">
      <c r="A35" s="124" t="s">
        <v>52</v>
      </c>
      <c r="B35" s="126"/>
      <c r="C35" s="80" t="s">
        <v>465</v>
      </c>
      <c r="D35" s="89" t="s">
        <v>117</v>
      </c>
      <c r="E35" s="89" t="s">
        <v>53</v>
      </c>
      <c r="F35" s="73"/>
      <c r="G35" s="99">
        <f>SUM(G36:G37)</f>
        <v>179.6</v>
      </c>
      <c r="H35" s="99"/>
      <c r="I35" s="99"/>
      <c r="J35" s="100"/>
      <c r="K35" s="100"/>
      <c r="L35" s="100"/>
      <c r="M35" s="99">
        <f>SUM(M36:M37)</f>
        <v>179.6</v>
      </c>
    </row>
    <row r="36" spans="1:13" ht="42.75">
      <c r="A36" s="77" t="s">
        <v>506</v>
      </c>
      <c r="B36" s="129"/>
      <c r="C36" s="71" t="s">
        <v>465</v>
      </c>
      <c r="D36" s="72" t="s">
        <v>117</v>
      </c>
      <c r="E36" s="89" t="s">
        <v>53</v>
      </c>
      <c r="F36" s="76" t="s">
        <v>507</v>
      </c>
      <c r="G36" s="99">
        <v>140</v>
      </c>
      <c r="H36" s="99">
        <f>SUM(H37)</f>
        <v>737.4</v>
      </c>
      <c r="I36" s="99">
        <f t="shared" si="0"/>
        <v>526.7142857142857</v>
      </c>
      <c r="J36" s="100">
        <f>SUM('ведомствен.2015-2016'!G68)</f>
        <v>140</v>
      </c>
      <c r="K36" s="100">
        <f>SUM('ведомствен.2015-2016'!H68)</f>
        <v>140</v>
      </c>
      <c r="L36" s="100"/>
      <c r="M36" s="99">
        <v>140</v>
      </c>
    </row>
    <row r="37" spans="1:13" ht="14.25">
      <c r="A37" s="77" t="s">
        <v>508</v>
      </c>
      <c r="B37" s="129"/>
      <c r="C37" s="71" t="s">
        <v>465</v>
      </c>
      <c r="D37" s="72" t="s">
        <v>117</v>
      </c>
      <c r="E37" s="89" t="s">
        <v>53</v>
      </c>
      <c r="F37" s="76" t="s">
        <v>115</v>
      </c>
      <c r="G37" s="104">
        <v>39.6</v>
      </c>
      <c r="H37" s="99">
        <v>737.4</v>
      </c>
      <c r="I37" s="99">
        <f t="shared" si="0"/>
        <v>1862.121212121212</v>
      </c>
      <c r="J37" s="100">
        <f>SUM('ведомствен.2015-2016'!G69)</f>
        <v>39.6</v>
      </c>
      <c r="K37" s="100">
        <f>SUM('ведомствен.2015-2016'!H69)</f>
        <v>39.6</v>
      </c>
      <c r="L37" s="100"/>
      <c r="M37" s="104">
        <v>39.6</v>
      </c>
    </row>
    <row r="38" spans="1:13" ht="28.5">
      <c r="A38" s="124" t="s">
        <v>144</v>
      </c>
      <c r="B38" s="126"/>
      <c r="C38" s="80" t="s">
        <v>465</v>
      </c>
      <c r="D38" s="89" t="s">
        <v>117</v>
      </c>
      <c r="E38" s="89" t="s">
        <v>145</v>
      </c>
      <c r="F38" s="73"/>
      <c r="G38" s="99">
        <f>SUM(G39:G40)</f>
        <v>357.70000000000005</v>
      </c>
      <c r="H38" s="99">
        <f>SUM(H39)</f>
        <v>264.8</v>
      </c>
      <c r="I38" s="99">
        <f t="shared" si="0"/>
        <v>74.02851551579536</v>
      </c>
      <c r="J38" s="100"/>
      <c r="K38" s="100"/>
      <c r="L38" s="100"/>
      <c r="M38" s="99">
        <f>SUM(M39:M40)</f>
        <v>357.70000000000005</v>
      </c>
    </row>
    <row r="39" spans="1:13" ht="42.75">
      <c r="A39" s="77" t="s">
        <v>506</v>
      </c>
      <c r="B39" s="129"/>
      <c r="C39" s="71" t="s">
        <v>465</v>
      </c>
      <c r="D39" s="72" t="s">
        <v>117</v>
      </c>
      <c r="E39" s="89" t="s">
        <v>145</v>
      </c>
      <c r="F39" s="76" t="s">
        <v>507</v>
      </c>
      <c r="G39" s="99">
        <v>288.8</v>
      </c>
      <c r="H39" s="99">
        <v>264.8</v>
      </c>
      <c r="I39" s="99">
        <f t="shared" si="0"/>
        <v>91.68975069252078</v>
      </c>
      <c r="J39" s="100">
        <f>SUM('ведомствен.2015-2016'!G71)</f>
        <v>288.8</v>
      </c>
      <c r="K39" s="100">
        <f>SUM('ведомствен.2015-2016'!H71)</f>
        <v>288.8</v>
      </c>
      <c r="L39" s="100"/>
      <c r="M39" s="99">
        <v>288.8</v>
      </c>
    </row>
    <row r="40" spans="1:13" ht="14.25">
      <c r="A40" s="77" t="s">
        <v>508</v>
      </c>
      <c r="B40" s="129"/>
      <c r="C40" s="71" t="s">
        <v>465</v>
      </c>
      <c r="D40" s="72" t="s">
        <v>117</v>
      </c>
      <c r="E40" s="89" t="s">
        <v>145</v>
      </c>
      <c r="F40" s="76" t="s">
        <v>115</v>
      </c>
      <c r="G40" s="104">
        <v>68.9</v>
      </c>
      <c r="H40" s="99">
        <f>SUM(H41)</f>
        <v>155.9</v>
      </c>
      <c r="I40" s="99">
        <f t="shared" si="0"/>
        <v>226.26995645863568</v>
      </c>
      <c r="J40" s="100">
        <f>SUM('ведомствен.2015-2016'!G72)</f>
        <v>68.9</v>
      </c>
      <c r="K40" s="100">
        <f>SUM('ведомствен.2015-2016'!H72)</f>
        <v>68.9</v>
      </c>
      <c r="L40" s="100"/>
      <c r="M40" s="104">
        <v>68.9</v>
      </c>
    </row>
    <row r="41" spans="1:13" ht="28.5">
      <c r="A41" s="77" t="s">
        <v>391</v>
      </c>
      <c r="B41" s="129"/>
      <c r="C41" s="71" t="s">
        <v>103</v>
      </c>
      <c r="D41" s="72" t="s">
        <v>117</v>
      </c>
      <c r="E41" s="72" t="s">
        <v>392</v>
      </c>
      <c r="F41" s="73"/>
      <c r="G41" s="99">
        <f>SUM(G42)</f>
        <v>1240.4</v>
      </c>
      <c r="H41" s="99">
        <f>SUM(H42:H43)</f>
        <v>155.9</v>
      </c>
      <c r="I41" s="99">
        <f t="shared" si="0"/>
        <v>12.568526281844566</v>
      </c>
      <c r="J41" s="100"/>
      <c r="K41" s="100"/>
      <c r="L41" s="100"/>
      <c r="M41" s="99">
        <f>SUM(M42)</f>
        <v>1240.4</v>
      </c>
    </row>
    <row r="42" spans="1:13" ht="42.75">
      <c r="A42" s="77" t="s">
        <v>506</v>
      </c>
      <c r="B42" s="129"/>
      <c r="C42" s="71" t="s">
        <v>465</v>
      </c>
      <c r="D42" s="72" t="s">
        <v>117</v>
      </c>
      <c r="E42" s="72" t="s">
        <v>392</v>
      </c>
      <c r="F42" s="76" t="s">
        <v>507</v>
      </c>
      <c r="G42" s="99">
        <v>1240.4</v>
      </c>
      <c r="H42" s="99">
        <v>155.9</v>
      </c>
      <c r="I42" s="99">
        <f t="shared" si="0"/>
        <v>12.568526281844566</v>
      </c>
      <c r="J42" s="100">
        <f>SUM('ведомствен.2015-2016'!G74)</f>
        <v>1240.4</v>
      </c>
      <c r="K42" s="100">
        <f>SUM('ведомствен.2015-2016'!H74)</f>
        <v>1240.4</v>
      </c>
      <c r="L42" s="100"/>
      <c r="M42" s="99">
        <v>1240.4</v>
      </c>
    </row>
    <row r="43" spans="1:13" ht="14.25">
      <c r="A43" s="77" t="s">
        <v>126</v>
      </c>
      <c r="B43" s="129"/>
      <c r="C43" s="71" t="s">
        <v>465</v>
      </c>
      <c r="D43" s="72" t="s">
        <v>127</v>
      </c>
      <c r="E43" s="72"/>
      <c r="F43" s="73"/>
      <c r="G43" s="99">
        <f>SUM(G44)</f>
        <v>0</v>
      </c>
      <c r="H43" s="99"/>
      <c r="I43" s="99" t="e">
        <f t="shared" si="0"/>
        <v>#DIV/0!</v>
      </c>
      <c r="J43" s="100"/>
      <c r="K43" s="100"/>
      <c r="L43" s="100"/>
      <c r="M43" s="105">
        <f>SUM(M44)</f>
        <v>43.14</v>
      </c>
    </row>
    <row r="44" spans="1:13" ht="14.25">
      <c r="A44" s="124" t="s">
        <v>415</v>
      </c>
      <c r="B44" s="223"/>
      <c r="C44" s="136" t="s">
        <v>465</v>
      </c>
      <c r="D44" s="90" t="s">
        <v>127</v>
      </c>
      <c r="E44" s="90" t="s">
        <v>416</v>
      </c>
      <c r="F44" s="137"/>
      <c r="G44" s="99">
        <f>SUM(G45)</f>
        <v>0</v>
      </c>
      <c r="H44" s="99"/>
      <c r="I44" s="99"/>
      <c r="J44" s="100"/>
      <c r="K44" s="100"/>
      <c r="L44" s="100"/>
      <c r="M44" s="105">
        <f>SUM(M45)</f>
        <v>43.14</v>
      </c>
    </row>
    <row r="45" spans="1:13" ht="57">
      <c r="A45" s="124" t="s">
        <v>597</v>
      </c>
      <c r="B45" s="223"/>
      <c r="C45" s="136" t="s">
        <v>465</v>
      </c>
      <c r="D45" s="90" t="s">
        <v>127</v>
      </c>
      <c r="E45" s="90" t="s">
        <v>598</v>
      </c>
      <c r="F45" s="137"/>
      <c r="G45" s="99">
        <f>SUM(G46)</f>
        <v>0</v>
      </c>
      <c r="H45" s="99"/>
      <c r="I45" s="99" t="e">
        <f t="shared" si="0"/>
        <v>#DIV/0!</v>
      </c>
      <c r="J45" s="100"/>
      <c r="K45" s="100"/>
      <c r="L45" s="100"/>
      <c r="M45" s="105">
        <f>SUM(M46)</f>
        <v>43.14</v>
      </c>
    </row>
    <row r="46" spans="1:13" ht="14.25">
      <c r="A46" s="124" t="s">
        <v>508</v>
      </c>
      <c r="B46" s="223"/>
      <c r="C46" s="136" t="s">
        <v>465</v>
      </c>
      <c r="D46" s="90" t="s">
        <v>127</v>
      </c>
      <c r="E46" s="90" t="s">
        <v>598</v>
      </c>
      <c r="F46" s="137" t="s">
        <v>115</v>
      </c>
      <c r="G46" s="119"/>
      <c r="H46" s="99" t="e">
        <f>SUM(H47)</f>
        <v>#REF!</v>
      </c>
      <c r="I46" s="99" t="e">
        <f t="shared" si="0"/>
        <v>#REF!</v>
      </c>
      <c r="J46" s="100"/>
      <c r="K46" s="100">
        <f>SUM('ведомствен.2015-2016'!H78)</f>
        <v>43.14</v>
      </c>
      <c r="L46" s="100"/>
      <c r="M46" s="98">
        <v>43.14</v>
      </c>
    </row>
    <row r="47" spans="1:13" ht="42.75">
      <c r="A47" s="77" t="s">
        <v>395</v>
      </c>
      <c r="B47" s="129"/>
      <c r="C47" s="71" t="s">
        <v>465</v>
      </c>
      <c r="D47" s="72" t="s">
        <v>396</v>
      </c>
      <c r="E47" s="72"/>
      <c r="F47" s="76"/>
      <c r="G47" s="99">
        <f>SUM(G48)</f>
        <v>23605.3</v>
      </c>
      <c r="H47" s="99" t="e">
        <f>SUM(H48)</f>
        <v>#REF!</v>
      </c>
      <c r="I47" s="99" t="e">
        <f t="shared" si="0"/>
        <v>#REF!</v>
      </c>
      <c r="J47" s="100"/>
      <c r="K47" s="100"/>
      <c r="L47" s="100"/>
      <c r="M47" s="99">
        <f>SUM(M48)</f>
        <v>23605.3</v>
      </c>
    </row>
    <row r="48" spans="1:13" ht="42.75">
      <c r="A48" s="77" t="s">
        <v>94</v>
      </c>
      <c r="B48" s="129"/>
      <c r="C48" s="71" t="s">
        <v>465</v>
      </c>
      <c r="D48" s="72" t="s">
        <v>396</v>
      </c>
      <c r="E48" s="72" t="s">
        <v>95</v>
      </c>
      <c r="F48" s="76"/>
      <c r="G48" s="99">
        <f>SUM(G49)+G52+G54</f>
        <v>23605.3</v>
      </c>
      <c r="H48" s="99" t="e">
        <f>SUM('[1]Ведомств.'!G83)</f>
        <v>#REF!</v>
      </c>
      <c r="I48" s="99" t="e">
        <f t="shared" si="0"/>
        <v>#REF!</v>
      </c>
      <c r="J48" s="100"/>
      <c r="K48" s="100"/>
      <c r="L48" s="100"/>
      <c r="M48" s="99">
        <f>SUM(M49)+M52+M54</f>
        <v>23605.3</v>
      </c>
    </row>
    <row r="49" spans="1:13" s="14" customFormat="1" ht="14.25">
      <c r="A49" s="77" t="s">
        <v>102</v>
      </c>
      <c r="B49" s="129"/>
      <c r="C49" s="71" t="s">
        <v>465</v>
      </c>
      <c r="D49" s="72" t="s">
        <v>396</v>
      </c>
      <c r="E49" s="72" t="s">
        <v>104</v>
      </c>
      <c r="F49" s="76"/>
      <c r="G49" s="99">
        <f>SUM(G50+G51)</f>
        <v>5924.5</v>
      </c>
      <c r="H49" s="99">
        <f>SUM(H50)</f>
        <v>12415.9</v>
      </c>
      <c r="I49" s="99">
        <f t="shared" si="0"/>
        <v>209.5687399780572</v>
      </c>
      <c r="J49" s="106"/>
      <c r="K49" s="106"/>
      <c r="L49" s="106"/>
      <c r="M49" s="99">
        <f>SUM(M50+M51)</f>
        <v>5924.5</v>
      </c>
    </row>
    <row r="50" spans="1:13" s="14" customFormat="1" ht="42.75">
      <c r="A50" s="77" t="s">
        <v>506</v>
      </c>
      <c r="B50" s="129"/>
      <c r="C50" s="71" t="s">
        <v>103</v>
      </c>
      <c r="D50" s="72" t="s">
        <v>396</v>
      </c>
      <c r="E50" s="72" t="s">
        <v>104</v>
      </c>
      <c r="F50" s="138" t="s">
        <v>507</v>
      </c>
      <c r="G50" s="99">
        <v>5908.4</v>
      </c>
      <c r="H50" s="99">
        <f>SUM(H51+H55)</f>
        <v>12415.9</v>
      </c>
      <c r="I50" s="99">
        <f t="shared" si="0"/>
        <v>210.13980096134318</v>
      </c>
      <c r="J50" s="100">
        <f>SUM('ведомствен.2015-2016'!G40+'ведомствен.2015-2016'!G284)</f>
        <v>5908.4</v>
      </c>
      <c r="K50" s="100">
        <f>SUM('ведомствен.2015-2016'!H40+'ведомствен.2015-2016'!H284)</f>
        <v>5908.4</v>
      </c>
      <c r="L50" s="106"/>
      <c r="M50" s="99">
        <v>5908.4</v>
      </c>
    </row>
    <row r="51" spans="1:13" s="14" customFormat="1" ht="14.25">
      <c r="A51" s="77" t="s">
        <v>508</v>
      </c>
      <c r="B51" s="129"/>
      <c r="C51" s="71" t="s">
        <v>465</v>
      </c>
      <c r="D51" s="72" t="s">
        <v>396</v>
      </c>
      <c r="E51" s="72" t="s">
        <v>104</v>
      </c>
      <c r="F51" s="76" t="s">
        <v>115</v>
      </c>
      <c r="G51" s="104">
        <v>16.1</v>
      </c>
      <c r="H51" s="99">
        <f>SUM(H52+H53)</f>
        <v>11864.3</v>
      </c>
      <c r="I51" s="99">
        <f t="shared" si="0"/>
        <v>73691.30434782608</v>
      </c>
      <c r="J51" s="100">
        <f>SUM('ведомствен.2015-2016'!G41+'ведомствен.2015-2016'!G285)</f>
        <v>16.1</v>
      </c>
      <c r="K51" s="100">
        <f>SUM('ведомствен.2015-2016'!H41+'ведомствен.2015-2016'!H285)</f>
        <v>16.1</v>
      </c>
      <c r="L51" s="106"/>
      <c r="M51" s="104">
        <v>16.1</v>
      </c>
    </row>
    <row r="52" spans="1:13" s="14" customFormat="1" ht="28.5">
      <c r="A52" s="77" t="s">
        <v>397</v>
      </c>
      <c r="B52" s="129"/>
      <c r="C52" s="71" t="s">
        <v>103</v>
      </c>
      <c r="D52" s="72" t="s">
        <v>396</v>
      </c>
      <c r="E52" s="72" t="s">
        <v>398</v>
      </c>
      <c r="F52" s="76"/>
      <c r="G52" s="99">
        <f>SUM(G53)</f>
        <v>15988.8</v>
      </c>
      <c r="H52" s="99">
        <v>2278</v>
      </c>
      <c r="I52" s="99">
        <f t="shared" si="0"/>
        <v>14.247473231261884</v>
      </c>
      <c r="J52" s="106"/>
      <c r="K52" s="106"/>
      <c r="L52" s="106"/>
      <c r="M52" s="99">
        <f>SUM(M53)</f>
        <v>15988.8</v>
      </c>
    </row>
    <row r="53" spans="1:13" ht="42.75">
      <c r="A53" s="77" t="s">
        <v>506</v>
      </c>
      <c r="B53" s="129"/>
      <c r="C53" s="71" t="s">
        <v>103</v>
      </c>
      <c r="D53" s="72" t="s">
        <v>396</v>
      </c>
      <c r="E53" s="72" t="s">
        <v>398</v>
      </c>
      <c r="F53" s="138" t="s">
        <v>507</v>
      </c>
      <c r="G53" s="99">
        <v>15988.8</v>
      </c>
      <c r="H53" s="99">
        <f>SUM(H54)</f>
        <v>9586.3</v>
      </c>
      <c r="I53" s="99">
        <f t="shared" si="0"/>
        <v>59.956344441108776</v>
      </c>
      <c r="J53" s="100">
        <f>SUM('ведомствен.2015-2016'!G287)</f>
        <v>15988.8</v>
      </c>
      <c r="K53" s="100">
        <f>SUM('ведомствен.2015-2016'!H287)</f>
        <v>15988.8</v>
      </c>
      <c r="L53" s="100"/>
      <c r="M53" s="99">
        <v>15988.8</v>
      </c>
    </row>
    <row r="54" spans="1:13" s="15" customFormat="1" ht="28.5">
      <c r="A54" s="77" t="s">
        <v>399</v>
      </c>
      <c r="B54" s="129"/>
      <c r="C54" s="71" t="s">
        <v>103</v>
      </c>
      <c r="D54" s="72" t="s">
        <v>396</v>
      </c>
      <c r="E54" s="72" t="s">
        <v>400</v>
      </c>
      <c r="F54" s="138"/>
      <c r="G54" s="99">
        <f>SUM(G55)</f>
        <v>1692</v>
      </c>
      <c r="H54" s="99">
        <v>9586.3</v>
      </c>
      <c r="I54" s="99">
        <f t="shared" si="0"/>
        <v>566.5661938534279</v>
      </c>
      <c r="J54" s="106"/>
      <c r="K54" s="106"/>
      <c r="L54" s="101"/>
      <c r="M54" s="99">
        <f>SUM(M55)</f>
        <v>1692</v>
      </c>
    </row>
    <row r="55" spans="1:13" ht="42.75">
      <c r="A55" s="77" t="s">
        <v>506</v>
      </c>
      <c r="B55" s="129"/>
      <c r="C55" s="71" t="s">
        <v>103</v>
      </c>
      <c r="D55" s="72" t="s">
        <v>396</v>
      </c>
      <c r="E55" s="72" t="s">
        <v>400</v>
      </c>
      <c r="F55" s="76" t="s">
        <v>507</v>
      </c>
      <c r="G55" s="99">
        <v>1692</v>
      </c>
      <c r="H55" s="99">
        <f>SUM(H56)</f>
        <v>551.6</v>
      </c>
      <c r="I55" s="99">
        <f t="shared" si="0"/>
        <v>32.600472813238774</v>
      </c>
      <c r="J55" s="100">
        <f>SUM('ведомствен.2015-2016'!G43)</f>
        <v>1692</v>
      </c>
      <c r="K55" s="100">
        <f>SUM('ведомствен.2015-2016'!H43)</f>
        <v>1692</v>
      </c>
      <c r="L55" s="100"/>
      <c r="M55" s="99">
        <v>1692</v>
      </c>
    </row>
    <row r="56" spans="1:13" ht="14.25" hidden="1">
      <c r="A56" s="124" t="s">
        <v>401</v>
      </c>
      <c r="B56" s="126"/>
      <c r="C56" s="80" t="s">
        <v>465</v>
      </c>
      <c r="D56" s="89" t="s">
        <v>112</v>
      </c>
      <c r="E56" s="89"/>
      <c r="F56" s="73"/>
      <c r="G56" s="104">
        <f>SUM(G57)</f>
        <v>0</v>
      </c>
      <c r="H56" s="99">
        <v>551.6</v>
      </c>
      <c r="I56" s="99" t="e">
        <f aca="true" t="shared" si="1" ref="I56:I131">SUM(H56/G56*100)</f>
        <v>#DIV/0!</v>
      </c>
      <c r="J56" s="100"/>
      <c r="K56" s="100"/>
      <c r="L56" s="100"/>
      <c r="M56" s="104">
        <f>SUM(M57)</f>
        <v>0</v>
      </c>
    </row>
    <row r="57" spans="1:13" ht="14.25" hidden="1">
      <c r="A57" s="124" t="s">
        <v>401</v>
      </c>
      <c r="B57" s="126"/>
      <c r="C57" s="80" t="s">
        <v>465</v>
      </c>
      <c r="D57" s="89" t="s">
        <v>112</v>
      </c>
      <c r="E57" s="89" t="s">
        <v>402</v>
      </c>
      <c r="F57" s="73"/>
      <c r="G57" s="104">
        <f>SUM(G58+G60)</f>
        <v>0</v>
      </c>
      <c r="H57" s="99">
        <f>SUM(H58)</f>
        <v>4219.8</v>
      </c>
      <c r="I57" s="99" t="e">
        <f t="shared" si="1"/>
        <v>#DIV/0!</v>
      </c>
      <c r="J57" s="100"/>
      <c r="K57" s="100"/>
      <c r="L57" s="100"/>
      <c r="M57" s="104">
        <f>SUM(M58+M60)</f>
        <v>0</v>
      </c>
    </row>
    <row r="58" spans="1:13" ht="28.5" hidden="1">
      <c r="A58" s="77" t="s">
        <v>403</v>
      </c>
      <c r="B58" s="126"/>
      <c r="C58" s="80" t="s">
        <v>465</v>
      </c>
      <c r="D58" s="89" t="s">
        <v>112</v>
      </c>
      <c r="E58" s="89" t="s">
        <v>404</v>
      </c>
      <c r="F58" s="73"/>
      <c r="G58" s="104">
        <f>SUM(G59:G59)</f>
        <v>0</v>
      </c>
      <c r="H58" s="99">
        <f>SUM(H59+H61)</f>
        <v>4219.8</v>
      </c>
      <c r="I58" s="99" t="e">
        <f t="shared" si="1"/>
        <v>#DIV/0!</v>
      </c>
      <c r="J58" s="100"/>
      <c r="K58" s="100"/>
      <c r="L58" s="100"/>
      <c r="M58" s="104">
        <f>SUM(M59:M59)</f>
        <v>0</v>
      </c>
    </row>
    <row r="59" spans="1:13" ht="14.25" hidden="1">
      <c r="A59" s="77" t="s">
        <v>98</v>
      </c>
      <c r="B59" s="126"/>
      <c r="C59" s="80" t="s">
        <v>465</v>
      </c>
      <c r="D59" s="89" t="s">
        <v>112</v>
      </c>
      <c r="E59" s="89" t="s">
        <v>404</v>
      </c>
      <c r="F59" s="73" t="s">
        <v>99</v>
      </c>
      <c r="G59" s="104"/>
      <c r="H59" s="99">
        <f>SUM(H60:H60)</f>
        <v>2142.4</v>
      </c>
      <c r="I59" s="99" t="e">
        <f t="shared" si="1"/>
        <v>#DIV/0!</v>
      </c>
      <c r="J59" s="100"/>
      <c r="K59" s="100"/>
      <c r="L59" s="100"/>
      <c r="M59" s="104"/>
    </row>
    <row r="60" spans="1:13" ht="14.25" hidden="1">
      <c r="A60" s="77" t="s">
        <v>405</v>
      </c>
      <c r="B60" s="126"/>
      <c r="C60" s="80" t="s">
        <v>465</v>
      </c>
      <c r="D60" s="89" t="s">
        <v>112</v>
      </c>
      <c r="E60" s="89" t="s">
        <v>406</v>
      </c>
      <c r="F60" s="73"/>
      <c r="G60" s="104">
        <f>SUM(G61)</f>
        <v>0</v>
      </c>
      <c r="H60" s="99">
        <v>2142.4</v>
      </c>
      <c r="I60" s="99" t="e">
        <f t="shared" si="1"/>
        <v>#DIV/0!</v>
      </c>
      <c r="J60" s="100"/>
      <c r="K60" s="100"/>
      <c r="L60" s="100"/>
      <c r="M60" s="104">
        <f>SUM(M61)</f>
        <v>0</v>
      </c>
    </row>
    <row r="61" spans="1:13" ht="14.25" hidden="1">
      <c r="A61" s="77" t="s">
        <v>98</v>
      </c>
      <c r="B61" s="126"/>
      <c r="C61" s="80" t="s">
        <v>465</v>
      </c>
      <c r="D61" s="89" t="s">
        <v>112</v>
      </c>
      <c r="E61" s="89" t="s">
        <v>406</v>
      </c>
      <c r="F61" s="73" t="s">
        <v>99</v>
      </c>
      <c r="G61" s="104"/>
      <c r="H61" s="99">
        <f>SUM(H62)</f>
        <v>2077.4</v>
      </c>
      <c r="I61" s="99" t="e">
        <f t="shared" si="1"/>
        <v>#DIV/0!</v>
      </c>
      <c r="J61" s="100"/>
      <c r="K61" s="100"/>
      <c r="L61" s="100"/>
      <c r="M61" s="104"/>
    </row>
    <row r="62" spans="1:13" ht="14.25">
      <c r="A62" s="77" t="s">
        <v>412</v>
      </c>
      <c r="B62" s="129"/>
      <c r="C62" s="71" t="s">
        <v>465</v>
      </c>
      <c r="D62" s="72" t="s">
        <v>425</v>
      </c>
      <c r="E62" s="72"/>
      <c r="F62" s="76"/>
      <c r="G62" s="99">
        <f>SUM(G63)</f>
        <v>5000</v>
      </c>
      <c r="H62" s="99">
        <v>2077.4</v>
      </c>
      <c r="I62" s="99">
        <f t="shared" si="1"/>
        <v>41.548</v>
      </c>
      <c r="J62" s="100"/>
      <c r="K62" s="100"/>
      <c r="L62" s="100"/>
      <c r="M62" s="99">
        <f>SUM(M63)</f>
        <v>5000</v>
      </c>
    </row>
    <row r="63" spans="1:13" ht="14.25">
      <c r="A63" s="77" t="s">
        <v>393</v>
      </c>
      <c r="B63" s="129"/>
      <c r="C63" s="71" t="s">
        <v>465</v>
      </c>
      <c r="D63" s="72" t="s">
        <v>425</v>
      </c>
      <c r="E63" s="72" t="s">
        <v>518</v>
      </c>
      <c r="F63" s="76"/>
      <c r="G63" s="99">
        <f>SUM(G64)</f>
        <v>5000</v>
      </c>
      <c r="H63" s="99">
        <f>SUM(H64)</f>
        <v>5048</v>
      </c>
      <c r="I63" s="99">
        <f t="shared" si="1"/>
        <v>100.96000000000001</v>
      </c>
      <c r="J63" s="100"/>
      <c r="K63" s="100"/>
      <c r="L63" s="100"/>
      <c r="M63" s="99">
        <f>SUM(M64)</f>
        <v>5000</v>
      </c>
    </row>
    <row r="64" spans="1:13" ht="14.25">
      <c r="A64" s="77" t="s">
        <v>512</v>
      </c>
      <c r="B64" s="129"/>
      <c r="C64" s="71" t="s">
        <v>465</v>
      </c>
      <c r="D64" s="72" t="s">
        <v>425</v>
      </c>
      <c r="E64" s="72" t="s">
        <v>518</v>
      </c>
      <c r="F64" s="76" t="s">
        <v>172</v>
      </c>
      <c r="G64" s="99">
        <v>5000</v>
      </c>
      <c r="H64" s="99">
        <f>SUM(H66)</f>
        <v>5048</v>
      </c>
      <c r="I64" s="99">
        <f t="shared" si="1"/>
        <v>100.96000000000001</v>
      </c>
      <c r="J64" s="100">
        <f>SUM('ведомствен.2015-2016'!G290)</f>
        <v>5000</v>
      </c>
      <c r="K64" s="100">
        <f>SUM('ведомствен.2015-2016'!H290)</f>
        <v>5000</v>
      </c>
      <c r="L64" s="100"/>
      <c r="M64" s="99">
        <v>5000</v>
      </c>
    </row>
    <row r="65" spans="1:13" ht="14.25">
      <c r="A65" s="77" t="s">
        <v>107</v>
      </c>
      <c r="B65" s="129"/>
      <c r="C65" s="71" t="s">
        <v>465</v>
      </c>
      <c r="D65" s="72" t="s">
        <v>241</v>
      </c>
      <c r="E65" s="72"/>
      <c r="F65" s="73"/>
      <c r="G65" s="99">
        <f>SUM(G66+G78)</f>
        <v>29843.100000000002</v>
      </c>
      <c r="H65" s="99">
        <f>SUM(H66)</f>
        <v>5048</v>
      </c>
      <c r="I65" s="99">
        <f t="shared" si="1"/>
        <v>16.915132811269608</v>
      </c>
      <c r="J65" s="100"/>
      <c r="K65" s="100"/>
      <c r="L65" s="100"/>
      <c r="M65" s="99">
        <f>SUM(M66+M78)</f>
        <v>29843.100000000002</v>
      </c>
    </row>
    <row r="66" spans="1:13" ht="28.5">
      <c r="A66" s="124" t="s">
        <v>509</v>
      </c>
      <c r="B66" s="139"/>
      <c r="C66" s="136" t="s">
        <v>465</v>
      </c>
      <c r="D66" s="90" t="s">
        <v>241</v>
      </c>
      <c r="E66" s="90" t="s">
        <v>510</v>
      </c>
      <c r="F66" s="140"/>
      <c r="G66" s="119">
        <f>G67+G70+G72+G74</f>
        <v>27564.7</v>
      </c>
      <c r="H66" s="99">
        <v>5048</v>
      </c>
      <c r="I66" s="99">
        <f t="shared" si="1"/>
        <v>18.31327748896233</v>
      </c>
      <c r="J66" s="100"/>
      <c r="K66" s="100"/>
      <c r="L66" s="100"/>
      <c r="M66" s="98">
        <f>M67+M70+M72+M74</f>
        <v>27564.7</v>
      </c>
    </row>
    <row r="67" spans="1:13" s="14" customFormat="1" ht="14.25">
      <c r="A67" s="124" t="s">
        <v>496</v>
      </c>
      <c r="B67" s="223"/>
      <c r="C67" s="136" t="s">
        <v>465</v>
      </c>
      <c r="D67" s="90" t="s">
        <v>241</v>
      </c>
      <c r="E67" s="90" t="s">
        <v>511</v>
      </c>
      <c r="F67" s="137"/>
      <c r="G67" s="119">
        <f>G68+G69</f>
        <v>3706.1</v>
      </c>
      <c r="H67" s="99">
        <f>SUM(H68)</f>
        <v>0</v>
      </c>
      <c r="I67" s="99">
        <f t="shared" si="1"/>
        <v>0</v>
      </c>
      <c r="J67" s="106"/>
      <c r="K67" s="106"/>
      <c r="L67" s="106"/>
      <c r="M67" s="98">
        <f>M68+M69</f>
        <v>3706.1</v>
      </c>
    </row>
    <row r="68" spans="1:13" s="14" customFormat="1" ht="14.25">
      <c r="A68" s="124" t="s">
        <v>508</v>
      </c>
      <c r="B68" s="223"/>
      <c r="C68" s="136" t="s">
        <v>465</v>
      </c>
      <c r="D68" s="90" t="s">
        <v>241</v>
      </c>
      <c r="E68" s="90" t="s">
        <v>511</v>
      </c>
      <c r="F68" s="137" t="s">
        <v>115</v>
      </c>
      <c r="G68" s="119">
        <v>3574.2</v>
      </c>
      <c r="H68" s="99">
        <f>SUM(H70)</f>
        <v>0</v>
      </c>
      <c r="I68" s="99">
        <f t="shared" si="1"/>
        <v>0</v>
      </c>
      <c r="J68" s="106">
        <f>SUM('ведомствен.2015-2016'!G27+'ведомствен.2015-2016'!G47+'ведомствен.2015-2016'!G82+'ведомствен.2015-2016'!G294)</f>
        <v>3574.2</v>
      </c>
      <c r="K68" s="106">
        <f>SUM('ведомствен.2015-2016'!H27+'ведомствен.2015-2016'!H47+'ведомствен.2015-2016'!H82+'ведомствен.2015-2016'!H294)</f>
        <v>3574.2</v>
      </c>
      <c r="L68" s="106"/>
      <c r="M68" s="98">
        <v>3574.2</v>
      </c>
    </row>
    <row r="69" spans="1:13" s="14" customFormat="1" ht="14.25">
      <c r="A69" s="124" t="s">
        <v>512</v>
      </c>
      <c r="B69" s="223"/>
      <c r="C69" s="136" t="s">
        <v>465</v>
      </c>
      <c r="D69" s="90" t="s">
        <v>241</v>
      </c>
      <c r="E69" s="90" t="s">
        <v>511</v>
      </c>
      <c r="F69" s="137" t="s">
        <v>172</v>
      </c>
      <c r="G69" s="119">
        <v>131.9</v>
      </c>
      <c r="H69" s="99">
        <f>SUM(H70)</f>
        <v>0</v>
      </c>
      <c r="I69" s="99">
        <f t="shared" si="1"/>
        <v>0</v>
      </c>
      <c r="J69" s="106">
        <f>SUM('ведомствен.2015-2016'!G28+'ведомствен.2015-2016'!G48+'ведомствен.2015-2016'!G83+'ведомствен.2015-2016'!G295)</f>
        <v>131.9</v>
      </c>
      <c r="K69" s="106">
        <f>SUM('ведомствен.2015-2016'!H28+'ведомствен.2015-2016'!H48+'ведомствен.2015-2016'!H83+'ведомствен.2015-2016'!H295)</f>
        <v>131.9</v>
      </c>
      <c r="L69" s="106"/>
      <c r="M69" s="98">
        <v>131.9</v>
      </c>
    </row>
    <row r="70" spans="1:13" s="14" customFormat="1" ht="28.5">
      <c r="A70" s="124" t="s">
        <v>497</v>
      </c>
      <c r="B70" s="223"/>
      <c r="C70" s="136" t="s">
        <v>465</v>
      </c>
      <c r="D70" s="90" t="s">
        <v>241</v>
      </c>
      <c r="E70" s="90" t="s">
        <v>513</v>
      </c>
      <c r="F70" s="137"/>
      <c r="G70" s="119">
        <f>SUM(G71)</f>
        <v>4951.4</v>
      </c>
      <c r="H70" s="99"/>
      <c r="I70" s="99">
        <f t="shared" si="1"/>
        <v>0</v>
      </c>
      <c r="J70" s="106"/>
      <c r="K70" s="106"/>
      <c r="L70" s="106"/>
      <c r="M70" s="98">
        <f>SUM(M71)</f>
        <v>4951.4</v>
      </c>
    </row>
    <row r="71" spans="1:13" ht="14.25">
      <c r="A71" s="124" t="s">
        <v>508</v>
      </c>
      <c r="B71" s="223"/>
      <c r="C71" s="136" t="s">
        <v>465</v>
      </c>
      <c r="D71" s="90" t="s">
        <v>241</v>
      </c>
      <c r="E71" s="90" t="s">
        <v>513</v>
      </c>
      <c r="F71" s="137" t="s">
        <v>115</v>
      </c>
      <c r="G71" s="119">
        <v>4951.4</v>
      </c>
      <c r="H71" s="99">
        <f>SUM(H72+H85+H92+H95+H98+H114+H77+H82)</f>
        <v>7427.299999999999</v>
      </c>
      <c r="I71" s="99">
        <f t="shared" si="1"/>
        <v>150.00403926162298</v>
      </c>
      <c r="J71" s="106">
        <f>SUM('ведомствен.2015-2016'!G30+'ведомствен.2015-2016'!G50+'ведомствен.2015-2016'!G85+'ведомствен.2015-2016'!G297)</f>
        <v>4951.400000000001</v>
      </c>
      <c r="K71" s="106">
        <f>SUM('ведомствен.2015-2016'!H30+'ведомствен.2015-2016'!H50+'ведомствен.2015-2016'!H85+'ведомствен.2015-2016'!H297)</f>
        <v>4951.400000000001</v>
      </c>
      <c r="L71" s="100"/>
      <c r="M71" s="98">
        <v>4951.4</v>
      </c>
    </row>
    <row r="72" spans="1:13" ht="28.5">
      <c r="A72" s="124" t="s">
        <v>528</v>
      </c>
      <c r="B72" s="223"/>
      <c r="C72" s="136" t="s">
        <v>465</v>
      </c>
      <c r="D72" s="90" t="s">
        <v>241</v>
      </c>
      <c r="E72" s="90" t="s">
        <v>529</v>
      </c>
      <c r="F72" s="137"/>
      <c r="G72" s="119">
        <f>SUM(G73)</f>
        <v>0</v>
      </c>
      <c r="H72" s="99">
        <f>SUM(H73+H75)</f>
        <v>2749.5</v>
      </c>
      <c r="I72" s="99" t="e">
        <f t="shared" si="1"/>
        <v>#DIV/0!</v>
      </c>
      <c r="J72" s="100"/>
      <c r="K72" s="100"/>
      <c r="L72" s="100"/>
      <c r="M72" s="98">
        <f>SUM(M73)</f>
        <v>0</v>
      </c>
    </row>
    <row r="73" spans="1:13" ht="14.25">
      <c r="A73" s="124" t="s">
        <v>508</v>
      </c>
      <c r="B73" s="223"/>
      <c r="C73" s="136" t="s">
        <v>465</v>
      </c>
      <c r="D73" s="90" t="s">
        <v>241</v>
      </c>
      <c r="E73" s="90" t="s">
        <v>529</v>
      </c>
      <c r="F73" s="137" t="s">
        <v>115</v>
      </c>
      <c r="G73" s="119">
        <v>0</v>
      </c>
      <c r="H73" s="99">
        <f>SUM(H74)</f>
        <v>2749.5</v>
      </c>
      <c r="I73" s="99" t="e">
        <f t="shared" si="1"/>
        <v>#DIV/0!</v>
      </c>
      <c r="J73" s="100">
        <f>SUM('ведомствен.2015-2016'!G87)</f>
        <v>0</v>
      </c>
      <c r="K73" s="100">
        <f>SUM('ведомствен.2015-2016'!H87)</f>
        <v>0</v>
      </c>
      <c r="L73" s="100"/>
      <c r="M73" s="98">
        <v>0</v>
      </c>
    </row>
    <row r="74" spans="1:13" ht="28.5">
      <c r="A74" s="124" t="s">
        <v>514</v>
      </c>
      <c r="B74" s="223"/>
      <c r="C74" s="136" t="s">
        <v>465</v>
      </c>
      <c r="D74" s="90" t="s">
        <v>241</v>
      </c>
      <c r="E74" s="90" t="s">
        <v>515</v>
      </c>
      <c r="F74" s="137"/>
      <c r="G74" s="119">
        <f>SUM(G75:G77)</f>
        <v>18907.2</v>
      </c>
      <c r="H74" s="99">
        <v>2749.5</v>
      </c>
      <c r="I74" s="99">
        <f t="shared" si="1"/>
        <v>14.542079207920791</v>
      </c>
      <c r="J74" s="100"/>
      <c r="K74" s="100"/>
      <c r="L74" s="100"/>
      <c r="M74" s="98">
        <f>SUM(M75:M77)</f>
        <v>18907.2</v>
      </c>
    </row>
    <row r="75" spans="1:13" ht="14.25">
      <c r="A75" s="124" t="s">
        <v>508</v>
      </c>
      <c r="B75" s="223"/>
      <c r="C75" s="136" t="s">
        <v>465</v>
      </c>
      <c r="D75" s="90" t="s">
        <v>241</v>
      </c>
      <c r="E75" s="90" t="s">
        <v>515</v>
      </c>
      <c r="F75" s="137" t="s">
        <v>115</v>
      </c>
      <c r="G75" s="119">
        <v>15591.6</v>
      </c>
      <c r="H75" s="99">
        <f>SUM(H76)</f>
        <v>0</v>
      </c>
      <c r="I75" s="99">
        <f t="shared" si="1"/>
        <v>0</v>
      </c>
      <c r="J75" s="100">
        <f>SUM('ведомствен.2015-2016'!G299+'ведомствен.2015-2016'!G89+'ведомствен.2015-2016'!G52+'ведомствен.2015-2016'!G32)</f>
        <v>15591.6</v>
      </c>
      <c r="K75" s="100">
        <f>SUM('ведомствен.2015-2016'!H299+'ведомствен.2015-2016'!H89+'ведомствен.2015-2016'!H52+'ведомствен.2015-2016'!H32)</f>
        <v>15591.6</v>
      </c>
      <c r="L75" s="100"/>
      <c r="M75" s="98">
        <v>15591.6</v>
      </c>
    </row>
    <row r="76" spans="1:13" ht="14.25">
      <c r="A76" s="77" t="s">
        <v>516</v>
      </c>
      <c r="B76" s="129"/>
      <c r="C76" s="71" t="s">
        <v>465</v>
      </c>
      <c r="D76" s="72" t="s">
        <v>241</v>
      </c>
      <c r="E76" s="72" t="s">
        <v>515</v>
      </c>
      <c r="F76" s="138" t="s">
        <v>517</v>
      </c>
      <c r="G76" s="99">
        <v>666.5</v>
      </c>
      <c r="H76" s="99"/>
      <c r="I76" s="99">
        <f t="shared" si="1"/>
        <v>0</v>
      </c>
      <c r="J76" s="100">
        <f>SUM('ведомствен.2015-2016'!G33)</f>
        <v>666.5</v>
      </c>
      <c r="K76" s="100">
        <f>SUM('ведомствен.2015-2016'!H33)</f>
        <v>666.5</v>
      </c>
      <c r="L76" s="100"/>
      <c r="M76" s="99">
        <v>666.5</v>
      </c>
    </row>
    <row r="77" spans="1:13" ht="14.25">
      <c r="A77" s="124" t="s">
        <v>512</v>
      </c>
      <c r="B77" s="223"/>
      <c r="C77" s="136" t="s">
        <v>465</v>
      </c>
      <c r="D77" s="90" t="s">
        <v>241</v>
      </c>
      <c r="E77" s="90" t="s">
        <v>515</v>
      </c>
      <c r="F77" s="137" t="s">
        <v>172</v>
      </c>
      <c r="G77" s="119">
        <v>2649.1</v>
      </c>
      <c r="H77" s="99">
        <f>SUM(H80+H79)</f>
        <v>836.4</v>
      </c>
      <c r="I77" s="99">
        <f t="shared" si="1"/>
        <v>31.572987052206408</v>
      </c>
      <c r="J77" s="100">
        <f>SUM('ведомствен.2015-2016'!G34+'ведомствен.2015-2016'!G53+'ведомствен.2015-2016'!G90+'ведомствен.2015-2016'!G300)</f>
        <v>2649.1</v>
      </c>
      <c r="K77" s="100">
        <f>SUM('ведомствен.2015-2016'!H34+'ведомствен.2015-2016'!H53+'ведомствен.2015-2016'!H90+'ведомствен.2015-2016'!H300)</f>
        <v>2649.1</v>
      </c>
      <c r="L77" s="100"/>
      <c r="M77" s="98">
        <v>2649.1</v>
      </c>
    </row>
    <row r="78" spans="1:13" ht="28.5">
      <c r="A78" s="124" t="s">
        <v>530</v>
      </c>
      <c r="B78" s="223"/>
      <c r="C78" s="136" t="s">
        <v>465</v>
      </c>
      <c r="D78" s="90" t="s">
        <v>241</v>
      </c>
      <c r="E78" s="90" t="s">
        <v>132</v>
      </c>
      <c r="F78" s="137"/>
      <c r="G78" s="119">
        <f>G79</f>
        <v>2278.4</v>
      </c>
      <c r="H78" s="99">
        <f>SUM(H79)</f>
        <v>0</v>
      </c>
      <c r="I78" s="99">
        <f t="shared" si="1"/>
        <v>0</v>
      </c>
      <c r="J78" s="100"/>
      <c r="K78" s="100"/>
      <c r="L78" s="100"/>
      <c r="M78" s="98">
        <f>M79</f>
        <v>2278.4</v>
      </c>
    </row>
    <row r="79" spans="1:13" ht="14.25">
      <c r="A79" s="124" t="s">
        <v>47</v>
      </c>
      <c r="B79" s="223"/>
      <c r="C79" s="136" t="s">
        <v>465</v>
      </c>
      <c r="D79" s="90" t="s">
        <v>241</v>
      </c>
      <c r="E79" s="90" t="s">
        <v>204</v>
      </c>
      <c r="F79" s="137"/>
      <c r="G79" s="119">
        <f>G80+G82</f>
        <v>2278.4</v>
      </c>
      <c r="H79" s="99"/>
      <c r="I79" s="99">
        <f t="shared" si="1"/>
        <v>0</v>
      </c>
      <c r="J79" s="100"/>
      <c r="K79" s="100"/>
      <c r="L79" s="100"/>
      <c r="M79" s="98">
        <f>M80+M82</f>
        <v>2278.4</v>
      </c>
    </row>
    <row r="80" spans="1:13" ht="28.5">
      <c r="A80" s="124" t="s">
        <v>531</v>
      </c>
      <c r="B80" s="223"/>
      <c r="C80" s="136" t="s">
        <v>465</v>
      </c>
      <c r="D80" s="90" t="s">
        <v>241</v>
      </c>
      <c r="E80" s="90" t="s">
        <v>206</v>
      </c>
      <c r="F80" s="137"/>
      <c r="G80" s="119">
        <f>SUM(G81)</f>
        <v>2192.8</v>
      </c>
      <c r="H80" s="99">
        <f>SUM(H81)</f>
        <v>836.4</v>
      </c>
      <c r="I80" s="99">
        <f t="shared" si="1"/>
        <v>38.143013498723086</v>
      </c>
      <c r="J80" s="100"/>
      <c r="K80" s="100"/>
      <c r="L80" s="100"/>
      <c r="M80" s="98">
        <f>SUM(M81)</f>
        <v>2192.8</v>
      </c>
    </row>
    <row r="81" spans="1:13" ht="28.5">
      <c r="A81" s="124" t="s">
        <v>532</v>
      </c>
      <c r="B81" s="223"/>
      <c r="C81" s="136" t="s">
        <v>465</v>
      </c>
      <c r="D81" s="90" t="s">
        <v>241</v>
      </c>
      <c r="E81" s="90" t="s">
        <v>206</v>
      </c>
      <c r="F81" s="137" t="s">
        <v>523</v>
      </c>
      <c r="G81" s="119">
        <v>2192.8</v>
      </c>
      <c r="H81" s="99">
        <v>836.4</v>
      </c>
      <c r="I81" s="99">
        <f t="shared" si="1"/>
        <v>38.143013498723086</v>
      </c>
      <c r="J81" s="100">
        <f>SUM('ведомствен.2015-2016'!G94)</f>
        <v>2192.8</v>
      </c>
      <c r="K81" s="100">
        <f>SUM('ведомствен.2015-2016'!H94)</f>
        <v>2192.8</v>
      </c>
      <c r="L81" s="100"/>
      <c r="M81" s="98">
        <v>2192.8</v>
      </c>
    </row>
    <row r="82" spans="1:13" ht="28.5">
      <c r="A82" s="77" t="s">
        <v>155</v>
      </c>
      <c r="B82" s="223"/>
      <c r="C82" s="136" t="s">
        <v>465</v>
      </c>
      <c r="D82" s="90" t="s">
        <v>241</v>
      </c>
      <c r="E82" s="90" t="s">
        <v>421</v>
      </c>
      <c r="F82" s="137"/>
      <c r="G82" s="119">
        <f>SUM(G83)</f>
        <v>85.6</v>
      </c>
      <c r="H82" s="99">
        <f>SUM(H84)</f>
        <v>536.9</v>
      </c>
      <c r="I82" s="99">
        <f t="shared" si="1"/>
        <v>627.2196261682243</v>
      </c>
      <c r="J82" s="100"/>
      <c r="K82" s="100"/>
      <c r="L82" s="100"/>
      <c r="M82" s="98">
        <f>SUM(M83)</f>
        <v>85.6</v>
      </c>
    </row>
    <row r="83" spans="1:13" ht="28.5">
      <c r="A83" s="124" t="s">
        <v>140</v>
      </c>
      <c r="B83" s="223"/>
      <c r="C83" s="136" t="s">
        <v>465</v>
      </c>
      <c r="D83" s="90" t="s">
        <v>241</v>
      </c>
      <c r="E83" s="90" t="s">
        <v>422</v>
      </c>
      <c r="F83" s="137"/>
      <c r="G83" s="119">
        <f>SUM(G84)</f>
        <v>85.6</v>
      </c>
      <c r="H83" s="99">
        <f>SUM(H84)</f>
        <v>536.9</v>
      </c>
      <c r="I83" s="99">
        <f t="shared" si="1"/>
        <v>627.2196261682243</v>
      </c>
      <c r="J83" s="100"/>
      <c r="K83" s="100"/>
      <c r="L83" s="100"/>
      <c r="M83" s="98">
        <f>SUM(M84)</f>
        <v>85.6</v>
      </c>
    </row>
    <row r="84" spans="1:13" ht="28.5">
      <c r="A84" s="124" t="s">
        <v>532</v>
      </c>
      <c r="B84" s="223"/>
      <c r="C84" s="136" t="s">
        <v>465</v>
      </c>
      <c r="D84" s="90" t="s">
        <v>241</v>
      </c>
      <c r="E84" s="90" t="s">
        <v>422</v>
      </c>
      <c r="F84" s="137" t="s">
        <v>523</v>
      </c>
      <c r="G84" s="119">
        <v>85.6</v>
      </c>
      <c r="H84" s="99">
        <f>423.2+113.7</f>
        <v>536.9</v>
      </c>
      <c r="I84" s="99">
        <f t="shared" si="1"/>
        <v>627.2196261682243</v>
      </c>
      <c r="J84" s="100">
        <f>SUM('ведомствен.2015-2016'!G97)</f>
        <v>85.6</v>
      </c>
      <c r="K84" s="100">
        <f>SUM('ведомствен.2015-2016'!H97)</f>
        <v>85.6</v>
      </c>
      <c r="L84" s="100"/>
      <c r="M84" s="98">
        <v>85.6</v>
      </c>
    </row>
    <row r="85" spans="1:13" ht="30">
      <c r="A85" s="125" t="s">
        <v>135</v>
      </c>
      <c r="B85" s="224"/>
      <c r="C85" s="150" t="s">
        <v>101</v>
      </c>
      <c r="D85" s="92"/>
      <c r="E85" s="92"/>
      <c r="F85" s="142"/>
      <c r="G85" s="107">
        <f>SUM(G86+G92)</f>
        <v>18288.7</v>
      </c>
      <c r="H85" s="99">
        <f>SUM(H86)</f>
        <v>917.7</v>
      </c>
      <c r="I85" s="99">
        <f t="shared" si="1"/>
        <v>5.017852553762706</v>
      </c>
      <c r="J85" s="100"/>
      <c r="K85" s="100"/>
      <c r="L85" s="100"/>
      <c r="M85" s="107">
        <f>SUM(M86+M92)</f>
        <v>18288.7</v>
      </c>
    </row>
    <row r="86" spans="1:13" ht="14.25">
      <c r="A86" s="54" t="s">
        <v>51</v>
      </c>
      <c r="B86" s="223"/>
      <c r="C86" s="136" t="s">
        <v>101</v>
      </c>
      <c r="D86" s="90" t="s">
        <v>117</v>
      </c>
      <c r="E86" s="90"/>
      <c r="F86" s="137"/>
      <c r="G86" s="119">
        <f>SUM(G88)</f>
        <v>4966.7</v>
      </c>
      <c r="H86" s="99">
        <f>SUM(H87)</f>
        <v>917.7</v>
      </c>
      <c r="I86" s="99">
        <f t="shared" si="1"/>
        <v>18.477057200958384</v>
      </c>
      <c r="J86" s="100"/>
      <c r="K86" s="100"/>
      <c r="L86" s="100"/>
      <c r="M86" s="98">
        <f>SUM(M88)</f>
        <v>4966.7</v>
      </c>
    </row>
    <row r="87" spans="1:13" ht="14.25">
      <c r="A87" s="124" t="s">
        <v>415</v>
      </c>
      <c r="B87" s="223"/>
      <c r="C87" s="136" t="s">
        <v>101</v>
      </c>
      <c r="D87" s="90" t="s">
        <v>117</v>
      </c>
      <c r="E87" s="90" t="s">
        <v>416</v>
      </c>
      <c r="F87" s="137"/>
      <c r="G87" s="119">
        <f>SUM(G88)</f>
        <v>4966.7</v>
      </c>
      <c r="H87" s="99">
        <v>917.7</v>
      </c>
      <c r="I87" s="99">
        <f t="shared" si="1"/>
        <v>18.477057200958384</v>
      </c>
      <c r="J87" s="100"/>
      <c r="K87" s="100"/>
      <c r="L87" s="100"/>
      <c r="M87" s="98">
        <f>SUM(M88)</f>
        <v>4966.7</v>
      </c>
    </row>
    <row r="88" spans="1:13" ht="28.5">
      <c r="A88" s="124" t="s">
        <v>533</v>
      </c>
      <c r="B88" s="223"/>
      <c r="C88" s="136" t="s">
        <v>101</v>
      </c>
      <c r="D88" s="90" t="s">
        <v>117</v>
      </c>
      <c r="E88" s="90" t="s">
        <v>534</v>
      </c>
      <c r="F88" s="137"/>
      <c r="G88" s="119">
        <f>G89+G90+G91</f>
        <v>4966.7</v>
      </c>
      <c r="H88" s="104">
        <f>SUM(H89)</f>
        <v>0</v>
      </c>
      <c r="I88" s="99"/>
      <c r="J88" s="100"/>
      <c r="K88" s="100"/>
      <c r="L88" s="100"/>
      <c r="M88" s="98">
        <f>M89+M90+M91</f>
        <v>4966.7</v>
      </c>
    </row>
    <row r="89" spans="1:13" ht="42.75">
      <c r="A89" s="124" t="s">
        <v>506</v>
      </c>
      <c r="B89" s="223"/>
      <c r="C89" s="136" t="s">
        <v>101</v>
      </c>
      <c r="D89" s="90" t="s">
        <v>117</v>
      </c>
      <c r="E89" s="90" t="s">
        <v>534</v>
      </c>
      <c r="F89" s="137" t="s">
        <v>507</v>
      </c>
      <c r="G89" s="119">
        <v>3843.6</v>
      </c>
      <c r="H89" s="104"/>
      <c r="I89" s="99"/>
      <c r="J89" s="100">
        <f>SUM('ведомствен.2015-2016'!G102)</f>
        <v>3843.6</v>
      </c>
      <c r="K89" s="100">
        <f>SUM('ведомствен.2015-2016'!H102)</f>
        <v>3843.6</v>
      </c>
      <c r="L89" s="100"/>
      <c r="M89" s="98">
        <v>3843.6</v>
      </c>
    </row>
    <row r="90" spans="1:13" ht="14.25">
      <c r="A90" s="124" t="s">
        <v>508</v>
      </c>
      <c r="B90" s="223"/>
      <c r="C90" s="136" t="s">
        <v>101</v>
      </c>
      <c r="D90" s="90" t="s">
        <v>117</v>
      </c>
      <c r="E90" s="90" t="s">
        <v>534</v>
      </c>
      <c r="F90" s="137" t="s">
        <v>115</v>
      </c>
      <c r="G90" s="119">
        <v>1025.1</v>
      </c>
      <c r="H90" s="104">
        <f>SUM(H91)</f>
        <v>0</v>
      </c>
      <c r="I90" s="99"/>
      <c r="J90" s="100">
        <f>SUM('ведомствен.2015-2016'!G103)</f>
        <v>1025.1</v>
      </c>
      <c r="K90" s="100">
        <f>SUM('ведомствен.2015-2016'!H103)</f>
        <v>1025.1</v>
      </c>
      <c r="L90" s="100"/>
      <c r="M90" s="98">
        <v>1025.1</v>
      </c>
    </row>
    <row r="91" spans="1:13" ht="14.25">
      <c r="A91" s="124" t="s">
        <v>512</v>
      </c>
      <c r="B91" s="223"/>
      <c r="C91" s="136" t="s">
        <v>101</v>
      </c>
      <c r="D91" s="90" t="s">
        <v>117</v>
      </c>
      <c r="E91" s="90" t="s">
        <v>534</v>
      </c>
      <c r="F91" s="137" t="s">
        <v>172</v>
      </c>
      <c r="G91" s="119">
        <v>98</v>
      </c>
      <c r="H91" s="104"/>
      <c r="I91" s="99"/>
      <c r="J91" s="100">
        <f>SUM('ведомствен.2015-2016'!G104)</f>
        <v>98</v>
      </c>
      <c r="K91" s="100">
        <f>SUM('ведомствен.2015-2016'!H104)</f>
        <v>98</v>
      </c>
      <c r="L91" s="100"/>
      <c r="M91" s="98">
        <v>98</v>
      </c>
    </row>
    <row r="92" spans="1:13" ht="42.75">
      <c r="A92" s="62" t="s">
        <v>318</v>
      </c>
      <c r="B92" s="225"/>
      <c r="C92" s="143" t="s">
        <v>101</v>
      </c>
      <c r="D92" s="86" t="s">
        <v>319</v>
      </c>
      <c r="E92" s="86"/>
      <c r="F92" s="144"/>
      <c r="G92" s="120">
        <f>G103+G108+G93+G113</f>
        <v>13322</v>
      </c>
      <c r="H92" s="99">
        <f>SUM(H93)</f>
        <v>1069.4</v>
      </c>
      <c r="I92" s="99">
        <f t="shared" si="1"/>
        <v>8.02732322474103</v>
      </c>
      <c r="J92" s="100"/>
      <c r="K92" s="100"/>
      <c r="L92" s="100"/>
      <c r="M92" s="108">
        <f>M103+M108+M93+M113</f>
        <v>13322</v>
      </c>
    </row>
    <row r="93" spans="1:13" ht="42.75">
      <c r="A93" s="124" t="s">
        <v>535</v>
      </c>
      <c r="B93" s="223"/>
      <c r="C93" s="136" t="s">
        <v>101</v>
      </c>
      <c r="D93" s="90" t="s">
        <v>319</v>
      </c>
      <c r="E93" s="90" t="s">
        <v>536</v>
      </c>
      <c r="F93" s="137"/>
      <c r="G93" s="119">
        <f>SUM(G94)</f>
        <v>11322</v>
      </c>
      <c r="H93" s="99">
        <f>SUM(H94)</f>
        <v>1069.4</v>
      </c>
      <c r="I93" s="99">
        <f t="shared" si="1"/>
        <v>9.445327680621798</v>
      </c>
      <c r="J93" s="100"/>
      <c r="K93" s="100"/>
      <c r="L93" s="100"/>
      <c r="M93" s="98">
        <f>SUM(M94)</f>
        <v>11322</v>
      </c>
    </row>
    <row r="94" spans="1:13" ht="28.5">
      <c r="A94" s="124" t="s">
        <v>48</v>
      </c>
      <c r="B94" s="223"/>
      <c r="C94" s="136" t="s">
        <v>101</v>
      </c>
      <c r="D94" s="90" t="s">
        <v>319</v>
      </c>
      <c r="E94" s="90" t="s">
        <v>537</v>
      </c>
      <c r="F94" s="137"/>
      <c r="G94" s="119">
        <f>G95+G99+G102</f>
        <v>11322</v>
      </c>
      <c r="H94" s="99">
        <v>1069.4</v>
      </c>
      <c r="I94" s="99">
        <f t="shared" si="1"/>
        <v>9.445327680621798</v>
      </c>
      <c r="J94" s="100"/>
      <c r="K94" s="100"/>
      <c r="L94" s="100"/>
      <c r="M94" s="98">
        <f>M95+M99+M102</f>
        <v>11322</v>
      </c>
    </row>
    <row r="95" spans="1:13" ht="42.75">
      <c r="A95" s="124" t="s">
        <v>506</v>
      </c>
      <c r="B95" s="223"/>
      <c r="C95" s="136" t="s">
        <v>101</v>
      </c>
      <c r="D95" s="90" t="s">
        <v>319</v>
      </c>
      <c r="E95" s="90" t="s">
        <v>537</v>
      </c>
      <c r="F95" s="137" t="s">
        <v>507</v>
      </c>
      <c r="G95" s="119">
        <v>9858.5</v>
      </c>
      <c r="H95" s="99">
        <f>SUM(H97)</f>
        <v>0</v>
      </c>
      <c r="I95" s="99">
        <f t="shared" si="1"/>
        <v>0</v>
      </c>
      <c r="J95" s="100">
        <f>SUM('ведомствен.2015-2016'!G108)</f>
        <v>9858.5</v>
      </c>
      <c r="K95" s="100">
        <f>SUM('ведомствен.2015-2016'!H108)</f>
        <v>9858.5</v>
      </c>
      <c r="L95" s="100"/>
      <c r="M95" s="98">
        <v>9858.5</v>
      </c>
    </row>
    <row r="96" spans="1:13" ht="14.25" hidden="1">
      <c r="A96" s="124" t="s">
        <v>538</v>
      </c>
      <c r="B96" s="223"/>
      <c r="C96" s="136" t="s">
        <v>101</v>
      </c>
      <c r="D96" s="90" t="s">
        <v>319</v>
      </c>
      <c r="E96" s="90" t="s">
        <v>537</v>
      </c>
      <c r="F96" s="137" t="s">
        <v>539</v>
      </c>
      <c r="G96" s="119"/>
      <c r="H96" s="99">
        <f>SUM(H97)</f>
        <v>0</v>
      </c>
      <c r="I96" s="99" t="e">
        <f t="shared" si="1"/>
        <v>#DIV/0!</v>
      </c>
      <c r="J96" s="100"/>
      <c r="K96" s="100"/>
      <c r="L96" s="100"/>
      <c r="M96" s="98"/>
    </row>
    <row r="97" spans="1:13" ht="28.5" hidden="1">
      <c r="A97" s="124" t="s">
        <v>540</v>
      </c>
      <c r="B97" s="226"/>
      <c r="C97" s="136" t="s">
        <v>101</v>
      </c>
      <c r="D97" s="90" t="s">
        <v>319</v>
      </c>
      <c r="E97" s="90" t="s">
        <v>537</v>
      </c>
      <c r="F97" s="137" t="s">
        <v>541</v>
      </c>
      <c r="G97" s="119"/>
      <c r="H97" s="99"/>
      <c r="I97" s="99" t="e">
        <f t="shared" si="1"/>
        <v>#DIV/0!</v>
      </c>
      <c r="J97" s="100"/>
      <c r="K97" s="100"/>
      <c r="L97" s="100"/>
      <c r="M97" s="98"/>
    </row>
    <row r="98" spans="1:13" ht="28.5" hidden="1">
      <c r="A98" s="124" t="s">
        <v>542</v>
      </c>
      <c r="B98" s="226"/>
      <c r="C98" s="136" t="s">
        <v>101</v>
      </c>
      <c r="D98" s="90" t="s">
        <v>319</v>
      </c>
      <c r="E98" s="90" t="s">
        <v>537</v>
      </c>
      <c r="F98" s="137" t="s">
        <v>543</v>
      </c>
      <c r="G98" s="119"/>
      <c r="H98" s="99">
        <f>SUM(H101)</f>
        <v>1317.4</v>
      </c>
      <c r="I98" s="99" t="e">
        <f t="shared" si="1"/>
        <v>#DIV/0!</v>
      </c>
      <c r="J98" s="100"/>
      <c r="K98" s="100"/>
      <c r="L98" s="100"/>
      <c r="M98" s="98"/>
    </row>
    <row r="99" spans="1:13" ht="15">
      <c r="A99" s="124" t="s">
        <v>508</v>
      </c>
      <c r="B99" s="226"/>
      <c r="C99" s="136" t="s">
        <v>101</v>
      </c>
      <c r="D99" s="90" t="s">
        <v>319</v>
      </c>
      <c r="E99" s="90" t="s">
        <v>537</v>
      </c>
      <c r="F99" s="137" t="s">
        <v>115</v>
      </c>
      <c r="G99" s="119">
        <v>1358.1</v>
      </c>
      <c r="H99" s="99"/>
      <c r="I99" s="99"/>
      <c r="J99" s="100">
        <f>SUM('ведомствен.2015-2016'!G112)</f>
        <v>1358.1</v>
      </c>
      <c r="K99" s="100">
        <f>SUM('ведомствен.2015-2016'!H112)</f>
        <v>1358.1</v>
      </c>
      <c r="L99" s="100"/>
      <c r="M99" s="98">
        <v>1358.1</v>
      </c>
    </row>
    <row r="100" spans="1:13" ht="28.5" hidden="1">
      <c r="A100" s="124" t="s">
        <v>544</v>
      </c>
      <c r="B100" s="226"/>
      <c r="C100" s="136" t="s">
        <v>101</v>
      </c>
      <c r="D100" s="90" t="s">
        <v>319</v>
      </c>
      <c r="E100" s="90" t="s">
        <v>537</v>
      </c>
      <c r="F100" s="137" t="s">
        <v>545</v>
      </c>
      <c r="G100" s="119"/>
      <c r="H100" s="99"/>
      <c r="I100" s="99"/>
      <c r="J100" s="100"/>
      <c r="K100" s="100"/>
      <c r="L100" s="100"/>
      <c r="M100" s="98"/>
    </row>
    <row r="101" spans="1:13" ht="28.5" hidden="1">
      <c r="A101" s="124" t="s">
        <v>546</v>
      </c>
      <c r="B101" s="223"/>
      <c r="C101" s="136" t="s">
        <v>101</v>
      </c>
      <c r="D101" s="90" t="s">
        <v>319</v>
      </c>
      <c r="E101" s="90" t="s">
        <v>537</v>
      </c>
      <c r="F101" s="137" t="s">
        <v>547</v>
      </c>
      <c r="G101" s="119"/>
      <c r="H101" s="99">
        <f>SUM(H105)</f>
        <v>1317.4</v>
      </c>
      <c r="I101" s="99" t="e">
        <f t="shared" si="1"/>
        <v>#DIV/0!</v>
      </c>
      <c r="J101" s="100"/>
      <c r="K101" s="100"/>
      <c r="L101" s="100"/>
      <c r="M101" s="98"/>
    </row>
    <row r="102" spans="1:13" ht="14.25">
      <c r="A102" s="124" t="s">
        <v>512</v>
      </c>
      <c r="B102" s="223"/>
      <c r="C102" s="136" t="s">
        <v>101</v>
      </c>
      <c r="D102" s="90" t="s">
        <v>319</v>
      </c>
      <c r="E102" s="90" t="s">
        <v>537</v>
      </c>
      <c r="F102" s="137" t="s">
        <v>172</v>
      </c>
      <c r="G102" s="119">
        <v>105.4</v>
      </c>
      <c r="H102" s="99">
        <v>41.9</v>
      </c>
      <c r="I102" s="99">
        <f>SUM(H102/G102*100)</f>
        <v>39.75332068311195</v>
      </c>
      <c r="J102" s="100">
        <f>SUM('ведомствен.2015-2016'!G115)</f>
        <v>105.4</v>
      </c>
      <c r="K102" s="100">
        <f>SUM('ведомствен.2015-2016'!H115)</f>
        <v>105.4</v>
      </c>
      <c r="L102" s="100"/>
      <c r="M102" s="98">
        <v>105.4</v>
      </c>
    </row>
    <row r="103" spans="1:13" ht="27.75" customHeight="1">
      <c r="A103" s="124" t="s">
        <v>548</v>
      </c>
      <c r="B103" s="223"/>
      <c r="C103" s="136" t="s">
        <v>101</v>
      </c>
      <c r="D103" s="90" t="s">
        <v>319</v>
      </c>
      <c r="E103" s="90" t="s">
        <v>549</v>
      </c>
      <c r="F103" s="137"/>
      <c r="G103" s="119">
        <f>SUM(G105+G107)</f>
        <v>2000</v>
      </c>
      <c r="H103" s="99">
        <v>1317.4</v>
      </c>
      <c r="I103" s="99">
        <f>SUM(H103/G103*100)</f>
        <v>65.87</v>
      </c>
      <c r="J103" s="100"/>
      <c r="K103" s="100"/>
      <c r="L103" s="100"/>
      <c r="M103" s="98">
        <f>SUM(M105+M107)</f>
        <v>2000</v>
      </c>
    </row>
    <row r="104" spans="1:13" ht="27" customHeight="1" hidden="1">
      <c r="A104" s="124" t="s">
        <v>550</v>
      </c>
      <c r="B104" s="223"/>
      <c r="C104" s="136" t="s">
        <v>101</v>
      </c>
      <c r="D104" s="90" t="s">
        <v>319</v>
      </c>
      <c r="E104" s="90" t="s">
        <v>551</v>
      </c>
      <c r="F104" s="137"/>
      <c r="G104" s="119">
        <f>SUM(G105)</f>
        <v>0</v>
      </c>
      <c r="H104" s="99"/>
      <c r="I104" s="99"/>
      <c r="J104" s="100"/>
      <c r="K104" s="100"/>
      <c r="L104" s="100"/>
      <c r="M104" s="98">
        <f>SUM(M105)</f>
        <v>0</v>
      </c>
    </row>
    <row r="105" spans="1:13" ht="14.25" hidden="1">
      <c r="A105" s="124" t="s">
        <v>508</v>
      </c>
      <c r="B105" s="223"/>
      <c r="C105" s="136" t="s">
        <v>101</v>
      </c>
      <c r="D105" s="90" t="s">
        <v>319</v>
      </c>
      <c r="E105" s="90" t="s">
        <v>551</v>
      </c>
      <c r="F105" s="137" t="s">
        <v>115</v>
      </c>
      <c r="G105" s="119"/>
      <c r="H105" s="99">
        <v>1317.4</v>
      </c>
      <c r="I105" s="99" t="e">
        <f t="shared" si="1"/>
        <v>#DIV/0!</v>
      </c>
      <c r="J105" s="100">
        <f>SUM('ведомствен.2015-2016'!G118)</f>
        <v>0</v>
      </c>
      <c r="K105" s="100">
        <f>SUM('ведомствен.2015-2016'!H118)</f>
        <v>0</v>
      </c>
      <c r="L105" s="100"/>
      <c r="M105" s="98"/>
    </row>
    <row r="106" spans="1:13" ht="28.5">
      <c r="A106" s="124" t="s">
        <v>0</v>
      </c>
      <c r="B106" s="223"/>
      <c r="C106" s="136" t="s">
        <v>101</v>
      </c>
      <c r="D106" s="90" t="s">
        <v>319</v>
      </c>
      <c r="E106" s="90" t="s">
        <v>552</v>
      </c>
      <c r="F106" s="137"/>
      <c r="G106" s="119">
        <f>SUM(G107)</f>
        <v>2000</v>
      </c>
      <c r="H106" s="99"/>
      <c r="I106" s="99"/>
      <c r="J106" s="100"/>
      <c r="K106" s="100"/>
      <c r="L106" s="100"/>
      <c r="M106" s="98">
        <f>SUM(M107)</f>
        <v>2000</v>
      </c>
    </row>
    <row r="107" spans="1:13" ht="14.25">
      <c r="A107" s="124" t="s">
        <v>512</v>
      </c>
      <c r="B107" s="223"/>
      <c r="C107" s="136" t="s">
        <v>101</v>
      </c>
      <c r="D107" s="90" t="s">
        <v>319</v>
      </c>
      <c r="E107" s="90" t="s">
        <v>552</v>
      </c>
      <c r="F107" s="137" t="s">
        <v>172</v>
      </c>
      <c r="G107" s="119">
        <v>2000</v>
      </c>
      <c r="H107" s="99"/>
      <c r="I107" s="99"/>
      <c r="J107" s="100">
        <f>SUM('ведомствен.2015-2016'!G120)</f>
        <v>2000</v>
      </c>
      <c r="K107" s="100">
        <f>SUM('ведомствен.2015-2016'!H120)</f>
        <v>2000</v>
      </c>
      <c r="L107" s="100"/>
      <c r="M107" s="98">
        <v>2000</v>
      </c>
    </row>
    <row r="108" spans="1:13" ht="14.25" hidden="1">
      <c r="A108" s="124" t="s">
        <v>1</v>
      </c>
      <c r="B108" s="227"/>
      <c r="C108" s="145" t="s">
        <v>101</v>
      </c>
      <c r="D108" s="78" t="s">
        <v>319</v>
      </c>
      <c r="E108" s="78" t="s">
        <v>553</v>
      </c>
      <c r="F108" s="146"/>
      <c r="G108" s="119"/>
      <c r="H108" s="99"/>
      <c r="I108" s="99"/>
      <c r="J108" s="100"/>
      <c r="K108" s="100"/>
      <c r="L108" s="100"/>
      <c r="M108" s="98"/>
    </row>
    <row r="109" spans="1:13" ht="28.5" hidden="1">
      <c r="A109" s="124" t="s">
        <v>2</v>
      </c>
      <c r="B109" s="227"/>
      <c r="C109" s="236" t="s">
        <v>101</v>
      </c>
      <c r="D109" s="79" t="s">
        <v>319</v>
      </c>
      <c r="E109" s="79" t="s">
        <v>554</v>
      </c>
      <c r="F109" s="147"/>
      <c r="G109" s="119"/>
      <c r="H109" s="99"/>
      <c r="I109" s="99"/>
      <c r="J109" s="100"/>
      <c r="K109" s="100"/>
      <c r="L109" s="100"/>
      <c r="M109" s="98"/>
    </row>
    <row r="110" spans="1:13" ht="14.25" hidden="1">
      <c r="A110" s="124" t="s">
        <v>508</v>
      </c>
      <c r="B110" s="227"/>
      <c r="C110" s="236" t="s">
        <v>101</v>
      </c>
      <c r="D110" s="79" t="s">
        <v>319</v>
      </c>
      <c r="E110" s="79" t="s">
        <v>554</v>
      </c>
      <c r="F110" s="147" t="s">
        <v>115</v>
      </c>
      <c r="G110" s="119"/>
      <c r="H110" s="99"/>
      <c r="I110" s="99"/>
      <c r="J110" s="100">
        <f>SUM('ведомствен.2015-2016'!G123)</f>
        <v>0</v>
      </c>
      <c r="K110" s="100">
        <f>SUM('ведомствен.2015-2016'!H123)</f>
        <v>0</v>
      </c>
      <c r="L110" s="100"/>
      <c r="M110" s="98"/>
    </row>
    <row r="111" spans="1:13" ht="28.5" hidden="1">
      <c r="A111" s="124" t="s">
        <v>544</v>
      </c>
      <c r="B111" s="227"/>
      <c r="C111" s="236" t="s">
        <v>101</v>
      </c>
      <c r="D111" s="79" t="s">
        <v>319</v>
      </c>
      <c r="E111" s="79" t="s">
        <v>554</v>
      </c>
      <c r="F111" s="147" t="s">
        <v>545</v>
      </c>
      <c r="G111" s="119"/>
      <c r="H111" s="99"/>
      <c r="I111" s="99"/>
      <c r="J111" s="100"/>
      <c r="K111" s="100"/>
      <c r="L111" s="100"/>
      <c r="M111" s="98"/>
    </row>
    <row r="112" spans="1:13" ht="28.5" hidden="1">
      <c r="A112" s="124" t="s">
        <v>546</v>
      </c>
      <c r="B112" s="227"/>
      <c r="C112" s="236" t="s">
        <v>101</v>
      </c>
      <c r="D112" s="79" t="s">
        <v>319</v>
      </c>
      <c r="E112" s="79" t="s">
        <v>554</v>
      </c>
      <c r="F112" s="147" t="s">
        <v>547</v>
      </c>
      <c r="G112" s="119"/>
      <c r="H112" s="99"/>
      <c r="I112" s="99"/>
      <c r="J112" s="100"/>
      <c r="K112" s="100"/>
      <c r="L112" s="100"/>
      <c r="M112" s="98"/>
    </row>
    <row r="113" spans="1:13" ht="14.25" hidden="1">
      <c r="A113" s="126" t="s">
        <v>555</v>
      </c>
      <c r="B113" s="227"/>
      <c r="C113" s="237" t="s">
        <v>101</v>
      </c>
      <c r="D113" s="93" t="s">
        <v>319</v>
      </c>
      <c r="E113" s="89" t="s">
        <v>125</v>
      </c>
      <c r="F113" s="148"/>
      <c r="G113" s="121">
        <f>SUM(G114)</f>
        <v>0</v>
      </c>
      <c r="H113" s="99"/>
      <c r="I113" s="99"/>
      <c r="J113" s="100"/>
      <c r="K113" s="100"/>
      <c r="L113" s="100"/>
      <c r="M113" s="109">
        <f>SUM(M114)</f>
        <v>0</v>
      </c>
    </row>
    <row r="114" spans="1:13" ht="14.25" hidden="1">
      <c r="A114" s="124" t="s">
        <v>556</v>
      </c>
      <c r="B114" s="129"/>
      <c r="C114" s="237" t="s">
        <v>101</v>
      </c>
      <c r="D114" s="93" t="s">
        <v>319</v>
      </c>
      <c r="E114" s="89" t="s">
        <v>134</v>
      </c>
      <c r="F114" s="73"/>
      <c r="G114" s="99">
        <f>SUM(G115)</f>
        <v>0</v>
      </c>
      <c r="H114" s="99">
        <f>SUM(H115)</f>
        <v>0</v>
      </c>
      <c r="I114" s="99" t="e">
        <f t="shared" si="1"/>
        <v>#DIV/0!</v>
      </c>
      <c r="J114" s="100"/>
      <c r="K114" s="100"/>
      <c r="L114" s="100"/>
      <c r="M114" s="99">
        <f>SUM(M115)</f>
        <v>0</v>
      </c>
    </row>
    <row r="115" spans="1:13" ht="14.25" hidden="1">
      <c r="A115" s="124" t="s">
        <v>508</v>
      </c>
      <c r="B115" s="129"/>
      <c r="C115" s="237" t="s">
        <v>101</v>
      </c>
      <c r="D115" s="93" t="s">
        <v>319</v>
      </c>
      <c r="E115" s="89" t="s">
        <v>134</v>
      </c>
      <c r="F115" s="73" t="s">
        <v>115</v>
      </c>
      <c r="G115" s="99"/>
      <c r="H115" s="99">
        <f>SUM(H116+H117)</f>
        <v>0</v>
      </c>
      <c r="I115" s="99" t="e">
        <f t="shared" si="1"/>
        <v>#DIV/0!</v>
      </c>
      <c r="J115" s="100">
        <f>SUM('ведомствен.2015-2016'!G128)</f>
        <v>0</v>
      </c>
      <c r="K115" s="100">
        <f>SUM('ведомствен.2015-2016'!H128)</f>
        <v>0</v>
      </c>
      <c r="L115" s="100"/>
      <c r="M115" s="99"/>
    </row>
    <row r="116" spans="1:13" ht="15">
      <c r="A116" s="125" t="s">
        <v>116</v>
      </c>
      <c r="B116" s="224"/>
      <c r="C116" s="141" t="s">
        <v>117</v>
      </c>
      <c r="D116" s="91"/>
      <c r="E116" s="91"/>
      <c r="F116" s="149"/>
      <c r="G116" s="107">
        <f>SUM(G117+G129+G135)</f>
        <v>156424.1</v>
      </c>
      <c r="H116" s="99"/>
      <c r="I116" s="99">
        <f t="shared" si="1"/>
        <v>0</v>
      </c>
      <c r="J116" s="100"/>
      <c r="K116" s="100"/>
      <c r="L116" s="100"/>
      <c r="M116" s="107">
        <f>SUM(M117+M129+M135)</f>
        <v>159687.69999999998</v>
      </c>
    </row>
    <row r="117" spans="1:13" ht="14.25">
      <c r="A117" s="124" t="s">
        <v>118</v>
      </c>
      <c r="B117" s="223"/>
      <c r="C117" s="136" t="s">
        <v>117</v>
      </c>
      <c r="D117" s="90" t="s">
        <v>119</v>
      </c>
      <c r="E117" s="90"/>
      <c r="F117" s="137"/>
      <c r="G117" s="119">
        <f>G118</f>
        <v>50300</v>
      </c>
      <c r="H117" s="99"/>
      <c r="I117" s="99">
        <f t="shared" si="1"/>
        <v>0</v>
      </c>
      <c r="J117" s="100"/>
      <c r="K117" s="100"/>
      <c r="L117" s="100"/>
      <c r="M117" s="98">
        <f>M118</f>
        <v>50300</v>
      </c>
    </row>
    <row r="118" spans="1:13" s="12" customFormat="1" ht="28.5">
      <c r="A118" s="124" t="s">
        <v>557</v>
      </c>
      <c r="B118" s="223"/>
      <c r="C118" s="136" t="s">
        <v>117</v>
      </c>
      <c r="D118" s="90" t="s">
        <v>119</v>
      </c>
      <c r="E118" s="90" t="s">
        <v>558</v>
      </c>
      <c r="F118" s="137"/>
      <c r="G118" s="119">
        <f>G119+G123</f>
        <v>50300</v>
      </c>
      <c r="H118" s="110">
        <f>SUM(H119+H146)+H169</f>
        <v>52801.7</v>
      </c>
      <c r="I118" s="110">
        <f t="shared" si="1"/>
        <v>104.97355864811134</v>
      </c>
      <c r="J118" s="102"/>
      <c r="K118" s="102"/>
      <c r="L118" s="102">
        <f>SUM('ведомствен.2015-2016'!G134+'ведомствен.2015-2016'!G343+'ведомствен.2015-2016'!G447)</f>
        <v>19214.6</v>
      </c>
      <c r="M118" s="98">
        <f>M119+M123</f>
        <v>50300</v>
      </c>
    </row>
    <row r="119" spans="1:13" ht="14.25">
      <c r="A119" s="124" t="s">
        <v>559</v>
      </c>
      <c r="B119" s="223"/>
      <c r="C119" s="136" t="s">
        <v>117</v>
      </c>
      <c r="D119" s="90" t="s">
        <v>119</v>
      </c>
      <c r="E119" s="90" t="s">
        <v>560</v>
      </c>
      <c r="F119" s="137"/>
      <c r="G119" s="119">
        <f>G120</f>
        <v>19214.6</v>
      </c>
      <c r="H119" s="99">
        <f>SUM(H120)</f>
        <v>36922.5</v>
      </c>
      <c r="I119" s="99">
        <f t="shared" si="1"/>
        <v>192.15856692306895</v>
      </c>
      <c r="J119" s="100"/>
      <c r="K119" s="100"/>
      <c r="L119" s="100"/>
      <c r="M119" s="98">
        <f>M120</f>
        <v>19214.6</v>
      </c>
    </row>
    <row r="120" spans="1:13" ht="28.5">
      <c r="A120" s="124" t="s">
        <v>6</v>
      </c>
      <c r="B120" s="223"/>
      <c r="C120" s="136" t="s">
        <v>117</v>
      </c>
      <c r="D120" s="90" t="s">
        <v>119</v>
      </c>
      <c r="E120" s="90" t="s">
        <v>561</v>
      </c>
      <c r="F120" s="137"/>
      <c r="G120" s="119">
        <f>SUM(G121)</f>
        <v>19214.6</v>
      </c>
      <c r="H120" s="99">
        <f>SUM(H121+H138)</f>
        <v>36922.5</v>
      </c>
      <c r="I120" s="99">
        <f t="shared" si="1"/>
        <v>192.15856692306895</v>
      </c>
      <c r="J120" s="100"/>
      <c r="K120" s="100"/>
      <c r="L120" s="100"/>
      <c r="M120" s="98">
        <f>SUM(M121)</f>
        <v>19214.6</v>
      </c>
    </row>
    <row r="121" spans="1:13" ht="12.75" customHeight="1">
      <c r="A121" s="124" t="s">
        <v>512</v>
      </c>
      <c r="B121" s="223"/>
      <c r="C121" s="136" t="s">
        <v>117</v>
      </c>
      <c r="D121" s="90" t="s">
        <v>119</v>
      </c>
      <c r="E121" s="90" t="s">
        <v>561</v>
      </c>
      <c r="F121" s="137" t="s">
        <v>172</v>
      </c>
      <c r="G121" s="119">
        <v>19214.6</v>
      </c>
      <c r="H121" s="99">
        <f>SUM(H122+H124+H126+H128+H131+H136)</f>
        <v>36646.8</v>
      </c>
      <c r="I121" s="99">
        <f t="shared" si="1"/>
        <v>190.72372050419997</v>
      </c>
      <c r="J121" s="100">
        <f>SUM('ведомствен.2015-2016'!G136)</f>
        <v>19214.6</v>
      </c>
      <c r="K121" s="100">
        <f>SUM('ведомствен.2015-2016'!H136)</f>
        <v>19214.6</v>
      </c>
      <c r="L121" s="100"/>
      <c r="M121" s="98">
        <v>19214.6</v>
      </c>
    </row>
    <row r="122" spans="1:13" ht="42.75" hidden="1">
      <c r="A122" s="124" t="s">
        <v>562</v>
      </c>
      <c r="B122" s="223"/>
      <c r="C122" s="136" t="s">
        <v>117</v>
      </c>
      <c r="D122" s="90" t="s">
        <v>119</v>
      </c>
      <c r="E122" s="90" t="s">
        <v>561</v>
      </c>
      <c r="F122" s="137" t="s">
        <v>209</v>
      </c>
      <c r="G122" s="119"/>
      <c r="H122" s="99">
        <f>SUM(H123)</f>
        <v>2461.2</v>
      </c>
      <c r="I122" s="99" t="e">
        <f t="shared" si="1"/>
        <v>#DIV/0!</v>
      </c>
      <c r="J122" s="100"/>
      <c r="K122" s="100"/>
      <c r="L122" s="100"/>
      <c r="M122" s="98"/>
    </row>
    <row r="123" spans="1:13" ht="14.25">
      <c r="A123" s="124" t="s">
        <v>120</v>
      </c>
      <c r="B123" s="223"/>
      <c r="C123" s="136" t="s">
        <v>117</v>
      </c>
      <c r="D123" s="90" t="s">
        <v>119</v>
      </c>
      <c r="E123" s="90" t="s">
        <v>423</v>
      </c>
      <c r="F123" s="137"/>
      <c r="G123" s="119">
        <f>G124</f>
        <v>31085.4</v>
      </c>
      <c r="H123" s="99">
        <v>2461.2</v>
      </c>
      <c r="I123" s="99">
        <f t="shared" si="1"/>
        <v>7.917543283985406</v>
      </c>
      <c r="J123" s="100"/>
      <c r="K123" s="100"/>
      <c r="L123" s="100"/>
      <c r="M123" s="98">
        <f>M124</f>
        <v>31085.4</v>
      </c>
    </row>
    <row r="124" spans="1:13" ht="28.5">
      <c r="A124" s="124" t="s">
        <v>11</v>
      </c>
      <c r="B124" s="223"/>
      <c r="C124" s="136" t="s">
        <v>117</v>
      </c>
      <c r="D124" s="90" t="s">
        <v>119</v>
      </c>
      <c r="E124" s="90" t="s">
        <v>70</v>
      </c>
      <c r="F124" s="137"/>
      <c r="G124" s="119">
        <f>SUM(G125)</f>
        <v>31085.4</v>
      </c>
      <c r="H124" s="99">
        <f>SUM(H125)</f>
        <v>25107.2</v>
      </c>
      <c r="I124" s="99">
        <f t="shared" si="1"/>
        <v>80.76846365174649</v>
      </c>
      <c r="J124" s="100"/>
      <c r="K124" s="100"/>
      <c r="L124" s="100"/>
      <c r="M124" s="98">
        <f>SUM(M125)</f>
        <v>31085.4</v>
      </c>
    </row>
    <row r="125" spans="1:13" ht="28.5">
      <c r="A125" s="124" t="s">
        <v>205</v>
      </c>
      <c r="B125" s="223"/>
      <c r="C125" s="136" t="s">
        <v>117</v>
      </c>
      <c r="D125" s="90" t="s">
        <v>119</v>
      </c>
      <c r="E125" s="90" t="s">
        <v>71</v>
      </c>
      <c r="F125" s="137"/>
      <c r="G125" s="119">
        <f>SUM(G126)</f>
        <v>31085.4</v>
      </c>
      <c r="H125" s="99">
        <v>25107.2</v>
      </c>
      <c r="I125" s="99">
        <f t="shared" si="1"/>
        <v>80.76846365174649</v>
      </c>
      <c r="J125" s="100"/>
      <c r="K125" s="100"/>
      <c r="L125" s="100"/>
      <c r="M125" s="98">
        <f>SUM(M126)</f>
        <v>31085.4</v>
      </c>
    </row>
    <row r="126" spans="1:13" ht="28.5">
      <c r="A126" s="124" t="s">
        <v>532</v>
      </c>
      <c r="B126" s="223"/>
      <c r="C126" s="136" t="s">
        <v>117</v>
      </c>
      <c r="D126" s="90" t="s">
        <v>119</v>
      </c>
      <c r="E126" s="90" t="s">
        <v>71</v>
      </c>
      <c r="F126" s="137" t="s">
        <v>523</v>
      </c>
      <c r="G126" s="119">
        <v>31085.4</v>
      </c>
      <c r="H126" s="99">
        <f>SUM(H127)</f>
        <v>7951.2</v>
      </c>
      <c r="I126" s="99">
        <f t="shared" si="1"/>
        <v>25.578567430369237</v>
      </c>
      <c r="J126" s="100">
        <f>SUM('ведомствен.2015-2016'!G141)</f>
        <v>31085.4</v>
      </c>
      <c r="K126" s="100">
        <f>SUM('ведомствен.2015-2016'!H141)</f>
        <v>31085.4</v>
      </c>
      <c r="L126" s="100"/>
      <c r="M126" s="98">
        <v>31085.4</v>
      </c>
    </row>
    <row r="127" spans="1:13" ht="14.25" hidden="1">
      <c r="A127" s="124" t="s">
        <v>563</v>
      </c>
      <c r="B127" s="223"/>
      <c r="C127" s="136" t="s">
        <v>117</v>
      </c>
      <c r="D127" s="90" t="s">
        <v>119</v>
      </c>
      <c r="E127" s="90" t="s">
        <v>71</v>
      </c>
      <c r="F127" s="137" t="s">
        <v>564</v>
      </c>
      <c r="G127" s="119"/>
      <c r="H127" s="99">
        <v>7951.2</v>
      </c>
      <c r="I127" s="99" t="e">
        <f t="shared" si="1"/>
        <v>#DIV/0!</v>
      </c>
      <c r="J127" s="100"/>
      <c r="K127" s="100"/>
      <c r="L127" s="100"/>
      <c r="M127" s="98"/>
    </row>
    <row r="128" spans="1:13" ht="57" hidden="1">
      <c r="A128" s="62" t="s">
        <v>565</v>
      </c>
      <c r="B128" s="223"/>
      <c r="C128" s="136" t="s">
        <v>117</v>
      </c>
      <c r="D128" s="90" t="s">
        <v>119</v>
      </c>
      <c r="E128" s="90" t="s">
        <v>71</v>
      </c>
      <c r="F128" s="137" t="s">
        <v>50</v>
      </c>
      <c r="G128" s="119"/>
      <c r="H128" s="99">
        <f>SUM(H129)</f>
        <v>73.1</v>
      </c>
      <c r="I128" s="99" t="e">
        <f t="shared" si="1"/>
        <v>#DIV/0!</v>
      </c>
      <c r="J128" s="100"/>
      <c r="K128" s="100"/>
      <c r="L128" s="100"/>
      <c r="M128" s="98"/>
    </row>
    <row r="129" spans="1:13" ht="14.25">
      <c r="A129" s="124" t="s">
        <v>143</v>
      </c>
      <c r="B129" s="223"/>
      <c r="C129" s="136" t="s">
        <v>117</v>
      </c>
      <c r="D129" s="90" t="s">
        <v>319</v>
      </c>
      <c r="E129" s="90"/>
      <c r="F129" s="137"/>
      <c r="G129" s="119">
        <f>G130</f>
        <v>92140.7</v>
      </c>
      <c r="H129" s="99">
        <f>SUM(H130)</f>
        <v>73.1</v>
      </c>
      <c r="I129" s="99">
        <f t="shared" si="1"/>
        <v>0.07933519063779632</v>
      </c>
      <c r="J129" s="100"/>
      <c r="K129" s="100"/>
      <c r="L129" s="100"/>
      <c r="M129" s="98">
        <f>M130</f>
        <v>95404.3</v>
      </c>
    </row>
    <row r="130" spans="1:13" ht="42.75">
      <c r="A130" s="124" t="s">
        <v>29</v>
      </c>
      <c r="B130" s="223"/>
      <c r="C130" s="136" t="s">
        <v>117</v>
      </c>
      <c r="D130" s="90" t="s">
        <v>319</v>
      </c>
      <c r="E130" s="90" t="s">
        <v>30</v>
      </c>
      <c r="F130" s="137"/>
      <c r="G130" s="119">
        <f>G131</f>
        <v>92140.7</v>
      </c>
      <c r="H130" s="99">
        <v>73.1</v>
      </c>
      <c r="I130" s="99">
        <f t="shared" si="1"/>
        <v>0.07933519063779632</v>
      </c>
      <c r="J130" s="100"/>
      <c r="K130" s="100"/>
      <c r="L130" s="100"/>
      <c r="M130" s="98">
        <f>M131</f>
        <v>95404.3</v>
      </c>
    </row>
    <row r="131" spans="1:13" ht="14.25">
      <c r="A131" s="124" t="s">
        <v>508</v>
      </c>
      <c r="B131" s="223"/>
      <c r="C131" s="136" t="s">
        <v>117</v>
      </c>
      <c r="D131" s="90" t="s">
        <v>319</v>
      </c>
      <c r="E131" s="90" t="s">
        <v>30</v>
      </c>
      <c r="F131" s="137" t="s">
        <v>115</v>
      </c>
      <c r="G131" s="119">
        <v>92140.7</v>
      </c>
      <c r="H131" s="99">
        <f>SUM(H132+H134)</f>
        <v>66.8</v>
      </c>
      <c r="I131" s="99">
        <f t="shared" si="1"/>
        <v>0.07249782126682346</v>
      </c>
      <c r="J131" s="100">
        <f>SUM('ведомствен.2015-2016'!G146)</f>
        <v>92140.7</v>
      </c>
      <c r="K131" s="100">
        <f>SUM('ведомствен.2015-2016'!H146)</f>
        <v>95404.3</v>
      </c>
      <c r="L131" s="100"/>
      <c r="M131" s="98">
        <v>95404.3</v>
      </c>
    </row>
    <row r="132" spans="1:13" ht="28.5" hidden="1">
      <c r="A132" s="124" t="s">
        <v>544</v>
      </c>
      <c r="B132" s="223"/>
      <c r="C132" s="136" t="s">
        <v>117</v>
      </c>
      <c r="D132" s="90" t="s">
        <v>319</v>
      </c>
      <c r="E132" s="90" t="s">
        <v>30</v>
      </c>
      <c r="F132" s="137" t="s">
        <v>545</v>
      </c>
      <c r="G132" s="119"/>
      <c r="H132" s="99">
        <f>SUM(H133)</f>
        <v>0</v>
      </c>
      <c r="I132" s="99" t="e">
        <f aca="true" t="shared" si="2" ref="I132:I221">SUM(H132/G132*100)</f>
        <v>#DIV/0!</v>
      </c>
      <c r="J132" s="100"/>
      <c r="K132" s="100"/>
      <c r="L132" s="100"/>
      <c r="M132" s="98"/>
    </row>
    <row r="133" spans="1:13" ht="28.5" hidden="1">
      <c r="A133" s="124" t="s">
        <v>546</v>
      </c>
      <c r="B133" s="223"/>
      <c r="C133" s="136" t="s">
        <v>117</v>
      </c>
      <c r="D133" s="90" t="s">
        <v>319</v>
      </c>
      <c r="E133" s="90" t="s">
        <v>30</v>
      </c>
      <c r="F133" s="137" t="s">
        <v>547</v>
      </c>
      <c r="G133" s="119"/>
      <c r="H133" s="99"/>
      <c r="I133" s="99" t="e">
        <f t="shared" si="2"/>
        <v>#DIV/0!</v>
      </c>
      <c r="J133" s="100"/>
      <c r="K133" s="100"/>
      <c r="L133" s="100"/>
      <c r="M133" s="98"/>
    </row>
    <row r="134" spans="1:13" ht="28.5" hidden="1">
      <c r="A134" s="124" t="s">
        <v>566</v>
      </c>
      <c r="B134" s="223"/>
      <c r="C134" s="136" t="s">
        <v>117</v>
      </c>
      <c r="D134" s="90" t="s">
        <v>319</v>
      </c>
      <c r="E134" s="90" t="s">
        <v>30</v>
      </c>
      <c r="F134" s="137" t="s">
        <v>547</v>
      </c>
      <c r="G134" s="119"/>
      <c r="H134" s="99">
        <f>SUM(H135)</f>
        <v>66.8</v>
      </c>
      <c r="I134" s="99" t="e">
        <f t="shared" si="2"/>
        <v>#DIV/0!</v>
      </c>
      <c r="J134" s="100"/>
      <c r="K134" s="100"/>
      <c r="L134" s="100"/>
      <c r="M134" s="98"/>
    </row>
    <row r="135" spans="1:13" ht="14.25">
      <c r="A135" s="124" t="s">
        <v>424</v>
      </c>
      <c r="B135" s="223"/>
      <c r="C135" s="136" t="s">
        <v>117</v>
      </c>
      <c r="D135" s="90" t="s">
        <v>413</v>
      </c>
      <c r="E135" s="90"/>
      <c r="F135" s="137"/>
      <c r="G135" s="119">
        <f>SUM(G136+G146+G150)</f>
        <v>13983.400000000001</v>
      </c>
      <c r="H135" s="99">
        <v>66.8</v>
      </c>
      <c r="I135" s="99">
        <f t="shared" si="2"/>
        <v>0.4777092838651543</v>
      </c>
      <c r="J135" s="100"/>
      <c r="K135" s="100"/>
      <c r="L135" s="100"/>
      <c r="M135" s="98">
        <f>SUM(M136+M146+M150)</f>
        <v>13983.400000000001</v>
      </c>
    </row>
    <row r="136" spans="1:13" ht="28.5">
      <c r="A136" s="124" t="s">
        <v>557</v>
      </c>
      <c r="B136" s="223"/>
      <c r="C136" s="136" t="s">
        <v>117</v>
      </c>
      <c r="D136" s="90" t="s">
        <v>413</v>
      </c>
      <c r="E136" s="90" t="s">
        <v>558</v>
      </c>
      <c r="F136" s="137"/>
      <c r="G136" s="119">
        <f>SUM(G137)</f>
        <v>5584.1</v>
      </c>
      <c r="H136" s="99">
        <f>SUM(H137)</f>
        <v>987.3</v>
      </c>
      <c r="I136" s="99">
        <f t="shared" si="2"/>
        <v>17.680557296610015</v>
      </c>
      <c r="J136" s="100"/>
      <c r="K136" s="100"/>
      <c r="L136" s="100"/>
      <c r="M136" s="98">
        <f>SUM(M137)</f>
        <v>5584.1</v>
      </c>
    </row>
    <row r="137" spans="1:13" ht="14.25">
      <c r="A137" s="124" t="s">
        <v>429</v>
      </c>
      <c r="B137" s="223"/>
      <c r="C137" s="136" t="s">
        <v>117</v>
      </c>
      <c r="D137" s="90" t="s">
        <v>413</v>
      </c>
      <c r="E137" s="90" t="s">
        <v>567</v>
      </c>
      <c r="F137" s="137"/>
      <c r="G137" s="119">
        <f>SUM(G138,G142)</f>
        <v>5584.1</v>
      </c>
      <c r="H137" s="99">
        <v>987.3</v>
      </c>
      <c r="I137" s="99">
        <f t="shared" si="2"/>
        <v>17.680557296610015</v>
      </c>
      <c r="J137" s="100"/>
      <c r="K137" s="100"/>
      <c r="L137" s="100"/>
      <c r="M137" s="98">
        <f>SUM(M138,M142)</f>
        <v>5584.1</v>
      </c>
    </row>
    <row r="138" spans="1:13" ht="28.5">
      <c r="A138" s="124" t="s">
        <v>568</v>
      </c>
      <c r="B138" s="223"/>
      <c r="C138" s="136" t="s">
        <v>117</v>
      </c>
      <c r="D138" s="90" t="s">
        <v>413</v>
      </c>
      <c r="E138" s="79" t="s">
        <v>569</v>
      </c>
      <c r="F138" s="137"/>
      <c r="G138" s="119">
        <f>SUM(G139)</f>
        <v>1704.7</v>
      </c>
      <c r="H138" s="99">
        <f>SUM(H139)</f>
        <v>275.7</v>
      </c>
      <c r="I138" s="99">
        <f t="shared" si="2"/>
        <v>16.172933654015367</v>
      </c>
      <c r="J138" s="100"/>
      <c r="K138" s="100"/>
      <c r="L138" s="100"/>
      <c r="M138" s="98">
        <f>SUM(M139)</f>
        <v>1704.7</v>
      </c>
    </row>
    <row r="139" spans="1:13" ht="14.25">
      <c r="A139" s="124" t="s">
        <v>508</v>
      </c>
      <c r="B139" s="223"/>
      <c r="C139" s="136" t="s">
        <v>117</v>
      </c>
      <c r="D139" s="90" t="s">
        <v>413</v>
      </c>
      <c r="E139" s="79" t="s">
        <v>569</v>
      </c>
      <c r="F139" s="137" t="s">
        <v>115</v>
      </c>
      <c r="G139" s="119">
        <v>1704.7</v>
      </c>
      <c r="H139" s="99">
        <f>SUM(H140)</f>
        <v>275.7</v>
      </c>
      <c r="I139" s="99">
        <f t="shared" si="2"/>
        <v>16.172933654015367</v>
      </c>
      <c r="J139" s="100">
        <f>SUM('ведомствен.2015-2016'!G154)</f>
        <v>1704.7</v>
      </c>
      <c r="K139" s="100">
        <f>SUM('ведомствен.2015-2016'!H154)</f>
        <v>1704.7</v>
      </c>
      <c r="L139" s="100"/>
      <c r="M139" s="98">
        <v>1704.7</v>
      </c>
    </row>
    <row r="140" spans="1:13" ht="28.5" hidden="1">
      <c r="A140" s="124" t="s">
        <v>544</v>
      </c>
      <c r="B140" s="223"/>
      <c r="C140" s="136" t="s">
        <v>117</v>
      </c>
      <c r="D140" s="90" t="s">
        <v>413</v>
      </c>
      <c r="E140" s="79" t="s">
        <v>569</v>
      </c>
      <c r="F140" s="137" t="s">
        <v>545</v>
      </c>
      <c r="G140" s="119"/>
      <c r="H140" s="99">
        <v>275.7</v>
      </c>
      <c r="I140" s="99" t="e">
        <f t="shared" si="2"/>
        <v>#DIV/0!</v>
      </c>
      <c r="J140" s="100"/>
      <c r="K140" s="100"/>
      <c r="L140" s="100"/>
      <c r="M140" s="98"/>
    </row>
    <row r="141" spans="1:13" ht="28.5">
      <c r="A141" s="124" t="s">
        <v>11</v>
      </c>
      <c r="B141" s="223"/>
      <c r="C141" s="136" t="s">
        <v>117</v>
      </c>
      <c r="D141" s="90" t="s">
        <v>413</v>
      </c>
      <c r="E141" s="90" t="s">
        <v>570</v>
      </c>
      <c r="F141" s="137"/>
      <c r="G141" s="119">
        <f>SUM(G142)</f>
        <v>3879.4</v>
      </c>
      <c r="H141" s="99"/>
      <c r="I141" s="99">
        <f t="shared" si="2"/>
        <v>0</v>
      </c>
      <c r="J141" s="100"/>
      <c r="K141" s="100"/>
      <c r="L141" s="100"/>
      <c r="M141" s="98">
        <f>SUM(M142)</f>
        <v>3879.4</v>
      </c>
    </row>
    <row r="142" spans="1:13" s="15" customFormat="1" ht="28.5">
      <c r="A142" s="124" t="s">
        <v>205</v>
      </c>
      <c r="B142" s="223"/>
      <c r="C142" s="136" t="s">
        <v>117</v>
      </c>
      <c r="D142" s="90" t="s">
        <v>413</v>
      </c>
      <c r="E142" s="90" t="s">
        <v>571</v>
      </c>
      <c r="F142" s="137"/>
      <c r="G142" s="119">
        <f>G143</f>
        <v>3879.4</v>
      </c>
      <c r="H142" s="99">
        <f>SUM(H144)</f>
        <v>0</v>
      </c>
      <c r="I142" s="99">
        <f>SUM(H142/G142*100)</f>
        <v>0</v>
      </c>
      <c r="J142" s="101"/>
      <c r="K142" s="101"/>
      <c r="L142" s="101"/>
      <c r="M142" s="98">
        <f>M143</f>
        <v>3879.4</v>
      </c>
    </row>
    <row r="143" spans="1:13" s="15" customFormat="1" ht="28.5">
      <c r="A143" s="124" t="s">
        <v>532</v>
      </c>
      <c r="B143" s="223"/>
      <c r="C143" s="136" t="s">
        <v>117</v>
      </c>
      <c r="D143" s="90" t="s">
        <v>413</v>
      </c>
      <c r="E143" s="90" t="s">
        <v>571</v>
      </c>
      <c r="F143" s="137" t="s">
        <v>523</v>
      </c>
      <c r="G143" s="119">
        <v>3879.4</v>
      </c>
      <c r="H143" s="99"/>
      <c r="I143" s="99"/>
      <c r="J143" s="100">
        <f>SUM('ведомствен.2015-2016'!G158)</f>
        <v>3879.4</v>
      </c>
      <c r="K143" s="100">
        <f>SUM('ведомствен.2015-2016'!H158)</f>
        <v>3879.4</v>
      </c>
      <c r="L143" s="101"/>
      <c r="M143" s="98">
        <v>3879.4</v>
      </c>
    </row>
    <row r="144" spans="1:13" s="15" customFormat="1" ht="14.25" hidden="1">
      <c r="A144" s="124" t="s">
        <v>563</v>
      </c>
      <c r="B144" s="223"/>
      <c r="C144" s="136" t="s">
        <v>117</v>
      </c>
      <c r="D144" s="90" t="s">
        <v>413</v>
      </c>
      <c r="E144" s="90" t="s">
        <v>571</v>
      </c>
      <c r="F144" s="137" t="s">
        <v>564</v>
      </c>
      <c r="G144" s="119"/>
      <c r="H144" s="99">
        <f>SUM(H145)</f>
        <v>0</v>
      </c>
      <c r="I144" s="99" t="e">
        <f>SUM(H144/G144*100)</f>
        <v>#DIV/0!</v>
      </c>
      <c r="J144" s="101"/>
      <c r="K144" s="101"/>
      <c r="L144" s="101"/>
      <c r="M144" s="98"/>
    </row>
    <row r="145" spans="1:13" s="15" customFormat="1" ht="57" hidden="1">
      <c r="A145" s="62" t="s">
        <v>565</v>
      </c>
      <c r="B145" s="225"/>
      <c r="C145" s="143" t="s">
        <v>117</v>
      </c>
      <c r="D145" s="86" t="s">
        <v>413</v>
      </c>
      <c r="E145" s="86" t="s">
        <v>571</v>
      </c>
      <c r="F145" s="144" t="s">
        <v>50</v>
      </c>
      <c r="G145" s="120"/>
      <c r="H145" s="99"/>
      <c r="I145" s="99" t="e">
        <f>SUM(H145/G145*100)</f>
        <v>#DIV/0!</v>
      </c>
      <c r="J145" s="101"/>
      <c r="K145" s="101"/>
      <c r="L145" s="101"/>
      <c r="M145" s="108"/>
    </row>
    <row r="146" spans="1:13" ht="28.5">
      <c r="A146" s="124" t="s">
        <v>426</v>
      </c>
      <c r="B146" s="129"/>
      <c r="C146" s="136" t="s">
        <v>117</v>
      </c>
      <c r="D146" s="90" t="s">
        <v>413</v>
      </c>
      <c r="E146" s="89" t="s">
        <v>427</v>
      </c>
      <c r="F146" s="73"/>
      <c r="G146" s="99">
        <f>SUM(G147)</f>
        <v>2715.8</v>
      </c>
      <c r="H146" s="99">
        <f>SUM(H150+H155+H158+H161)+H148</f>
        <v>15879.199999999997</v>
      </c>
      <c r="I146" s="99">
        <f t="shared" si="2"/>
        <v>584.6969585389203</v>
      </c>
      <c r="J146" s="100"/>
      <c r="K146" s="100"/>
      <c r="L146" s="100"/>
      <c r="M146" s="99">
        <f>SUM(M147)</f>
        <v>2715.8</v>
      </c>
    </row>
    <row r="147" spans="1:13" ht="28.5">
      <c r="A147" s="124" t="s">
        <v>11</v>
      </c>
      <c r="B147" s="223"/>
      <c r="C147" s="136" t="s">
        <v>117</v>
      </c>
      <c r="D147" s="90" t="s">
        <v>413</v>
      </c>
      <c r="E147" s="90" t="s">
        <v>599</v>
      </c>
      <c r="F147" s="137"/>
      <c r="G147" s="119">
        <f>SUM(G148)</f>
        <v>2715.8</v>
      </c>
      <c r="H147" s="99">
        <f>SUM(H148)</f>
        <v>0</v>
      </c>
      <c r="I147" s="99">
        <f t="shared" si="2"/>
        <v>0</v>
      </c>
      <c r="J147" s="100"/>
      <c r="K147" s="100"/>
      <c r="L147" s="100"/>
      <c r="M147" s="98">
        <f>SUM(M148)</f>
        <v>2715.8</v>
      </c>
    </row>
    <row r="148" spans="1:13" ht="28.5">
      <c r="A148" s="124" t="s">
        <v>205</v>
      </c>
      <c r="B148" s="223"/>
      <c r="C148" s="136" t="s">
        <v>117</v>
      </c>
      <c r="D148" s="90" t="s">
        <v>413</v>
      </c>
      <c r="E148" s="90" t="s">
        <v>600</v>
      </c>
      <c r="F148" s="137"/>
      <c r="G148" s="119">
        <f>G149</f>
        <v>2715.8</v>
      </c>
      <c r="H148" s="99">
        <f>SUM(H149)</f>
        <v>0</v>
      </c>
      <c r="I148" s="99">
        <f t="shared" si="2"/>
        <v>0</v>
      </c>
      <c r="J148" s="100"/>
      <c r="K148" s="100"/>
      <c r="L148" s="100"/>
      <c r="M148" s="98">
        <f>M149</f>
        <v>2715.8</v>
      </c>
    </row>
    <row r="149" spans="1:13" ht="28.5">
      <c r="A149" s="124" t="s">
        <v>532</v>
      </c>
      <c r="B149" s="223"/>
      <c r="C149" s="136" t="s">
        <v>117</v>
      </c>
      <c r="D149" s="90" t="s">
        <v>413</v>
      </c>
      <c r="E149" s="90" t="s">
        <v>600</v>
      </c>
      <c r="F149" s="137" t="s">
        <v>523</v>
      </c>
      <c r="G149" s="119">
        <v>2715.8</v>
      </c>
      <c r="H149" s="99"/>
      <c r="I149" s="99">
        <f t="shared" si="2"/>
        <v>0</v>
      </c>
      <c r="J149" s="100">
        <f>SUM('ведомствен.2015-2016'!G318)</f>
        <v>2715.8</v>
      </c>
      <c r="K149" s="100">
        <f>SUM('ведомствен.2015-2016'!H318)</f>
        <v>2715.8</v>
      </c>
      <c r="L149" s="100"/>
      <c r="M149" s="98">
        <v>2715.8</v>
      </c>
    </row>
    <row r="150" spans="1:13" ht="14.25">
      <c r="A150" s="127" t="s">
        <v>555</v>
      </c>
      <c r="B150" s="225"/>
      <c r="C150" s="143" t="s">
        <v>117</v>
      </c>
      <c r="D150" s="86" t="s">
        <v>413</v>
      </c>
      <c r="E150" s="86" t="s">
        <v>125</v>
      </c>
      <c r="F150" s="144"/>
      <c r="G150" s="120">
        <f>G151</f>
        <v>5683.5</v>
      </c>
      <c r="H150" s="99">
        <f>SUM(H151)+H153</f>
        <v>10264.099999999999</v>
      </c>
      <c r="I150" s="99">
        <f t="shared" si="2"/>
        <v>180.59470396762555</v>
      </c>
      <c r="J150" s="100"/>
      <c r="K150" s="100"/>
      <c r="L150" s="100"/>
      <c r="M150" s="108">
        <f>M151</f>
        <v>5683.5</v>
      </c>
    </row>
    <row r="151" spans="1:13" ht="28.5">
      <c r="A151" s="127" t="s">
        <v>572</v>
      </c>
      <c r="B151" s="225"/>
      <c r="C151" s="143" t="s">
        <v>117</v>
      </c>
      <c r="D151" s="86" t="s">
        <v>413</v>
      </c>
      <c r="E151" s="86" t="s">
        <v>45</v>
      </c>
      <c r="F151" s="144"/>
      <c r="G151" s="120">
        <f>SUM(G152)</f>
        <v>5683.5</v>
      </c>
      <c r="H151" s="99">
        <f>SUM(H152)</f>
        <v>438.8</v>
      </c>
      <c r="I151" s="99">
        <f t="shared" si="2"/>
        <v>7.720594703967626</v>
      </c>
      <c r="J151" s="100"/>
      <c r="K151" s="100"/>
      <c r="L151" s="100"/>
      <c r="M151" s="108">
        <f>SUM(M152)</f>
        <v>5683.5</v>
      </c>
    </row>
    <row r="152" spans="1:13" ht="28.5">
      <c r="A152" s="62" t="s">
        <v>532</v>
      </c>
      <c r="B152" s="225"/>
      <c r="C152" s="143" t="s">
        <v>117</v>
      </c>
      <c r="D152" s="86" t="s">
        <v>413</v>
      </c>
      <c r="E152" s="86" t="s">
        <v>45</v>
      </c>
      <c r="F152" s="144" t="s">
        <v>523</v>
      </c>
      <c r="G152" s="120">
        <v>5683.5</v>
      </c>
      <c r="H152" s="99">
        <v>438.8</v>
      </c>
      <c r="I152" s="99">
        <f t="shared" si="2"/>
        <v>7.720594703967626</v>
      </c>
      <c r="J152" s="100">
        <f>SUM('ведомствен.2015-2016'!G163)</f>
        <v>5683.5</v>
      </c>
      <c r="K152" s="100">
        <f>SUM('ведомствен.2015-2016'!H163)</f>
        <v>5683.5</v>
      </c>
      <c r="L152" s="100"/>
      <c r="M152" s="108">
        <v>5683.5</v>
      </c>
    </row>
    <row r="153" spans="1:13" ht="15">
      <c r="A153" s="128" t="s">
        <v>430</v>
      </c>
      <c r="B153" s="228"/>
      <c r="C153" s="150" t="s">
        <v>127</v>
      </c>
      <c r="D153" s="92"/>
      <c r="E153" s="92"/>
      <c r="F153" s="151"/>
      <c r="G153" s="107">
        <f>SUM(G154+G206+G212+G224)</f>
        <v>55737.6</v>
      </c>
      <c r="H153" s="99">
        <f>SUM(H154)</f>
        <v>9825.3</v>
      </c>
      <c r="I153" s="99">
        <f t="shared" si="2"/>
        <v>17.627777299345503</v>
      </c>
      <c r="J153" s="100"/>
      <c r="K153" s="100"/>
      <c r="L153" s="100"/>
      <c r="M153" s="107">
        <f>SUM(M154+M206+M212+M224)</f>
        <v>49417.6</v>
      </c>
    </row>
    <row r="154" spans="1:13" ht="14.25" hidden="1">
      <c r="A154" s="77" t="s">
        <v>431</v>
      </c>
      <c r="B154" s="129"/>
      <c r="C154" s="71" t="s">
        <v>127</v>
      </c>
      <c r="D154" s="72" t="s">
        <v>465</v>
      </c>
      <c r="E154" s="72"/>
      <c r="F154" s="76"/>
      <c r="G154" s="99"/>
      <c r="H154" s="99">
        <v>9825.3</v>
      </c>
      <c r="I154" s="99" t="e">
        <f t="shared" si="2"/>
        <v>#DIV/0!</v>
      </c>
      <c r="J154" s="100">
        <f>SUM('ведомствен.2015-2016'!G147)</f>
        <v>0</v>
      </c>
      <c r="K154" s="100">
        <f>SUM('ведомствен.2015-2016'!H147)</f>
        <v>0</v>
      </c>
      <c r="L154" s="100"/>
      <c r="M154" s="99"/>
    </row>
    <row r="155" spans="1:13" ht="42.75" hidden="1">
      <c r="A155" s="124" t="s">
        <v>432</v>
      </c>
      <c r="B155" s="129"/>
      <c r="C155" s="71" t="s">
        <v>127</v>
      </c>
      <c r="D155" s="72" t="s">
        <v>465</v>
      </c>
      <c r="E155" s="72" t="s">
        <v>433</v>
      </c>
      <c r="F155" s="76"/>
      <c r="G155" s="99">
        <f>SUM(G156+G163)</f>
        <v>0</v>
      </c>
      <c r="H155" s="99">
        <f>SUM(H156)</f>
        <v>227.3</v>
      </c>
      <c r="I155" s="99" t="e">
        <f t="shared" si="2"/>
        <v>#DIV/0!</v>
      </c>
      <c r="J155" s="100"/>
      <c r="K155" s="100"/>
      <c r="L155" s="100"/>
      <c r="M155" s="99">
        <f>SUM(M156+M163)</f>
        <v>0</v>
      </c>
    </row>
    <row r="156" spans="1:13" ht="71.25" hidden="1">
      <c r="A156" s="124" t="s">
        <v>434</v>
      </c>
      <c r="B156" s="129"/>
      <c r="C156" s="71" t="s">
        <v>127</v>
      </c>
      <c r="D156" s="72" t="s">
        <v>465</v>
      </c>
      <c r="E156" s="72" t="s">
        <v>435</v>
      </c>
      <c r="F156" s="76"/>
      <c r="G156" s="99">
        <f>SUM(G157+G159+G161)</f>
        <v>0</v>
      </c>
      <c r="H156" s="99">
        <f>SUM(H157)</f>
        <v>227.3</v>
      </c>
      <c r="I156" s="99" t="e">
        <f t="shared" si="2"/>
        <v>#DIV/0!</v>
      </c>
      <c r="J156" s="100"/>
      <c r="K156" s="100"/>
      <c r="L156" s="100"/>
      <c r="M156" s="99">
        <f>SUM(M157+M159+M161)</f>
        <v>0</v>
      </c>
    </row>
    <row r="157" spans="1:13" ht="57" hidden="1">
      <c r="A157" s="124" t="s">
        <v>25</v>
      </c>
      <c r="B157" s="129"/>
      <c r="C157" s="71" t="s">
        <v>127</v>
      </c>
      <c r="D157" s="72" t="s">
        <v>465</v>
      </c>
      <c r="E157" s="72" t="s">
        <v>26</v>
      </c>
      <c r="F157" s="76"/>
      <c r="G157" s="99">
        <f>SUM(G158)</f>
        <v>0</v>
      </c>
      <c r="H157" s="99">
        <v>227.3</v>
      </c>
      <c r="I157" s="99" t="e">
        <f t="shared" si="2"/>
        <v>#DIV/0!</v>
      </c>
      <c r="J157" s="100"/>
      <c r="K157" s="100"/>
      <c r="L157" s="100"/>
      <c r="M157" s="99">
        <f>SUM(M158)</f>
        <v>0</v>
      </c>
    </row>
    <row r="158" spans="1:13" ht="14.25" hidden="1">
      <c r="A158" s="77" t="s">
        <v>7</v>
      </c>
      <c r="B158" s="129"/>
      <c r="C158" s="71" t="s">
        <v>127</v>
      </c>
      <c r="D158" s="72" t="s">
        <v>465</v>
      </c>
      <c r="E158" s="72" t="s">
        <v>26</v>
      </c>
      <c r="F158" s="76" t="s">
        <v>8</v>
      </c>
      <c r="G158" s="99"/>
      <c r="H158" s="99">
        <f>SUM(H159)</f>
        <v>5387.8</v>
      </c>
      <c r="I158" s="99" t="e">
        <f t="shared" si="2"/>
        <v>#DIV/0!</v>
      </c>
      <c r="J158" s="100"/>
      <c r="K158" s="100"/>
      <c r="L158" s="100"/>
      <c r="M158" s="99"/>
    </row>
    <row r="159" spans="1:13" ht="57" hidden="1">
      <c r="A159" s="124" t="s">
        <v>27</v>
      </c>
      <c r="B159" s="129"/>
      <c r="C159" s="71" t="s">
        <v>127</v>
      </c>
      <c r="D159" s="72" t="s">
        <v>465</v>
      </c>
      <c r="E159" s="72" t="s">
        <v>28</v>
      </c>
      <c r="F159" s="76"/>
      <c r="G159" s="99">
        <f>SUM(G160)</f>
        <v>0</v>
      </c>
      <c r="H159" s="99">
        <f>SUM(H160)</f>
        <v>5387.8</v>
      </c>
      <c r="I159" s="99" t="e">
        <f t="shared" si="2"/>
        <v>#DIV/0!</v>
      </c>
      <c r="J159" s="100"/>
      <c r="K159" s="100"/>
      <c r="L159" s="100"/>
      <c r="M159" s="99">
        <f>SUM(M160)</f>
        <v>0</v>
      </c>
    </row>
    <row r="160" spans="1:13" ht="14.25" hidden="1">
      <c r="A160" s="129" t="s">
        <v>130</v>
      </c>
      <c r="B160" s="129"/>
      <c r="C160" s="71" t="s">
        <v>127</v>
      </c>
      <c r="D160" s="72" t="s">
        <v>465</v>
      </c>
      <c r="E160" s="72" t="s">
        <v>28</v>
      </c>
      <c r="F160" s="76" t="s">
        <v>131</v>
      </c>
      <c r="G160" s="99"/>
      <c r="H160" s="99">
        <v>5387.8</v>
      </c>
      <c r="I160" s="99" t="e">
        <f t="shared" si="2"/>
        <v>#DIV/0!</v>
      </c>
      <c r="J160" s="100"/>
      <c r="K160" s="100"/>
      <c r="L160" s="100"/>
      <c r="M160" s="99"/>
    </row>
    <row r="161" spans="1:13" s="18" customFormat="1" ht="71.25" hidden="1">
      <c r="A161" s="124" t="s">
        <v>269</v>
      </c>
      <c r="B161" s="129"/>
      <c r="C161" s="71" t="s">
        <v>127</v>
      </c>
      <c r="D161" s="72" t="s">
        <v>465</v>
      </c>
      <c r="E161" s="72" t="s">
        <v>136</v>
      </c>
      <c r="F161" s="76"/>
      <c r="G161" s="99">
        <f>SUM(G162)</f>
        <v>0</v>
      </c>
      <c r="H161" s="99">
        <f>SUM(H163)</f>
        <v>0</v>
      </c>
      <c r="I161" s="99" t="e">
        <f t="shared" si="2"/>
        <v>#DIV/0!</v>
      </c>
      <c r="J161" s="101"/>
      <c r="K161" s="101"/>
      <c r="L161" s="101"/>
      <c r="M161" s="99">
        <f>SUM(M162)</f>
        <v>0</v>
      </c>
    </row>
    <row r="162" spans="1:13" s="18" customFormat="1" ht="14.25" hidden="1">
      <c r="A162" s="129" t="s">
        <v>130</v>
      </c>
      <c r="B162" s="129"/>
      <c r="C162" s="71" t="s">
        <v>127</v>
      </c>
      <c r="D162" s="72" t="s">
        <v>465</v>
      </c>
      <c r="E162" s="72" t="s">
        <v>136</v>
      </c>
      <c r="F162" s="76" t="s">
        <v>131</v>
      </c>
      <c r="G162" s="99"/>
      <c r="H162" s="99">
        <f>SUM(H163)</f>
        <v>0</v>
      </c>
      <c r="I162" s="99" t="e">
        <f t="shared" si="2"/>
        <v>#DIV/0!</v>
      </c>
      <c r="J162" s="101"/>
      <c r="K162" s="101"/>
      <c r="L162" s="101"/>
      <c r="M162" s="99"/>
    </row>
    <row r="163" spans="1:13" ht="42.75" hidden="1">
      <c r="A163" s="124" t="s">
        <v>436</v>
      </c>
      <c r="B163" s="129"/>
      <c r="C163" s="71" t="s">
        <v>127</v>
      </c>
      <c r="D163" s="72" t="s">
        <v>465</v>
      </c>
      <c r="E163" s="72" t="s">
        <v>437</v>
      </c>
      <c r="F163" s="76"/>
      <c r="G163" s="99">
        <f>SUM(G164)+G170+G173</f>
        <v>0</v>
      </c>
      <c r="H163" s="99"/>
      <c r="I163" s="99" t="e">
        <f t="shared" si="2"/>
        <v>#DIV/0!</v>
      </c>
      <c r="J163" s="100"/>
      <c r="K163" s="100"/>
      <c r="L163" s="100"/>
      <c r="M163" s="99">
        <f>SUM(M164)+M170+M173</f>
        <v>0</v>
      </c>
    </row>
    <row r="164" spans="1:13" ht="28.5" hidden="1">
      <c r="A164" s="124" t="s">
        <v>438</v>
      </c>
      <c r="B164" s="129"/>
      <c r="C164" s="71" t="s">
        <v>127</v>
      </c>
      <c r="D164" s="72" t="s">
        <v>465</v>
      </c>
      <c r="E164" s="72" t="s">
        <v>439</v>
      </c>
      <c r="F164" s="76"/>
      <c r="G164" s="99">
        <f>SUM(G165+G166)</f>
        <v>0</v>
      </c>
      <c r="H164" s="99"/>
      <c r="I164" s="99"/>
      <c r="J164" s="100"/>
      <c r="K164" s="100"/>
      <c r="L164" s="100"/>
      <c r="M164" s="99">
        <f>SUM(M165+M166)</f>
        <v>0</v>
      </c>
    </row>
    <row r="165" spans="1:13" ht="14.25" hidden="1">
      <c r="A165" s="124" t="s">
        <v>7</v>
      </c>
      <c r="B165" s="129"/>
      <c r="C165" s="71" t="s">
        <v>127</v>
      </c>
      <c r="D165" s="72" t="s">
        <v>465</v>
      </c>
      <c r="E165" s="72" t="s">
        <v>439</v>
      </c>
      <c r="F165" s="76" t="s">
        <v>8</v>
      </c>
      <c r="G165" s="99"/>
      <c r="H165" s="99"/>
      <c r="I165" s="99"/>
      <c r="J165" s="100"/>
      <c r="K165" s="100"/>
      <c r="L165" s="100"/>
      <c r="M165" s="99"/>
    </row>
    <row r="166" spans="1:13" ht="28.5" hidden="1">
      <c r="A166" s="124" t="s">
        <v>440</v>
      </c>
      <c r="B166" s="129"/>
      <c r="C166" s="71" t="s">
        <v>127</v>
      </c>
      <c r="D166" s="72" t="s">
        <v>465</v>
      </c>
      <c r="E166" s="72" t="s">
        <v>439</v>
      </c>
      <c r="F166" s="76" t="s">
        <v>441</v>
      </c>
      <c r="G166" s="99"/>
      <c r="H166" s="99"/>
      <c r="I166" s="99"/>
      <c r="J166" s="100"/>
      <c r="K166" s="100"/>
      <c r="L166" s="100"/>
      <c r="M166" s="99"/>
    </row>
    <row r="167" spans="1:13" ht="28.5" hidden="1">
      <c r="A167" s="124" t="s">
        <v>264</v>
      </c>
      <c r="B167" s="129"/>
      <c r="C167" s="71" t="s">
        <v>127</v>
      </c>
      <c r="D167" s="72" t="s">
        <v>465</v>
      </c>
      <c r="E167" s="72" t="s">
        <v>428</v>
      </c>
      <c r="F167" s="76"/>
      <c r="G167" s="99">
        <f>SUM(G168)</f>
        <v>0</v>
      </c>
      <c r="H167" s="99"/>
      <c r="I167" s="99"/>
      <c r="J167" s="100"/>
      <c r="K167" s="100"/>
      <c r="L167" s="100"/>
      <c r="M167" s="99">
        <f>SUM(M168)</f>
        <v>0</v>
      </c>
    </row>
    <row r="168" spans="1:13" ht="28.5" hidden="1">
      <c r="A168" s="124" t="s">
        <v>128</v>
      </c>
      <c r="B168" s="129"/>
      <c r="C168" s="71" t="s">
        <v>127</v>
      </c>
      <c r="D168" s="72" t="s">
        <v>465</v>
      </c>
      <c r="E168" s="72" t="s">
        <v>129</v>
      </c>
      <c r="F168" s="76"/>
      <c r="G168" s="99">
        <f>SUM(G169)</f>
        <v>0</v>
      </c>
      <c r="H168" s="99"/>
      <c r="I168" s="99"/>
      <c r="J168" s="100"/>
      <c r="K168" s="100"/>
      <c r="L168" s="100"/>
      <c r="M168" s="99">
        <f>SUM(M169)</f>
        <v>0</v>
      </c>
    </row>
    <row r="169" spans="1:13" ht="14.25" hidden="1">
      <c r="A169" s="124" t="s">
        <v>130</v>
      </c>
      <c r="B169" s="129"/>
      <c r="C169" s="71" t="s">
        <v>127</v>
      </c>
      <c r="D169" s="72" t="s">
        <v>465</v>
      </c>
      <c r="E169" s="72" t="s">
        <v>129</v>
      </c>
      <c r="F169" s="76" t="s">
        <v>131</v>
      </c>
      <c r="G169" s="99"/>
      <c r="H169" s="99">
        <f>SUM(H170+H173)</f>
        <v>0</v>
      </c>
      <c r="I169" s="99" t="e">
        <f t="shared" si="2"/>
        <v>#DIV/0!</v>
      </c>
      <c r="J169" s="100"/>
      <c r="K169" s="100"/>
      <c r="L169" s="100"/>
      <c r="M169" s="99"/>
    </row>
    <row r="170" spans="1:13" ht="28.5" hidden="1">
      <c r="A170" s="124" t="s">
        <v>442</v>
      </c>
      <c r="B170" s="129"/>
      <c r="C170" s="71" t="s">
        <v>127</v>
      </c>
      <c r="D170" s="72" t="s">
        <v>465</v>
      </c>
      <c r="E170" s="72" t="s">
        <v>443</v>
      </c>
      <c r="F170" s="76"/>
      <c r="G170" s="99">
        <f>SUM(G171+G172)</f>
        <v>0</v>
      </c>
      <c r="H170" s="99">
        <f>SUM(H171)</f>
        <v>0</v>
      </c>
      <c r="I170" s="99" t="e">
        <f t="shared" si="2"/>
        <v>#DIV/0!</v>
      </c>
      <c r="J170" s="100"/>
      <c r="K170" s="100"/>
      <c r="L170" s="100"/>
      <c r="M170" s="99">
        <f>SUM(M171+M172)</f>
        <v>0</v>
      </c>
    </row>
    <row r="171" spans="1:13" ht="42.75" hidden="1">
      <c r="A171" s="77" t="s">
        <v>12</v>
      </c>
      <c r="B171" s="129"/>
      <c r="C171" s="71" t="s">
        <v>127</v>
      </c>
      <c r="D171" s="72" t="s">
        <v>465</v>
      </c>
      <c r="E171" s="72" t="s">
        <v>443</v>
      </c>
      <c r="F171" s="76" t="s">
        <v>50</v>
      </c>
      <c r="G171" s="99"/>
      <c r="H171" s="99">
        <f>SUM(H172)</f>
        <v>0</v>
      </c>
      <c r="I171" s="99" t="e">
        <f t="shared" si="2"/>
        <v>#DIV/0!</v>
      </c>
      <c r="J171" s="100"/>
      <c r="K171" s="100"/>
      <c r="L171" s="100"/>
      <c r="M171" s="99"/>
    </row>
    <row r="172" spans="1:13" ht="14.25" hidden="1">
      <c r="A172" s="129" t="s">
        <v>130</v>
      </c>
      <c r="B172" s="129"/>
      <c r="C172" s="71" t="s">
        <v>127</v>
      </c>
      <c r="D172" s="72" t="s">
        <v>465</v>
      </c>
      <c r="E172" s="72" t="s">
        <v>443</v>
      </c>
      <c r="F172" s="76" t="s">
        <v>131</v>
      </c>
      <c r="G172" s="99"/>
      <c r="H172" s="99"/>
      <c r="I172" s="99" t="e">
        <f t="shared" si="2"/>
        <v>#DIV/0!</v>
      </c>
      <c r="J172" s="100"/>
      <c r="K172" s="100"/>
      <c r="L172" s="100"/>
      <c r="M172" s="99"/>
    </row>
    <row r="173" spans="1:13" ht="57" hidden="1">
      <c r="A173" s="124" t="s">
        <v>444</v>
      </c>
      <c r="B173" s="129"/>
      <c r="C173" s="71" t="s">
        <v>127</v>
      </c>
      <c r="D173" s="72" t="s">
        <v>465</v>
      </c>
      <c r="E173" s="72" t="s">
        <v>445</v>
      </c>
      <c r="F173" s="76"/>
      <c r="G173" s="99">
        <f>SUM(G174)</f>
        <v>0</v>
      </c>
      <c r="H173" s="99">
        <f>SUM(H174)</f>
        <v>0</v>
      </c>
      <c r="I173" s="99" t="e">
        <f t="shared" si="2"/>
        <v>#DIV/0!</v>
      </c>
      <c r="J173" s="100"/>
      <c r="K173" s="100"/>
      <c r="L173" s="100"/>
      <c r="M173" s="99">
        <f>SUM(M174)</f>
        <v>0</v>
      </c>
    </row>
    <row r="174" spans="1:13" ht="14.25" hidden="1">
      <c r="A174" s="129" t="s">
        <v>130</v>
      </c>
      <c r="B174" s="129"/>
      <c r="C174" s="71" t="s">
        <v>127</v>
      </c>
      <c r="D174" s="72" t="s">
        <v>465</v>
      </c>
      <c r="E174" s="72" t="s">
        <v>445</v>
      </c>
      <c r="F174" s="76" t="s">
        <v>131</v>
      </c>
      <c r="G174" s="99"/>
      <c r="H174" s="99"/>
      <c r="I174" s="99" t="e">
        <f t="shared" si="2"/>
        <v>#DIV/0!</v>
      </c>
      <c r="J174" s="100"/>
      <c r="K174" s="100"/>
      <c r="L174" s="100"/>
      <c r="M174" s="99"/>
    </row>
    <row r="175" spans="1:13" ht="14.25" hidden="1">
      <c r="A175" s="77" t="s">
        <v>446</v>
      </c>
      <c r="B175" s="129"/>
      <c r="C175" s="71" t="s">
        <v>127</v>
      </c>
      <c r="D175" s="72" t="s">
        <v>465</v>
      </c>
      <c r="E175" s="72" t="s">
        <v>447</v>
      </c>
      <c r="F175" s="76"/>
      <c r="G175" s="99">
        <f>SUM(G176+G178)</f>
        <v>0</v>
      </c>
      <c r="H175" s="99" t="e">
        <f>SUM('[1]Ведомств.'!G141)</f>
        <v>#REF!</v>
      </c>
      <c r="I175" s="99" t="e">
        <f t="shared" si="2"/>
        <v>#REF!</v>
      </c>
      <c r="J175" s="100"/>
      <c r="K175" s="100"/>
      <c r="L175" s="100"/>
      <c r="M175" s="99">
        <f>SUM(M176+M178)</f>
        <v>0</v>
      </c>
    </row>
    <row r="176" spans="1:13" ht="42.75" hidden="1">
      <c r="A176" s="87" t="s">
        <v>448</v>
      </c>
      <c r="B176" s="129"/>
      <c r="C176" s="71" t="s">
        <v>127</v>
      </c>
      <c r="D176" s="72" t="s">
        <v>465</v>
      </c>
      <c r="E176" s="72" t="s">
        <v>449</v>
      </c>
      <c r="F176" s="76"/>
      <c r="G176" s="99">
        <f>SUM(G177)</f>
        <v>0</v>
      </c>
      <c r="H176" s="99"/>
      <c r="I176" s="99" t="e">
        <f t="shared" si="2"/>
        <v>#DIV/0!</v>
      </c>
      <c r="J176" s="100"/>
      <c r="K176" s="100"/>
      <c r="L176" s="100"/>
      <c r="M176" s="99">
        <f>SUM(M177)</f>
        <v>0</v>
      </c>
    </row>
    <row r="177" spans="1:13" s="12" customFormat="1" ht="15" hidden="1">
      <c r="A177" s="77" t="s">
        <v>7</v>
      </c>
      <c r="B177" s="129"/>
      <c r="C177" s="71" t="s">
        <v>127</v>
      </c>
      <c r="D177" s="72" t="s">
        <v>465</v>
      </c>
      <c r="E177" s="72" t="s">
        <v>449</v>
      </c>
      <c r="F177" s="76" t="s">
        <v>8</v>
      </c>
      <c r="G177" s="99"/>
      <c r="H177" s="110" t="e">
        <f>SUM(H178+H219)</f>
        <v>#REF!</v>
      </c>
      <c r="I177" s="110" t="e">
        <f t="shared" si="2"/>
        <v>#REF!</v>
      </c>
      <c r="J177" s="102"/>
      <c r="K177" s="102"/>
      <c r="L177" s="102" t="e">
        <f>SUM('ведомствен.2015-2016'!G52+'ведомствен.2015-2016'!G172+'ведомствен.2015-2016'!G348+'ведомствен.2015-2016'!#REF!)</f>
        <v>#REF!</v>
      </c>
      <c r="M177" s="99"/>
    </row>
    <row r="178" spans="1:13" ht="28.5" hidden="1">
      <c r="A178" s="87" t="s">
        <v>450</v>
      </c>
      <c r="B178" s="126"/>
      <c r="C178" s="71" t="s">
        <v>127</v>
      </c>
      <c r="D178" s="72" t="s">
        <v>465</v>
      </c>
      <c r="E178" s="72" t="s">
        <v>451</v>
      </c>
      <c r="F178" s="73"/>
      <c r="G178" s="99">
        <f>SUM(G179)</f>
        <v>0</v>
      </c>
      <c r="H178" s="99">
        <f>SUM(H186)+H181+H179</f>
        <v>55910.700000000004</v>
      </c>
      <c r="I178" s="99" t="e">
        <f t="shared" si="2"/>
        <v>#DIV/0!</v>
      </c>
      <c r="J178" s="100"/>
      <c r="K178" s="100"/>
      <c r="L178" s="100"/>
      <c r="M178" s="99">
        <f>SUM(M179)</f>
        <v>0</v>
      </c>
    </row>
    <row r="179" spans="1:13" ht="14.25" hidden="1">
      <c r="A179" s="77" t="s">
        <v>98</v>
      </c>
      <c r="B179" s="229"/>
      <c r="C179" s="71" t="s">
        <v>127</v>
      </c>
      <c r="D179" s="72" t="s">
        <v>465</v>
      </c>
      <c r="E179" s="72" t="s">
        <v>451</v>
      </c>
      <c r="F179" s="76" t="s">
        <v>99</v>
      </c>
      <c r="G179" s="99"/>
      <c r="H179" s="99">
        <f>SUM(H180)+H183+H184</f>
        <v>25204.300000000003</v>
      </c>
      <c r="I179" s="99" t="e">
        <f t="shared" si="2"/>
        <v>#DIV/0!</v>
      </c>
      <c r="J179" s="100"/>
      <c r="K179" s="100"/>
      <c r="L179" s="100"/>
      <c r="M179" s="99"/>
    </row>
    <row r="180" spans="1:13" ht="14.25" hidden="1">
      <c r="A180" s="87" t="s">
        <v>3</v>
      </c>
      <c r="B180" s="129"/>
      <c r="C180" s="71" t="s">
        <v>127</v>
      </c>
      <c r="D180" s="72" t="s">
        <v>465</v>
      </c>
      <c r="E180" s="72" t="s">
        <v>4</v>
      </c>
      <c r="F180" s="76"/>
      <c r="G180" s="99">
        <f>SUM(G183)+G188+G181</f>
        <v>0</v>
      </c>
      <c r="H180" s="99">
        <v>24333.9</v>
      </c>
      <c r="I180" s="99" t="e">
        <f t="shared" si="2"/>
        <v>#DIV/0!</v>
      </c>
      <c r="J180" s="100"/>
      <c r="K180" s="100"/>
      <c r="L180" s="100"/>
      <c r="M180" s="99">
        <f>SUM(M183)+M188+M181</f>
        <v>0</v>
      </c>
    </row>
    <row r="181" spans="1:13" ht="42.75" hidden="1">
      <c r="A181" s="87" t="s">
        <v>452</v>
      </c>
      <c r="B181" s="129"/>
      <c r="C181" s="71" t="s">
        <v>127</v>
      </c>
      <c r="D181" s="72" t="s">
        <v>465</v>
      </c>
      <c r="E181" s="72" t="s">
        <v>453</v>
      </c>
      <c r="F181" s="76"/>
      <c r="G181" s="99">
        <f>SUM(G182)</f>
        <v>0</v>
      </c>
      <c r="H181" s="99">
        <f>SUM(H182)</f>
        <v>0</v>
      </c>
      <c r="I181" s="99" t="e">
        <f t="shared" si="2"/>
        <v>#DIV/0!</v>
      </c>
      <c r="J181" s="100"/>
      <c r="K181" s="100"/>
      <c r="L181" s="100"/>
      <c r="M181" s="99">
        <f>SUM(M182)</f>
        <v>0</v>
      </c>
    </row>
    <row r="182" spans="1:13" ht="14.25" hidden="1">
      <c r="A182" s="87" t="s">
        <v>130</v>
      </c>
      <c r="B182" s="129"/>
      <c r="C182" s="71" t="s">
        <v>127</v>
      </c>
      <c r="D182" s="72" t="s">
        <v>465</v>
      </c>
      <c r="E182" s="72" t="s">
        <v>453</v>
      </c>
      <c r="F182" s="76" t="s">
        <v>131</v>
      </c>
      <c r="G182" s="99"/>
      <c r="H182" s="99"/>
      <c r="I182" s="99" t="e">
        <f t="shared" si="2"/>
        <v>#DIV/0!</v>
      </c>
      <c r="J182" s="100"/>
      <c r="K182" s="100"/>
      <c r="L182" s="100"/>
      <c r="M182" s="99"/>
    </row>
    <row r="183" spans="1:13" ht="42.75" hidden="1">
      <c r="A183" s="77" t="s">
        <v>454</v>
      </c>
      <c r="B183" s="129"/>
      <c r="C183" s="71" t="s">
        <v>127</v>
      </c>
      <c r="D183" s="72" t="s">
        <v>465</v>
      </c>
      <c r="E183" s="72" t="s">
        <v>455</v>
      </c>
      <c r="F183" s="76"/>
      <c r="G183" s="99">
        <f>SUM(G184+G186)</f>
        <v>0</v>
      </c>
      <c r="H183" s="99"/>
      <c r="I183" s="99" t="e">
        <f t="shared" si="2"/>
        <v>#DIV/0!</v>
      </c>
      <c r="J183" s="100"/>
      <c r="K183" s="100"/>
      <c r="L183" s="100"/>
      <c r="M183" s="99">
        <f>SUM(M184+M186)</f>
        <v>0</v>
      </c>
    </row>
    <row r="184" spans="1:13" ht="28.5" hidden="1">
      <c r="A184" s="87" t="s">
        <v>456</v>
      </c>
      <c r="B184" s="129"/>
      <c r="C184" s="71" t="s">
        <v>127</v>
      </c>
      <c r="D184" s="72" t="s">
        <v>465</v>
      </c>
      <c r="E184" s="72" t="s">
        <v>457</v>
      </c>
      <c r="F184" s="76"/>
      <c r="G184" s="99">
        <f>SUM(G185)</f>
        <v>0</v>
      </c>
      <c r="H184" s="99">
        <f>SUM(H185)</f>
        <v>870.4</v>
      </c>
      <c r="I184" s="99" t="e">
        <f t="shared" si="2"/>
        <v>#DIV/0!</v>
      </c>
      <c r="J184" s="100"/>
      <c r="K184" s="100"/>
      <c r="L184" s="100"/>
      <c r="M184" s="99">
        <f>SUM(M185)</f>
        <v>0</v>
      </c>
    </row>
    <row r="185" spans="1:13" ht="14.25" hidden="1">
      <c r="A185" s="124" t="s">
        <v>130</v>
      </c>
      <c r="B185" s="129"/>
      <c r="C185" s="71" t="s">
        <v>127</v>
      </c>
      <c r="D185" s="72" t="s">
        <v>465</v>
      </c>
      <c r="E185" s="72" t="s">
        <v>457</v>
      </c>
      <c r="F185" s="76" t="s">
        <v>131</v>
      </c>
      <c r="G185" s="99"/>
      <c r="H185" s="99">
        <v>870.4</v>
      </c>
      <c r="I185" s="99" t="e">
        <f t="shared" si="2"/>
        <v>#DIV/0!</v>
      </c>
      <c r="J185" s="100"/>
      <c r="K185" s="100"/>
      <c r="L185" s="100"/>
      <c r="M185" s="99"/>
    </row>
    <row r="186" spans="1:13" ht="14.25" hidden="1">
      <c r="A186" s="124" t="s">
        <v>458</v>
      </c>
      <c r="B186" s="129"/>
      <c r="C186" s="71" t="s">
        <v>127</v>
      </c>
      <c r="D186" s="72" t="s">
        <v>465</v>
      </c>
      <c r="E186" s="72" t="s">
        <v>459</v>
      </c>
      <c r="F186" s="76"/>
      <c r="G186" s="99">
        <f>SUM(G187)</f>
        <v>0</v>
      </c>
      <c r="H186" s="99">
        <f>SUM(H189)</f>
        <v>30706.4</v>
      </c>
      <c r="I186" s="99" t="e">
        <f t="shared" si="2"/>
        <v>#DIV/0!</v>
      </c>
      <c r="J186" s="100"/>
      <c r="K186" s="100"/>
      <c r="L186" s="100"/>
      <c r="M186" s="99">
        <f>SUM(M187)</f>
        <v>0</v>
      </c>
    </row>
    <row r="187" spans="1:13" ht="14.25" hidden="1">
      <c r="A187" s="77" t="s">
        <v>98</v>
      </c>
      <c r="B187" s="229"/>
      <c r="C187" s="71" t="s">
        <v>127</v>
      </c>
      <c r="D187" s="72" t="s">
        <v>465</v>
      </c>
      <c r="E187" s="72" t="s">
        <v>459</v>
      </c>
      <c r="F187" s="76" t="s">
        <v>99</v>
      </c>
      <c r="G187" s="99"/>
      <c r="H187" s="99"/>
      <c r="I187" s="99"/>
      <c r="J187" s="100"/>
      <c r="K187" s="100"/>
      <c r="L187" s="100"/>
      <c r="M187" s="99"/>
    </row>
    <row r="188" spans="1:13" ht="28.5" hidden="1">
      <c r="A188" s="77" t="s">
        <v>460</v>
      </c>
      <c r="B188" s="229"/>
      <c r="C188" s="71" t="s">
        <v>127</v>
      </c>
      <c r="D188" s="72" t="s">
        <v>465</v>
      </c>
      <c r="E188" s="72" t="s">
        <v>461</v>
      </c>
      <c r="F188" s="76"/>
      <c r="G188" s="99"/>
      <c r="H188" s="99"/>
      <c r="I188" s="99"/>
      <c r="J188" s="100"/>
      <c r="K188" s="100"/>
      <c r="L188" s="100"/>
      <c r="M188" s="99"/>
    </row>
    <row r="189" spans="1:13" ht="42.75" hidden="1">
      <c r="A189" s="77" t="s">
        <v>35</v>
      </c>
      <c r="B189" s="229"/>
      <c r="C189" s="71" t="s">
        <v>127</v>
      </c>
      <c r="D189" s="72" t="s">
        <v>465</v>
      </c>
      <c r="E189" s="72" t="s">
        <v>36</v>
      </c>
      <c r="F189" s="76"/>
      <c r="G189" s="99">
        <f>SUM(G190)</f>
        <v>0</v>
      </c>
      <c r="H189" s="99">
        <f>SUM(H190)+H191</f>
        <v>30706.4</v>
      </c>
      <c r="I189" s="99" t="e">
        <f t="shared" si="2"/>
        <v>#DIV/0!</v>
      </c>
      <c r="J189" s="100"/>
      <c r="K189" s="100"/>
      <c r="L189" s="100"/>
      <c r="M189" s="99">
        <f>SUM(M190)</f>
        <v>0</v>
      </c>
    </row>
    <row r="190" spans="1:13" ht="14.25" hidden="1">
      <c r="A190" s="77" t="s">
        <v>7</v>
      </c>
      <c r="B190" s="229"/>
      <c r="C190" s="71" t="s">
        <v>127</v>
      </c>
      <c r="D190" s="72" t="s">
        <v>465</v>
      </c>
      <c r="E190" s="72" t="s">
        <v>36</v>
      </c>
      <c r="F190" s="76" t="s">
        <v>8</v>
      </c>
      <c r="G190" s="99"/>
      <c r="H190" s="99">
        <v>30706.4</v>
      </c>
      <c r="I190" s="99" t="e">
        <f t="shared" si="2"/>
        <v>#DIV/0!</v>
      </c>
      <c r="J190" s="100"/>
      <c r="K190" s="100"/>
      <c r="L190" s="100"/>
      <c r="M190" s="99"/>
    </row>
    <row r="191" spans="1:13" ht="42.75" hidden="1">
      <c r="A191" s="77" t="s">
        <v>37</v>
      </c>
      <c r="B191" s="229"/>
      <c r="C191" s="71" t="s">
        <v>127</v>
      </c>
      <c r="D191" s="72" t="s">
        <v>465</v>
      </c>
      <c r="E191" s="72" t="s">
        <v>38</v>
      </c>
      <c r="F191" s="76"/>
      <c r="G191" s="99">
        <f>SUM(G192)</f>
        <v>0</v>
      </c>
      <c r="H191" s="99">
        <f>SUM(H192)</f>
        <v>0</v>
      </c>
      <c r="I191" s="99" t="e">
        <f t="shared" si="2"/>
        <v>#DIV/0!</v>
      </c>
      <c r="J191" s="100"/>
      <c r="K191" s="100"/>
      <c r="L191" s="100"/>
      <c r="M191" s="99">
        <f>SUM(M192)</f>
        <v>0</v>
      </c>
    </row>
    <row r="192" spans="1:13" ht="14.25" hidden="1">
      <c r="A192" s="77" t="s">
        <v>7</v>
      </c>
      <c r="B192" s="229"/>
      <c r="C192" s="71" t="s">
        <v>127</v>
      </c>
      <c r="D192" s="72" t="s">
        <v>465</v>
      </c>
      <c r="E192" s="72" t="s">
        <v>38</v>
      </c>
      <c r="F192" s="76" t="s">
        <v>8</v>
      </c>
      <c r="G192" s="99"/>
      <c r="H192" s="99"/>
      <c r="I192" s="99" t="e">
        <f t="shared" si="2"/>
        <v>#DIV/0!</v>
      </c>
      <c r="J192" s="100"/>
      <c r="K192" s="100"/>
      <c r="L192" s="100"/>
      <c r="M192" s="99"/>
    </row>
    <row r="193" spans="1:13" ht="14.25" hidden="1">
      <c r="A193" s="77" t="s">
        <v>446</v>
      </c>
      <c r="B193" s="229"/>
      <c r="C193" s="71" t="s">
        <v>127</v>
      </c>
      <c r="D193" s="72" t="s">
        <v>465</v>
      </c>
      <c r="E193" s="72" t="s">
        <v>447</v>
      </c>
      <c r="F193" s="76"/>
      <c r="G193" s="99">
        <f>SUM(G194)</f>
        <v>0</v>
      </c>
      <c r="H193" s="99"/>
      <c r="I193" s="99"/>
      <c r="J193" s="100"/>
      <c r="K193" s="100"/>
      <c r="L193" s="100"/>
      <c r="M193" s="99">
        <f>SUM(M194)</f>
        <v>0</v>
      </c>
    </row>
    <row r="194" spans="1:13" s="39" customFormat="1" ht="42.75" hidden="1">
      <c r="A194" s="77" t="s">
        <v>304</v>
      </c>
      <c r="B194" s="229"/>
      <c r="C194" s="71" t="s">
        <v>127</v>
      </c>
      <c r="D194" s="72" t="s">
        <v>465</v>
      </c>
      <c r="E194" s="72" t="s">
        <v>451</v>
      </c>
      <c r="F194" s="76"/>
      <c r="G194" s="99">
        <f>SUM(G195)</f>
        <v>0</v>
      </c>
      <c r="H194" s="99"/>
      <c r="I194" s="99"/>
      <c r="J194" s="100"/>
      <c r="K194" s="100"/>
      <c r="L194" s="100"/>
      <c r="M194" s="99">
        <f>SUM(M195)</f>
        <v>0</v>
      </c>
    </row>
    <row r="195" spans="1:13" s="39" customFormat="1" ht="14.25" hidden="1">
      <c r="A195" s="77" t="s">
        <v>98</v>
      </c>
      <c r="B195" s="229"/>
      <c r="C195" s="71" t="s">
        <v>127</v>
      </c>
      <c r="D195" s="72" t="s">
        <v>465</v>
      </c>
      <c r="E195" s="72" t="s">
        <v>451</v>
      </c>
      <c r="F195" s="76" t="s">
        <v>99</v>
      </c>
      <c r="G195" s="99"/>
      <c r="H195" s="99"/>
      <c r="I195" s="99"/>
      <c r="J195" s="100"/>
      <c r="K195" s="100"/>
      <c r="L195" s="100"/>
      <c r="M195" s="99"/>
    </row>
    <row r="196" spans="1:13" s="2" customFormat="1" ht="14.25" hidden="1">
      <c r="A196" s="129" t="s">
        <v>124</v>
      </c>
      <c r="B196" s="129"/>
      <c r="C196" s="71" t="s">
        <v>127</v>
      </c>
      <c r="D196" s="72" t="s">
        <v>465</v>
      </c>
      <c r="E196" s="72" t="s">
        <v>125</v>
      </c>
      <c r="F196" s="76"/>
      <c r="G196" s="99">
        <f>SUM(G197+G200)+G204</f>
        <v>0</v>
      </c>
      <c r="H196" s="99"/>
      <c r="I196" s="99"/>
      <c r="J196" s="101"/>
      <c r="K196" s="101"/>
      <c r="L196" s="101"/>
      <c r="M196" s="99">
        <f>SUM(M197+M200)+M204</f>
        <v>0</v>
      </c>
    </row>
    <row r="197" spans="1:13" s="41" customFormat="1" ht="42.75" hidden="1">
      <c r="A197" s="129" t="s">
        <v>573</v>
      </c>
      <c r="B197" s="129"/>
      <c r="C197" s="71" t="s">
        <v>127</v>
      </c>
      <c r="D197" s="72" t="s">
        <v>465</v>
      </c>
      <c r="E197" s="72" t="s">
        <v>317</v>
      </c>
      <c r="F197" s="76"/>
      <c r="G197" s="104">
        <f>SUM(G198)</f>
        <v>0</v>
      </c>
      <c r="H197" s="99"/>
      <c r="I197" s="99"/>
      <c r="J197" s="101"/>
      <c r="K197" s="101"/>
      <c r="L197" s="101"/>
      <c r="M197" s="104">
        <f>SUM(M198)</f>
        <v>0</v>
      </c>
    </row>
    <row r="198" spans="1:13" s="14" customFormat="1" ht="14.25" hidden="1">
      <c r="A198" s="124" t="s">
        <v>7</v>
      </c>
      <c r="B198" s="129"/>
      <c r="C198" s="71" t="s">
        <v>127</v>
      </c>
      <c r="D198" s="72" t="s">
        <v>465</v>
      </c>
      <c r="E198" s="72" t="s">
        <v>317</v>
      </c>
      <c r="F198" s="76" t="s">
        <v>8</v>
      </c>
      <c r="G198" s="104"/>
      <c r="H198" s="99"/>
      <c r="I198" s="99"/>
      <c r="J198" s="106"/>
      <c r="K198" s="106"/>
      <c r="L198" s="106"/>
      <c r="M198" s="104"/>
    </row>
    <row r="199" spans="1:13" s="14" customFormat="1" ht="14.25" hidden="1">
      <c r="A199" s="129" t="s">
        <v>39</v>
      </c>
      <c r="B199" s="129"/>
      <c r="C199" s="71" t="s">
        <v>127</v>
      </c>
      <c r="D199" s="72" t="s">
        <v>465</v>
      </c>
      <c r="E199" s="72" t="s">
        <v>40</v>
      </c>
      <c r="F199" s="76" t="s">
        <v>99</v>
      </c>
      <c r="G199" s="99"/>
      <c r="H199" s="99"/>
      <c r="I199" s="99"/>
      <c r="J199" s="106"/>
      <c r="K199" s="106"/>
      <c r="L199" s="106"/>
      <c r="M199" s="99"/>
    </row>
    <row r="200" spans="1:13" s="14" customFormat="1" ht="14.25" hidden="1">
      <c r="A200" s="129" t="s">
        <v>130</v>
      </c>
      <c r="B200" s="129"/>
      <c r="C200" s="71" t="s">
        <v>127</v>
      </c>
      <c r="D200" s="72" t="s">
        <v>465</v>
      </c>
      <c r="E200" s="72" t="s">
        <v>125</v>
      </c>
      <c r="F200" s="76" t="s">
        <v>131</v>
      </c>
      <c r="G200" s="99">
        <f>SUM(G201)</f>
        <v>0</v>
      </c>
      <c r="H200" s="99"/>
      <c r="I200" s="99"/>
      <c r="J200" s="106"/>
      <c r="K200" s="106"/>
      <c r="L200" s="106"/>
      <c r="M200" s="99">
        <f>SUM(M201)</f>
        <v>0</v>
      </c>
    </row>
    <row r="201" spans="1:13" s="14" customFormat="1" ht="28.5" hidden="1">
      <c r="A201" s="124" t="s">
        <v>41</v>
      </c>
      <c r="B201" s="129"/>
      <c r="C201" s="71" t="s">
        <v>127</v>
      </c>
      <c r="D201" s="72" t="s">
        <v>465</v>
      </c>
      <c r="E201" s="72" t="s">
        <v>42</v>
      </c>
      <c r="F201" s="76" t="s">
        <v>131</v>
      </c>
      <c r="G201" s="99">
        <f>SUM(G203)</f>
        <v>0</v>
      </c>
      <c r="H201" s="99"/>
      <c r="I201" s="99"/>
      <c r="J201" s="106"/>
      <c r="K201" s="106"/>
      <c r="L201" s="106"/>
      <c r="M201" s="99">
        <f>SUM(M203)</f>
        <v>0</v>
      </c>
    </row>
    <row r="202" spans="1:13" s="41" customFormat="1" ht="28.5" hidden="1">
      <c r="A202" s="124" t="s">
        <v>57</v>
      </c>
      <c r="B202" s="129"/>
      <c r="C202" s="71"/>
      <c r="D202" s="72"/>
      <c r="E202" s="72"/>
      <c r="F202" s="76"/>
      <c r="G202" s="99"/>
      <c r="H202" s="99"/>
      <c r="I202" s="99"/>
      <c r="J202" s="101"/>
      <c r="K202" s="101"/>
      <c r="L202" s="101"/>
      <c r="M202" s="99"/>
    </row>
    <row r="203" spans="1:13" s="41" customFormat="1" ht="28.5" hidden="1">
      <c r="A203" s="87" t="s">
        <v>456</v>
      </c>
      <c r="B203" s="129"/>
      <c r="C203" s="71" t="s">
        <v>127</v>
      </c>
      <c r="D203" s="72" t="s">
        <v>465</v>
      </c>
      <c r="E203" s="72" t="s">
        <v>43</v>
      </c>
      <c r="F203" s="76" t="s">
        <v>131</v>
      </c>
      <c r="G203" s="99"/>
      <c r="H203" s="99"/>
      <c r="I203" s="99"/>
      <c r="J203" s="101"/>
      <c r="K203" s="101"/>
      <c r="L203" s="101"/>
      <c r="M203" s="99"/>
    </row>
    <row r="204" spans="1:13" s="41" customFormat="1" ht="28.5" hidden="1">
      <c r="A204" s="77" t="s">
        <v>44</v>
      </c>
      <c r="B204" s="129"/>
      <c r="C204" s="71" t="s">
        <v>127</v>
      </c>
      <c r="D204" s="72" t="s">
        <v>465</v>
      </c>
      <c r="E204" s="72" t="s">
        <v>45</v>
      </c>
      <c r="F204" s="76"/>
      <c r="G204" s="99">
        <f>SUM(G205)</f>
        <v>0</v>
      </c>
      <c r="H204" s="99"/>
      <c r="I204" s="99"/>
      <c r="J204" s="101"/>
      <c r="K204" s="101"/>
      <c r="L204" s="101"/>
      <c r="M204" s="99">
        <f>SUM(M205)</f>
        <v>0</v>
      </c>
    </row>
    <row r="205" spans="1:13" s="41" customFormat="1" ht="14.25" hidden="1">
      <c r="A205" s="129" t="s">
        <v>130</v>
      </c>
      <c r="B205" s="129"/>
      <c r="C205" s="71" t="s">
        <v>127</v>
      </c>
      <c r="D205" s="72" t="s">
        <v>465</v>
      </c>
      <c r="E205" s="72" t="s">
        <v>45</v>
      </c>
      <c r="F205" s="76" t="s">
        <v>131</v>
      </c>
      <c r="G205" s="99"/>
      <c r="H205" s="99"/>
      <c r="I205" s="99"/>
      <c r="J205" s="101"/>
      <c r="K205" s="101"/>
      <c r="L205" s="101"/>
      <c r="M205" s="99"/>
    </row>
    <row r="206" spans="1:13" s="41" customFormat="1" ht="14.25">
      <c r="A206" s="124" t="s">
        <v>46</v>
      </c>
      <c r="B206" s="223"/>
      <c r="C206" s="136" t="s">
        <v>127</v>
      </c>
      <c r="D206" s="90" t="s">
        <v>467</v>
      </c>
      <c r="E206" s="90"/>
      <c r="F206" s="137"/>
      <c r="G206" s="119">
        <f>G207</f>
        <v>8374.9</v>
      </c>
      <c r="H206" s="99"/>
      <c r="I206" s="99"/>
      <c r="J206" s="101"/>
      <c r="K206" s="101"/>
      <c r="L206" s="101"/>
      <c r="M206" s="98">
        <f>M207</f>
        <v>2054.9</v>
      </c>
    </row>
    <row r="207" spans="1:13" s="41" customFormat="1" ht="14.25">
      <c r="A207" s="124" t="s">
        <v>313</v>
      </c>
      <c r="B207" s="223"/>
      <c r="C207" s="136" t="s">
        <v>127</v>
      </c>
      <c r="D207" s="90" t="s">
        <v>467</v>
      </c>
      <c r="E207" s="90" t="s">
        <v>574</v>
      </c>
      <c r="F207" s="137"/>
      <c r="G207" s="119">
        <f>G208</f>
        <v>8374.9</v>
      </c>
      <c r="H207" s="99"/>
      <c r="I207" s="99"/>
      <c r="J207" s="101"/>
      <c r="K207" s="101"/>
      <c r="L207" s="101"/>
      <c r="M207" s="98">
        <f>M208</f>
        <v>2054.9</v>
      </c>
    </row>
    <row r="208" spans="1:13" s="41" customFormat="1" ht="14.25">
      <c r="A208" s="124" t="s">
        <v>32</v>
      </c>
      <c r="B208" s="223"/>
      <c r="C208" s="136" t="s">
        <v>127</v>
      </c>
      <c r="D208" s="90" t="s">
        <v>467</v>
      </c>
      <c r="E208" s="90" t="s">
        <v>575</v>
      </c>
      <c r="F208" s="137"/>
      <c r="G208" s="119">
        <f>SUM(G209)</f>
        <v>8374.9</v>
      </c>
      <c r="H208" s="99"/>
      <c r="I208" s="99"/>
      <c r="J208" s="101"/>
      <c r="K208" s="101"/>
      <c r="L208" s="101"/>
      <c r="M208" s="98">
        <f>SUM(M209)</f>
        <v>2054.9</v>
      </c>
    </row>
    <row r="209" spans="1:13" s="41" customFormat="1" ht="14.25">
      <c r="A209" s="124" t="s">
        <v>508</v>
      </c>
      <c r="B209" s="223"/>
      <c r="C209" s="136" t="s">
        <v>127</v>
      </c>
      <c r="D209" s="90" t="s">
        <v>467</v>
      </c>
      <c r="E209" s="90" t="s">
        <v>575</v>
      </c>
      <c r="F209" s="137" t="s">
        <v>115</v>
      </c>
      <c r="G209" s="119">
        <v>8374.9</v>
      </c>
      <c r="H209" s="99"/>
      <c r="I209" s="99"/>
      <c r="J209" s="101">
        <f>SUM('ведомствен.2015-2016'!G221)</f>
        <v>8374.9</v>
      </c>
      <c r="K209" s="101">
        <f>SUM('ведомствен.2015-2016'!H221)</f>
        <v>2054.9</v>
      </c>
      <c r="L209" s="101"/>
      <c r="M209" s="98">
        <v>2054.9</v>
      </c>
    </row>
    <row r="210" spans="1:13" s="41" customFormat="1" ht="28.5" hidden="1">
      <c r="A210" s="124" t="s">
        <v>546</v>
      </c>
      <c r="B210" s="223"/>
      <c r="C210" s="136" t="s">
        <v>127</v>
      </c>
      <c r="D210" s="90" t="s">
        <v>467</v>
      </c>
      <c r="E210" s="90" t="s">
        <v>575</v>
      </c>
      <c r="F210" s="137" t="s">
        <v>547</v>
      </c>
      <c r="G210" s="119"/>
      <c r="H210" s="99"/>
      <c r="I210" s="99"/>
      <c r="J210" s="101"/>
      <c r="K210" s="101"/>
      <c r="L210" s="101"/>
      <c r="M210" s="98"/>
    </row>
    <row r="211" spans="1:13" s="41" customFormat="1" ht="28.5" hidden="1">
      <c r="A211" s="124" t="s">
        <v>546</v>
      </c>
      <c r="B211" s="223"/>
      <c r="C211" s="136" t="s">
        <v>127</v>
      </c>
      <c r="D211" s="90" t="s">
        <v>467</v>
      </c>
      <c r="E211" s="90" t="s">
        <v>575</v>
      </c>
      <c r="F211" s="137" t="s">
        <v>547</v>
      </c>
      <c r="G211" s="119"/>
      <c r="H211" s="99"/>
      <c r="I211" s="99"/>
      <c r="J211" s="101"/>
      <c r="K211" s="101"/>
      <c r="L211" s="101"/>
      <c r="M211" s="98"/>
    </row>
    <row r="212" spans="1:13" s="41" customFormat="1" ht="14.25">
      <c r="A212" s="124" t="s">
        <v>34</v>
      </c>
      <c r="B212" s="223"/>
      <c r="C212" s="136" t="s">
        <v>127</v>
      </c>
      <c r="D212" s="90" t="s">
        <v>101</v>
      </c>
      <c r="E212" s="90"/>
      <c r="F212" s="137"/>
      <c r="G212" s="119">
        <f>G213</f>
        <v>47362.7</v>
      </c>
      <c r="H212" s="99"/>
      <c r="I212" s="99"/>
      <c r="J212" s="101"/>
      <c r="K212" s="101"/>
      <c r="L212" s="101"/>
      <c r="M212" s="98">
        <f>M213</f>
        <v>47362.7</v>
      </c>
    </row>
    <row r="213" spans="1:13" s="41" customFormat="1" ht="14.25">
      <c r="A213" s="124" t="s">
        <v>34</v>
      </c>
      <c r="B213" s="227"/>
      <c r="C213" s="136" t="s">
        <v>127</v>
      </c>
      <c r="D213" s="90" t="s">
        <v>101</v>
      </c>
      <c r="E213" s="79" t="s">
        <v>62</v>
      </c>
      <c r="F213" s="147"/>
      <c r="G213" s="119">
        <f>G214+G218+G222</f>
        <v>47362.7</v>
      </c>
      <c r="H213" s="99"/>
      <c r="I213" s="99"/>
      <c r="J213" s="101"/>
      <c r="K213" s="101"/>
      <c r="L213" s="101"/>
      <c r="M213" s="98">
        <f>M214+M218+M222</f>
        <v>47362.7</v>
      </c>
    </row>
    <row r="214" spans="1:13" s="41" customFormat="1" ht="14.25">
      <c r="A214" s="126" t="s">
        <v>63</v>
      </c>
      <c r="B214" s="227"/>
      <c r="C214" s="136" t="s">
        <v>127</v>
      </c>
      <c r="D214" s="90" t="s">
        <v>101</v>
      </c>
      <c r="E214" s="79" t="s">
        <v>64</v>
      </c>
      <c r="F214" s="147"/>
      <c r="G214" s="119">
        <f>SUM(G215)</f>
        <v>39469.2</v>
      </c>
      <c r="H214" s="99"/>
      <c r="I214" s="99"/>
      <c r="J214" s="101"/>
      <c r="K214" s="101"/>
      <c r="L214" s="101"/>
      <c r="M214" s="98">
        <f>SUM(M215)</f>
        <v>39469.2</v>
      </c>
    </row>
    <row r="215" spans="1:13" s="2" customFormat="1" ht="14.25">
      <c r="A215" s="124" t="s">
        <v>508</v>
      </c>
      <c r="B215" s="227"/>
      <c r="C215" s="136" t="s">
        <v>127</v>
      </c>
      <c r="D215" s="90" t="s">
        <v>101</v>
      </c>
      <c r="E215" s="79" t="s">
        <v>64</v>
      </c>
      <c r="F215" s="147" t="s">
        <v>115</v>
      </c>
      <c r="G215" s="119">
        <v>39469.2</v>
      </c>
      <c r="H215" s="99"/>
      <c r="I215" s="99"/>
      <c r="J215" s="101">
        <f>SUM('ведомствен.2015-2016'!G227)</f>
        <v>39469.2</v>
      </c>
      <c r="K215" s="101">
        <f>SUM('ведомствен.2015-2016'!H227)</f>
        <v>39469.2</v>
      </c>
      <c r="L215" s="101"/>
      <c r="M215" s="98">
        <v>39469.2</v>
      </c>
    </row>
    <row r="216" spans="1:13" s="2" customFormat="1" ht="28.5" hidden="1">
      <c r="A216" s="124" t="s">
        <v>544</v>
      </c>
      <c r="B216" s="227"/>
      <c r="C216" s="136" t="s">
        <v>127</v>
      </c>
      <c r="D216" s="90" t="s">
        <v>101</v>
      </c>
      <c r="E216" s="79" t="s">
        <v>64</v>
      </c>
      <c r="F216" s="147" t="s">
        <v>545</v>
      </c>
      <c r="G216" s="119"/>
      <c r="H216" s="99"/>
      <c r="I216" s="99"/>
      <c r="J216" s="101"/>
      <c r="K216" s="101"/>
      <c r="L216" s="101"/>
      <c r="M216" s="98"/>
    </row>
    <row r="217" spans="1:13" s="2" customFormat="1" ht="28.5" hidden="1">
      <c r="A217" s="124" t="s">
        <v>546</v>
      </c>
      <c r="B217" s="227"/>
      <c r="C217" s="136" t="s">
        <v>127</v>
      </c>
      <c r="D217" s="90" t="s">
        <v>101</v>
      </c>
      <c r="E217" s="79" t="s">
        <v>64</v>
      </c>
      <c r="F217" s="147" t="s">
        <v>547</v>
      </c>
      <c r="G217" s="119"/>
      <c r="H217" s="99"/>
      <c r="I217" s="99"/>
      <c r="J217" s="101"/>
      <c r="K217" s="101"/>
      <c r="L217" s="101"/>
      <c r="M217" s="98"/>
    </row>
    <row r="218" spans="1:13" s="39" customFormat="1" ht="28.5">
      <c r="A218" s="124" t="s">
        <v>576</v>
      </c>
      <c r="B218" s="227"/>
      <c r="C218" s="136" t="s">
        <v>127</v>
      </c>
      <c r="D218" s="90" t="s">
        <v>101</v>
      </c>
      <c r="E218" s="79" t="s">
        <v>31</v>
      </c>
      <c r="F218" s="147"/>
      <c r="G218" s="119">
        <f>G219</f>
        <v>7695.1</v>
      </c>
      <c r="H218" s="99"/>
      <c r="I218" s="99"/>
      <c r="J218" s="100"/>
      <c r="K218" s="100"/>
      <c r="L218" s="100"/>
      <c r="M218" s="98">
        <f>M219</f>
        <v>7695.1</v>
      </c>
    </row>
    <row r="219" spans="1:13" ht="13.5" customHeight="1">
      <c r="A219" s="124" t="s">
        <v>508</v>
      </c>
      <c r="B219" s="227"/>
      <c r="C219" s="136" t="s">
        <v>127</v>
      </c>
      <c r="D219" s="90" t="s">
        <v>101</v>
      </c>
      <c r="E219" s="79" t="s">
        <v>31</v>
      </c>
      <c r="F219" s="147" t="s">
        <v>115</v>
      </c>
      <c r="G219" s="119">
        <v>7695.1</v>
      </c>
      <c r="H219" s="99" t="e">
        <f>SUM(H220+H225+H232+#REF!)</f>
        <v>#REF!</v>
      </c>
      <c r="I219" s="99" t="e">
        <f t="shared" si="2"/>
        <v>#REF!</v>
      </c>
      <c r="J219" s="101">
        <f>SUM('ведомствен.2015-2016'!G231)</f>
        <v>7695.1</v>
      </c>
      <c r="K219" s="101">
        <f>SUM('ведомствен.2015-2016'!H231)</f>
        <v>7695.1</v>
      </c>
      <c r="L219" s="100"/>
      <c r="M219" s="98">
        <v>7695.1</v>
      </c>
    </row>
    <row r="220" spans="1:13" ht="28.5" hidden="1">
      <c r="A220" s="124" t="s">
        <v>544</v>
      </c>
      <c r="B220" s="227"/>
      <c r="C220" s="136" t="s">
        <v>127</v>
      </c>
      <c r="D220" s="90" t="s">
        <v>101</v>
      </c>
      <c r="E220" s="79" t="s">
        <v>31</v>
      </c>
      <c r="F220" s="147" t="s">
        <v>545</v>
      </c>
      <c r="G220" s="119"/>
      <c r="H220" s="99">
        <f>SUM(H221)</f>
        <v>0</v>
      </c>
      <c r="I220" s="99" t="e">
        <f t="shared" si="2"/>
        <v>#DIV/0!</v>
      </c>
      <c r="J220" s="100"/>
      <c r="K220" s="100"/>
      <c r="L220" s="100"/>
      <c r="M220" s="98"/>
    </row>
    <row r="221" spans="1:13" ht="28.5" hidden="1">
      <c r="A221" s="124" t="s">
        <v>546</v>
      </c>
      <c r="B221" s="227"/>
      <c r="C221" s="136" t="s">
        <v>127</v>
      </c>
      <c r="D221" s="90" t="s">
        <v>101</v>
      </c>
      <c r="E221" s="79" t="s">
        <v>31</v>
      </c>
      <c r="F221" s="147" t="s">
        <v>547</v>
      </c>
      <c r="G221" s="119"/>
      <c r="H221" s="99"/>
      <c r="I221" s="99" t="e">
        <f t="shared" si="2"/>
        <v>#DIV/0!</v>
      </c>
      <c r="J221" s="100"/>
      <c r="K221" s="100"/>
      <c r="L221" s="100"/>
      <c r="M221" s="98"/>
    </row>
    <row r="222" spans="1:13" s="18" customFormat="1" ht="57">
      <c r="A222" s="62" t="s">
        <v>577</v>
      </c>
      <c r="B222" s="225"/>
      <c r="C222" s="143" t="s">
        <v>127</v>
      </c>
      <c r="D222" s="86" t="s">
        <v>101</v>
      </c>
      <c r="E222" s="82" t="s">
        <v>578</v>
      </c>
      <c r="F222" s="144"/>
      <c r="G222" s="120">
        <f>SUM(G223)</f>
        <v>198.4</v>
      </c>
      <c r="H222" s="99">
        <f>SUM(H223)</f>
        <v>200</v>
      </c>
      <c r="I222" s="99">
        <f>SUM(H222/G222*100)</f>
        <v>100.80645161290323</v>
      </c>
      <c r="J222" s="101"/>
      <c r="K222" s="101"/>
      <c r="L222" s="101"/>
      <c r="M222" s="108">
        <f>SUM(M223)</f>
        <v>198.4</v>
      </c>
    </row>
    <row r="223" spans="1:13" s="18" customFormat="1" ht="14.25">
      <c r="A223" s="124" t="s">
        <v>508</v>
      </c>
      <c r="B223" s="227"/>
      <c r="C223" s="136" t="s">
        <v>127</v>
      </c>
      <c r="D223" s="90" t="s">
        <v>101</v>
      </c>
      <c r="E223" s="82" t="s">
        <v>578</v>
      </c>
      <c r="F223" s="147" t="s">
        <v>115</v>
      </c>
      <c r="G223" s="119">
        <v>198.4</v>
      </c>
      <c r="H223" s="99">
        <f>SUM(H224)</f>
        <v>200</v>
      </c>
      <c r="I223" s="99">
        <f>SUM(H223/G223*100)</f>
        <v>100.80645161290323</v>
      </c>
      <c r="J223" s="101">
        <f>SUM('ведомствен.2015-2016'!G235)</f>
        <v>198.4</v>
      </c>
      <c r="K223" s="101">
        <f>SUM('ведомствен.2015-2016'!H235)</f>
        <v>198.4</v>
      </c>
      <c r="L223" s="101"/>
      <c r="M223" s="98">
        <v>198.4</v>
      </c>
    </row>
    <row r="224" spans="1:13" s="18" customFormat="1" ht="14.25" hidden="1">
      <c r="A224" s="124" t="s">
        <v>55</v>
      </c>
      <c r="B224" s="227"/>
      <c r="C224" s="136" t="s">
        <v>127</v>
      </c>
      <c r="D224" s="90" t="s">
        <v>127</v>
      </c>
      <c r="E224" s="79"/>
      <c r="F224" s="147"/>
      <c r="G224" s="119">
        <f>G225</f>
        <v>0</v>
      </c>
      <c r="H224" s="99">
        <v>200</v>
      </c>
      <c r="I224" s="99" t="e">
        <f>SUM(H224/G224*100)</f>
        <v>#DIV/0!</v>
      </c>
      <c r="J224" s="100"/>
      <c r="K224" s="100"/>
      <c r="L224" s="101"/>
      <c r="M224" s="98">
        <f>M225</f>
        <v>0</v>
      </c>
    </row>
    <row r="225" spans="1:13" ht="14.25" hidden="1">
      <c r="A225" s="124" t="s">
        <v>555</v>
      </c>
      <c r="B225" s="227"/>
      <c r="C225" s="136" t="s">
        <v>127</v>
      </c>
      <c r="D225" s="90" t="s">
        <v>127</v>
      </c>
      <c r="E225" s="79" t="s">
        <v>125</v>
      </c>
      <c r="F225" s="147"/>
      <c r="G225" s="119">
        <f>G226+G228+G230+G232</f>
        <v>0</v>
      </c>
      <c r="H225" s="99">
        <f>SUM(H226)</f>
        <v>200</v>
      </c>
      <c r="I225" s="99" t="e">
        <f aca="true" t="shared" si="3" ref="I225:I295">SUM(H225/G225*100)</f>
        <v>#DIV/0!</v>
      </c>
      <c r="J225" s="100"/>
      <c r="K225" s="100"/>
      <c r="L225" s="100"/>
      <c r="M225" s="98">
        <f>M226+M228+M230+M232</f>
        <v>0</v>
      </c>
    </row>
    <row r="226" spans="1:13" ht="28.5" hidden="1">
      <c r="A226" s="126" t="s">
        <v>579</v>
      </c>
      <c r="B226" s="227"/>
      <c r="C226" s="136" t="s">
        <v>127</v>
      </c>
      <c r="D226" s="90" t="s">
        <v>127</v>
      </c>
      <c r="E226" s="79" t="s">
        <v>9</v>
      </c>
      <c r="F226" s="147"/>
      <c r="G226" s="119">
        <f>G227</f>
        <v>0</v>
      </c>
      <c r="H226" s="99">
        <f>SUM(H227)</f>
        <v>200</v>
      </c>
      <c r="I226" s="99" t="e">
        <f t="shared" si="3"/>
        <v>#DIV/0!</v>
      </c>
      <c r="J226" s="100"/>
      <c r="K226" s="100"/>
      <c r="L226" s="100"/>
      <c r="M226" s="98">
        <f>M227</f>
        <v>0</v>
      </c>
    </row>
    <row r="227" spans="1:13" ht="28.5" hidden="1">
      <c r="A227" s="124" t="s">
        <v>532</v>
      </c>
      <c r="B227" s="227"/>
      <c r="C227" s="136" t="s">
        <v>127</v>
      </c>
      <c r="D227" s="90" t="s">
        <v>127</v>
      </c>
      <c r="E227" s="79" t="s">
        <v>9</v>
      </c>
      <c r="F227" s="147" t="s">
        <v>523</v>
      </c>
      <c r="G227" s="119"/>
      <c r="H227" s="99">
        <v>200</v>
      </c>
      <c r="I227" s="99" t="e">
        <f t="shared" si="3"/>
        <v>#DIV/0!</v>
      </c>
      <c r="J227" s="101">
        <f>SUM('ведомствен.2015-2016'!G239)</f>
        <v>0</v>
      </c>
      <c r="K227" s="101">
        <f>SUM('ведомствен.2015-2016'!H239)</f>
        <v>0</v>
      </c>
      <c r="L227" s="100"/>
      <c r="M227" s="98"/>
    </row>
    <row r="228" spans="1:13" ht="42.75" hidden="1">
      <c r="A228" s="126" t="s">
        <v>580</v>
      </c>
      <c r="B228" s="227"/>
      <c r="C228" s="136" t="s">
        <v>581</v>
      </c>
      <c r="D228" s="90" t="s">
        <v>127</v>
      </c>
      <c r="E228" s="79" t="s">
        <v>10</v>
      </c>
      <c r="F228" s="147"/>
      <c r="G228" s="119">
        <f>G229</f>
        <v>0</v>
      </c>
      <c r="H228" s="99"/>
      <c r="I228" s="99"/>
      <c r="J228" s="100"/>
      <c r="K228" s="100"/>
      <c r="L228" s="100"/>
      <c r="M228" s="98">
        <f>M229</f>
        <v>0</v>
      </c>
    </row>
    <row r="229" spans="1:13" ht="28.5" hidden="1">
      <c r="A229" s="124" t="s">
        <v>582</v>
      </c>
      <c r="B229" s="227"/>
      <c r="C229" s="136" t="s">
        <v>581</v>
      </c>
      <c r="D229" s="90" t="s">
        <v>127</v>
      </c>
      <c r="E229" s="79" t="s">
        <v>10</v>
      </c>
      <c r="F229" s="147" t="s">
        <v>583</v>
      </c>
      <c r="G229" s="119"/>
      <c r="H229" s="99"/>
      <c r="I229" s="99"/>
      <c r="J229" s="101">
        <f>SUM('ведомствен.2015-2016'!G241)</f>
        <v>0</v>
      </c>
      <c r="K229" s="101">
        <f>SUM('ведомствен.2015-2016'!H241)</f>
        <v>0</v>
      </c>
      <c r="L229" s="100"/>
      <c r="M229" s="98"/>
    </row>
    <row r="230" spans="1:13" ht="57" hidden="1">
      <c r="A230" s="124" t="s">
        <v>584</v>
      </c>
      <c r="B230" s="227"/>
      <c r="C230" s="136" t="s">
        <v>127</v>
      </c>
      <c r="D230" s="90" t="s">
        <v>127</v>
      </c>
      <c r="E230" s="79" t="s">
        <v>33</v>
      </c>
      <c r="F230" s="147"/>
      <c r="G230" s="119">
        <f>G231</f>
        <v>0</v>
      </c>
      <c r="H230" s="99">
        <f>SUM(H231)</f>
        <v>0</v>
      </c>
      <c r="I230" s="99" t="e">
        <f t="shared" si="3"/>
        <v>#DIV/0!</v>
      </c>
      <c r="J230" s="100"/>
      <c r="K230" s="100"/>
      <c r="L230" s="100"/>
      <c r="M230" s="98">
        <f>M231</f>
        <v>0</v>
      </c>
    </row>
    <row r="231" spans="1:13" ht="28.5" hidden="1">
      <c r="A231" s="124" t="s">
        <v>582</v>
      </c>
      <c r="B231" s="227"/>
      <c r="C231" s="136" t="s">
        <v>127</v>
      </c>
      <c r="D231" s="90" t="s">
        <v>127</v>
      </c>
      <c r="E231" s="79" t="s">
        <v>33</v>
      </c>
      <c r="F231" s="147" t="s">
        <v>583</v>
      </c>
      <c r="G231" s="119"/>
      <c r="H231" s="99"/>
      <c r="I231" s="99" t="e">
        <f t="shared" si="3"/>
        <v>#DIV/0!</v>
      </c>
      <c r="J231" s="101">
        <f>SUM('ведомствен.2015-2016'!G243)</f>
        <v>0</v>
      </c>
      <c r="K231" s="101">
        <f>SUM('ведомствен.2015-2016'!H243)</f>
        <v>0</v>
      </c>
      <c r="L231" s="100"/>
      <c r="M231" s="98"/>
    </row>
    <row r="232" spans="1:13" ht="28.5" hidden="1">
      <c r="A232" s="126" t="s">
        <v>572</v>
      </c>
      <c r="B232" s="227"/>
      <c r="C232" s="136" t="s">
        <v>127</v>
      </c>
      <c r="D232" s="90" t="s">
        <v>127</v>
      </c>
      <c r="E232" s="79" t="s">
        <v>45</v>
      </c>
      <c r="F232" s="147"/>
      <c r="G232" s="119">
        <f>G233</f>
        <v>0</v>
      </c>
      <c r="H232" s="99">
        <f>SUM(H233)</f>
        <v>0</v>
      </c>
      <c r="I232" s="99" t="e">
        <f t="shared" si="3"/>
        <v>#DIV/0!</v>
      </c>
      <c r="J232" s="100"/>
      <c r="K232" s="100"/>
      <c r="L232" s="100"/>
      <c r="M232" s="98">
        <f>M233</f>
        <v>0</v>
      </c>
    </row>
    <row r="233" spans="1:13" ht="28.5" hidden="1">
      <c r="A233" s="124" t="s">
        <v>582</v>
      </c>
      <c r="B233" s="227"/>
      <c r="C233" s="136" t="s">
        <v>127</v>
      </c>
      <c r="D233" s="90" t="s">
        <v>127</v>
      </c>
      <c r="E233" s="79" t="s">
        <v>45</v>
      </c>
      <c r="F233" s="147" t="s">
        <v>583</v>
      </c>
      <c r="G233" s="119"/>
      <c r="H233" s="99">
        <f>SUM(H234)</f>
        <v>0</v>
      </c>
      <c r="I233" s="99" t="e">
        <f t="shared" si="3"/>
        <v>#DIV/0!</v>
      </c>
      <c r="J233" s="101">
        <f>SUM('ведомствен.2015-2016'!G245)</f>
        <v>0</v>
      </c>
      <c r="K233" s="101">
        <f>SUM('ведомствен.2015-2016'!H245)</f>
        <v>0</v>
      </c>
      <c r="L233" s="100"/>
      <c r="M233" s="98"/>
    </row>
    <row r="234" spans="1:13" ht="15">
      <c r="A234" s="125" t="s">
        <v>58</v>
      </c>
      <c r="B234" s="224"/>
      <c r="C234" s="141" t="s">
        <v>396</v>
      </c>
      <c r="D234" s="91"/>
      <c r="E234" s="91"/>
      <c r="F234" s="149"/>
      <c r="G234" s="107">
        <f>SUM(G235)</f>
        <v>4649.1</v>
      </c>
      <c r="H234" s="99"/>
      <c r="I234" s="99">
        <f t="shared" si="3"/>
        <v>0</v>
      </c>
      <c r="J234" s="100"/>
      <c r="K234" s="100"/>
      <c r="L234" s="100"/>
      <c r="M234" s="107">
        <f>SUM(M235)</f>
        <v>4649.1</v>
      </c>
    </row>
    <row r="235" spans="1:13" s="18" customFormat="1" ht="14.25">
      <c r="A235" s="77" t="s">
        <v>58</v>
      </c>
      <c r="B235" s="129"/>
      <c r="C235" s="71" t="s">
        <v>396</v>
      </c>
      <c r="D235" s="72"/>
      <c r="E235" s="72"/>
      <c r="F235" s="76"/>
      <c r="G235" s="99">
        <f>SUM(G236)+G241</f>
        <v>4649.1</v>
      </c>
      <c r="H235" s="99"/>
      <c r="I235" s="99"/>
      <c r="J235" s="101"/>
      <c r="K235" s="101"/>
      <c r="L235" s="101"/>
      <c r="M235" s="99">
        <f>SUM(M236)+M241</f>
        <v>4649.1</v>
      </c>
    </row>
    <row r="236" spans="1:13" s="18" customFormat="1" ht="14.25">
      <c r="A236" s="124" t="s">
        <v>59</v>
      </c>
      <c r="B236" s="223"/>
      <c r="C236" s="136" t="s">
        <v>396</v>
      </c>
      <c r="D236" s="90" t="s">
        <v>101</v>
      </c>
      <c r="E236" s="90" t="s">
        <v>585</v>
      </c>
      <c r="F236" s="137"/>
      <c r="G236" s="119">
        <f>SUM(G237)</f>
        <v>4649.1</v>
      </c>
      <c r="H236" s="99"/>
      <c r="I236" s="99"/>
      <c r="J236" s="101"/>
      <c r="K236" s="101"/>
      <c r="L236" s="101"/>
      <c r="M236" s="98">
        <f>SUM(M237)</f>
        <v>4649.1</v>
      </c>
    </row>
    <row r="237" spans="1:13" s="18" customFormat="1" ht="28.5">
      <c r="A237" s="124" t="s">
        <v>48</v>
      </c>
      <c r="B237" s="223"/>
      <c r="C237" s="136" t="s">
        <v>396</v>
      </c>
      <c r="D237" s="90" t="s">
        <v>101</v>
      </c>
      <c r="E237" s="90" t="s">
        <v>586</v>
      </c>
      <c r="F237" s="137"/>
      <c r="G237" s="119">
        <f>SUM(G238:G240)</f>
        <v>4649.1</v>
      </c>
      <c r="H237" s="99"/>
      <c r="I237" s="99">
        <f>SUM(H237/G237*100)</f>
        <v>0</v>
      </c>
      <c r="J237" s="101"/>
      <c r="K237" s="101"/>
      <c r="L237" s="101"/>
      <c r="M237" s="98">
        <f>SUM(M238:M240)</f>
        <v>4649.1</v>
      </c>
    </row>
    <row r="238" spans="1:13" s="18" customFormat="1" ht="42.75">
      <c r="A238" s="124" t="s">
        <v>506</v>
      </c>
      <c r="B238" s="223"/>
      <c r="C238" s="136" t="s">
        <v>396</v>
      </c>
      <c r="D238" s="90" t="s">
        <v>101</v>
      </c>
      <c r="E238" s="90" t="s">
        <v>586</v>
      </c>
      <c r="F238" s="137" t="s">
        <v>507</v>
      </c>
      <c r="G238" s="119">
        <v>3995.1</v>
      </c>
      <c r="H238" s="99"/>
      <c r="I238" s="99">
        <f>SUM(H238/G238*100)</f>
        <v>0</v>
      </c>
      <c r="J238" s="101">
        <f>SUM('ведомствен.2015-2016'!G250)</f>
        <v>3995.1</v>
      </c>
      <c r="K238" s="101">
        <f>SUM('ведомствен.2015-2016'!H250)</f>
        <v>3995.1</v>
      </c>
      <c r="L238" s="101"/>
      <c r="M238" s="98">
        <v>3995.1</v>
      </c>
    </row>
    <row r="239" spans="1:13" s="18" customFormat="1" ht="14.25">
      <c r="A239" s="124" t="s">
        <v>508</v>
      </c>
      <c r="B239" s="223"/>
      <c r="C239" s="136" t="s">
        <v>396</v>
      </c>
      <c r="D239" s="90" t="s">
        <v>101</v>
      </c>
      <c r="E239" s="90" t="s">
        <v>586</v>
      </c>
      <c r="F239" s="137" t="s">
        <v>115</v>
      </c>
      <c r="G239" s="119">
        <v>573.9</v>
      </c>
      <c r="H239" s="99"/>
      <c r="I239" s="99">
        <f>SUM(H239/G239*100)</f>
        <v>0</v>
      </c>
      <c r="J239" s="101">
        <f>SUM('ведомствен.2015-2016'!G251)</f>
        <v>573.9</v>
      </c>
      <c r="K239" s="101">
        <f>SUM('ведомствен.2015-2016'!H251)</f>
        <v>573.9</v>
      </c>
      <c r="L239" s="101"/>
      <c r="M239" s="98">
        <v>573.9</v>
      </c>
    </row>
    <row r="240" spans="1:13" ht="14.25">
      <c r="A240" s="124" t="s">
        <v>512</v>
      </c>
      <c r="B240" s="223"/>
      <c r="C240" s="136" t="s">
        <v>396</v>
      </c>
      <c r="D240" s="90" t="s">
        <v>101</v>
      </c>
      <c r="E240" s="90" t="s">
        <v>586</v>
      </c>
      <c r="F240" s="137" t="s">
        <v>172</v>
      </c>
      <c r="G240" s="119">
        <v>80.1</v>
      </c>
      <c r="H240" s="99"/>
      <c r="I240" s="99"/>
      <c r="J240" s="101">
        <f>SUM('ведомствен.2015-2016'!G252)</f>
        <v>80.1</v>
      </c>
      <c r="K240" s="101">
        <f>SUM('ведомствен.2015-2016'!H252)</f>
        <v>80.1</v>
      </c>
      <c r="L240" s="100"/>
      <c r="M240" s="98">
        <v>80.1</v>
      </c>
    </row>
    <row r="241" spans="1:13" ht="14.25" hidden="1">
      <c r="A241" s="124" t="s">
        <v>60</v>
      </c>
      <c r="B241" s="223"/>
      <c r="C241" s="136" t="s">
        <v>396</v>
      </c>
      <c r="D241" s="90" t="s">
        <v>127</v>
      </c>
      <c r="E241" s="74"/>
      <c r="F241" s="137"/>
      <c r="G241" s="119">
        <f>G243</f>
        <v>0</v>
      </c>
      <c r="H241" s="99"/>
      <c r="I241" s="99" t="e">
        <f>SUM(H241/G241*100)</f>
        <v>#DIV/0!</v>
      </c>
      <c r="J241" s="100"/>
      <c r="K241" s="100"/>
      <c r="L241" s="100"/>
      <c r="M241" s="98">
        <f>M243</f>
        <v>0</v>
      </c>
    </row>
    <row r="242" spans="1:13" s="12" customFormat="1" ht="15" hidden="1">
      <c r="A242" s="124" t="s">
        <v>555</v>
      </c>
      <c r="B242" s="223"/>
      <c r="C242" s="136" t="s">
        <v>396</v>
      </c>
      <c r="D242" s="90" t="s">
        <v>127</v>
      </c>
      <c r="E242" s="79" t="s">
        <v>125</v>
      </c>
      <c r="F242" s="137"/>
      <c r="G242" s="119">
        <f>SUM(G243)</f>
        <v>0</v>
      </c>
      <c r="H242" s="110" t="e">
        <f>SUM(H243+H295+H331+H367)</f>
        <v>#REF!</v>
      </c>
      <c r="I242" s="110" t="e">
        <f t="shared" si="3"/>
        <v>#REF!</v>
      </c>
      <c r="J242" s="102"/>
      <c r="K242" s="102"/>
      <c r="L242" s="102" t="e">
        <f>SUM('ведомствен.2015-2016'!#REF!+'ведомствен.2015-2016'!G354+'ведомствен.2015-2016'!G209+'ведомствен.2015-2016'!#REF!)</f>
        <v>#REF!</v>
      </c>
      <c r="M242" s="98">
        <f>SUM(M243)</f>
        <v>0</v>
      </c>
    </row>
    <row r="243" spans="1:13" ht="15" hidden="1">
      <c r="A243" s="124" t="s">
        <v>587</v>
      </c>
      <c r="B243" s="226"/>
      <c r="C243" s="136" t="s">
        <v>396</v>
      </c>
      <c r="D243" s="90" t="s">
        <v>127</v>
      </c>
      <c r="E243" s="90" t="s">
        <v>61</v>
      </c>
      <c r="F243" s="137"/>
      <c r="G243" s="119">
        <f>G244</f>
        <v>0</v>
      </c>
      <c r="H243" s="99" t="e">
        <f>SUM(H265+H288+H256+H270+H244)</f>
        <v>#REF!</v>
      </c>
      <c r="I243" s="99" t="e">
        <f t="shared" si="3"/>
        <v>#REF!</v>
      </c>
      <c r="J243" s="100"/>
      <c r="K243" s="100"/>
      <c r="L243" s="100"/>
      <c r="M243" s="98">
        <f>M244</f>
        <v>0</v>
      </c>
    </row>
    <row r="244" spans="1:13" ht="14.25" hidden="1">
      <c r="A244" s="124" t="s">
        <v>508</v>
      </c>
      <c r="B244" s="223"/>
      <c r="C244" s="136" t="s">
        <v>396</v>
      </c>
      <c r="D244" s="90" t="s">
        <v>127</v>
      </c>
      <c r="E244" s="90" t="s">
        <v>61</v>
      </c>
      <c r="F244" s="137" t="s">
        <v>115</v>
      </c>
      <c r="G244" s="119"/>
      <c r="H244" s="99">
        <f>SUM(H245+H252)</f>
        <v>23798.300000000003</v>
      </c>
      <c r="I244" s="99" t="e">
        <f t="shared" si="3"/>
        <v>#DIV/0!</v>
      </c>
      <c r="J244" s="101">
        <f>SUM('ведомствен.2015-2016'!G256)</f>
        <v>0</v>
      </c>
      <c r="K244" s="101">
        <f>SUM('ведомствен.2015-2016'!H256)</f>
        <v>0</v>
      </c>
      <c r="L244" s="100"/>
      <c r="M244" s="98"/>
    </row>
    <row r="245" spans="1:13" ht="15">
      <c r="A245" s="125" t="s">
        <v>111</v>
      </c>
      <c r="B245" s="224"/>
      <c r="C245" s="150" t="s">
        <v>112</v>
      </c>
      <c r="D245" s="92"/>
      <c r="E245" s="92"/>
      <c r="F245" s="142"/>
      <c r="G245" s="107">
        <f>SUM(G246+G263+G300+G320)</f>
        <v>1640728.7</v>
      </c>
      <c r="H245" s="99">
        <f>SUM(H246)+H248+H250</f>
        <v>20414.4</v>
      </c>
      <c r="I245" s="99">
        <f t="shared" si="3"/>
        <v>1.244227641047542</v>
      </c>
      <c r="J245" s="100"/>
      <c r="K245" s="100"/>
      <c r="L245" s="100"/>
      <c r="M245" s="107">
        <f>SUM(M246+M263+M300+M320)</f>
        <v>1641250.7</v>
      </c>
    </row>
    <row r="246" spans="1:13" ht="15">
      <c r="A246" s="62" t="s">
        <v>354</v>
      </c>
      <c r="B246" s="230"/>
      <c r="C246" s="81" t="s">
        <v>112</v>
      </c>
      <c r="D246" s="83" t="s">
        <v>465</v>
      </c>
      <c r="E246" s="83"/>
      <c r="F246" s="152"/>
      <c r="G246" s="111">
        <f>SUM(G247+G261)</f>
        <v>625369.2000000001</v>
      </c>
      <c r="H246" s="99">
        <f>SUM(H247)</f>
        <v>15652.8</v>
      </c>
      <c r="I246" s="99">
        <f t="shared" si="3"/>
        <v>2.5029694458889242</v>
      </c>
      <c r="J246" s="100"/>
      <c r="K246" s="100"/>
      <c r="L246" s="100"/>
      <c r="M246" s="111">
        <f>SUM(M247+M261)</f>
        <v>625369.2000000001</v>
      </c>
    </row>
    <row r="247" spans="1:13" ht="15">
      <c r="A247" s="62" t="s">
        <v>355</v>
      </c>
      <c r="B247" s="230"/>
      <c r="C247" s="81" t="s">
        <v>112</v>
      </c>
      <c r="D247" s="83" t="s">
        <v>465</v>
      </c>
      <c r="E247" s="83" t="s">
        <v>356</v>
      </c>
      <c r="F247" s="152"/>
      <c r="G247" s="111">
        <f>SUM(G248+G253+G257)</f>
        <v>625369.2000000001</v>
      </c>
      <c r="H247" s="99">
        <v>15652.8</v>
      </c>
      <c r="I247" s="99">
        <f t="shared" si="3"/>
        <v>2.5029694458889242</v>
      </c>
      <c r="J247" s="100"/>
      <c r="K247" s="100"/>
      <c r="L247" s="100"/>
      <c r="M247" s="111">
        <f>SUM(M248+M253+M257)</f>
        <v>625369.2000000001</v>
      </c>
    </row>
    <row r="248" spans="1:13" ht="28.5">
      <c r="A248" s="62" t="s">
        <v>633</v>
      </c>
      <c r="B248" s="230"/>
      <c r="C248" s="81" t="s">
        <v>112</v>
      </c>
      <c r="D248" s="83" t="s">
        <v>465</v>
      </c>
      <c r="E248" s="83" t="s">
        <v>80</v>
      </c>
      <c r="F248" s="152"/>
      <c r="G248" s="111">
        <f>SUM(G249+G251)</f>
        <v>538531.5</v>
      </c>
      <c r="H248" s="99">
        <f>SUM(H249)</f>
        <v>0</v>
      </c>
      <c r="I248" s="99">
        <f t="shared" si="3"/>
        <v>0</v>
      </c>
      <c r="J248" s="100"/>
      <c r="K248" s="100"/>
      <c r="L248" s="100"/>
      <c r="M248" s="111">
        <f>SUM(M249+M251)</f>
        <v>538531.5</v>
      </c>
    </row>
    <row r="249" spans="1:13" ht="28.5">
      <c r="A249" s="62" t="s">
        <v>205</v>
      </c>
      <c r="B249" s="230"/>
      <c r="C249" s="81" t="s">
        <v>112</v>
      </c>
      <c r="D249" s="83" t="s">
        <v>465</v>
      </c>
      <c r="E249" s="83" t="s">
        <v>81</v>
      </c>
      <c r="F249" s="152"/>
      <c r="G249" s="111">
        <f>SUM(G250)</f>
        <v>140853</v>
      </c>
      <c r="H249" s="99"/>
      <c r="I249" s="99">
        <f t="shared" si="3"/>
        <v>0</v>
      </c>
      <c r="J249" s="100">
        <f>SUM('ведомствен.2015-2016'!G216)</f>
        <v>0</v>
      </c>
      <c r="K249" s="100">
        <f>SUM('ведомствен.2015-2016'!H216)</f>
        <v>0</v>
      </c>
      <c r="L249" s="100"/>
      <c r="M249" s="111">
        <f>SUM(M250)</f>
        <v>140853</v>
      </c>
    </row>
    <row r="250" spans="1:13" ht="28.5">
      <c r="A250" s="62" t="s">
        <v>532</v>
      </c>
      <c r="B250" s="230"/>
      <c r="C250" s="81" t="s">
        <v>112</v>
      </c>
      <c r="D250" s="83" t="s">
        <v>465</v>
      </c>
      <c r="E250" s="83" t="s">
        <v>81</v>
      </c>
      <c r="F250" s="152" t="s">
        <v>523</v>
      </c>
      <c r="G250" s="111">
        <v>140853</v>
      </c>
      <c r="H250" s="99">
        <f>SUM(H251)</f>
        <v>4761.6</v>
      </c>
      <c r="I250" s="99">
        <f t="shared" si="3"/>
        <v>3.3805456752784817</v>
      </c>
      <c r="J250" s="100">
        <f>SUM('ведомствен.2015-2016'!G494)</f>
        <v>140853</v>
      </c>
      <c r="K250" s="100">
        <f>SUM('ведомствен.2015-2016'!H494)</f>
        <v>140853</v>
      </c>
      <c r="L250" s="100"/>
      <c r="M250" s="111">
        <v>140853</v>
      </c>
    </row>
    <row r="251" spans="1:13" ht="71.25">
      <c r="A251" s="62" t="s">
        <v>634</v>
      </c>
      <c r="B251" s="230"/>
      <c r="C251" s="81" t="s">
        <v>112</v>
      </c>
      <c r="D251" s="83" t="s">
        <v>465</v>
      </c>
      <c r="E251" s="83" t="s">
        <v>212</v>
      </c>
      <c r="F251" s="152"/>
      <c r="G251" s="111">
        <f>G252</f>
        <v>397678.5</v>
      </c>
      <c r="H251" s="99">
        <v>4761.6</v>
      </c>
      <c r="I251" s="99">
        <f t="shared" si="3"/>
        <v>1.1973491149257505</v>
      </c>
      <c r="J251" s="100"/>
      <c r="K251" s="100"/>
      <c r="L251" s="100"/>
      <c r="M251" s="111">
        <f>M252</f>
        <v>397678.5</v>
      </c>
    </row>
    <row r="252" spans="1:13" ht="28.5">
      <c r="A252" s="62" t="s">
        <v>532</v>
      </c>
      <c r="B252" s="230"/>
      <c r="C252" s="81" t="s">
        <v>112</v>
      </c>
      <c r="D252" s="83" t="s">
        <v>465</v>
      </c>
      <c r="E252" s="83" t="s">
        <v>212</v>
      </c>
      <c r="F252" s="152" t="s">
        <v>523</v>
      </c>
      <c r="G252" s="111">
        <v>397678.5</v>
      </c>
      <c r="H252" s="99">
        <f>SUM(H253)+H263+H259</f>
        <v>3383.9</v>
      </c>
      <c r="I252" s="99">
        <f t="shared" si="3"/>
        <v>0.8509134891627282</v>
      </c>
      <c r="J252" s="100">
        <f>SUM('ведомствен.2015-2016'!G496)</f>
        <v>397678.5</v>
      </c>
      <c r="K252" s="100">
        <f>SUM('ведомствен.2015-2016'!H496)</f>
        <v>397678.5</v>
      </c>
      <c r="L252" s="100"/>
      <c r="M252" s="111">
        <v>397678.5</v>
      </c>
    </row>
    <row r="253" spans="1:13" ht="28.5">
      <c r="A253" s="62" t="s">
        <v>48</v>
      </c>
      <c r="B253" s="230"/>
      <c r="C253" s="81" t="s">
        <v>112</v>
      </c>
      <c r="D253" s="83" t="s">
        <v>465</v>
      </c>
      <c r="E253" s="83" t="s">
        <v>357</v>
      </c>
      <c r="F253" s="152"/>
      <c r="G253" s="111">
        <f>SUM(G254+G255+G256)</f>
        <v>28051.300000000003</v>
      </c>
      <c r="H253" s="99">
        <f>SUM(H254+H255)</f>
        <v>1562</v>
      </c>
      <c r="I253" s="99">
        <f t="shared" si="3"/>
        <v>5.568369380385222</v>
      </c>
      <c r="J253" s="100"/>
      <c r="K253" s="100"/>
      <c r="L253" s="100"/>
      <c r="M253" s="111">
        <f>SUM(M254+M255+M256)</f>
        <v>28051.300000000003</v>
      </c>
    </row>
    <row r="254" spans="1:13" ht="42.75">
      <c r="A254" s="62" t="s">
        <v>506</v>
      </c>
      <c r="B254" s="230"/>
      <c r="C254" s="81" t="s">
        <v>112</v>
      </c>
      <c r="D254" s="83" t="s">
        <v>465</v>
      </c>
      <c r="E254" s="83" t="s">
        <v>357</v>
      </c>
      <c r="F254" s="152" t="s">
        <v>507</v>
      </c>
      <c r="G254" s="111">
        <v>4486.7</v>
      </c>
      <c r="H254" s="99">
        <v>233.9</v>
      </c>
      <c r="I254" s="99">
        <f t="shared" si="3"/>
        <v>5.213185637550985</v>
      </c>
      <c r="J254" s="100">
        <f>SUM('ведомствен.2015-2016'!G498)</f>
        <v>4486.7</v>
      </c>
      <c r="K254" s="100">
        <f>SUM('ведомствен.2015-2016'!H498)</f>
        <v>4486.7</v>
      </c>
      <c r="L254" s="100"/>
      <c r="M254" s="111">
        <v>4486.7</v>
      </c>
    </row>
    <row r="255" spans="1:13" ht="14.25">
      <c r="A255" s="62" t="s">
        <v>508</v>
      </c>
      <c r="B255" s="127"/>
      <c r="C255" s="81" t="s">
        <v>112</v>
      </c>
      <c r="D255" s="83" t="s">
        <v>465</v>
      </c>
      <c r="E255" s="83" t="s">
        <v>357</v>
      </c>
      <c r="F255" s="152" t="s">
        <v>115</v>
      </c>
      <c r="G255" s="111">
        <v>21261.2</v>
      </c>
      <c r="H255" s="99">
        <v>1328.1</v>
      </c>
      <c r="I255" s="99">
        <f t="shared" si="3"/>
        <v>6.246590032547551</v>
      </c>
      <c r="J255" s="100">
        <f>SUM('ведомствен.2015-2016'!G499)</f>
        <v>21261.2</v>
      </c>
      <c r="K255" s="100">
        <f>SUM('ведомствен.2015-2016'!H499)</f>
        <v>21261.2</v>
      </c>
      <c r="L255" s="100"/>
      <c r="M255" s="111">
        <v>21261.2</v>
      </c>
    </row>
    <row r="256" spans="1:13" ht="15">
      <c r="A256" s="62" t="s">
        <v>512</v>
      </c>
      <c r="B256" s="230"/>
      <c r="C256" s="81" t="s">
        <v>112</v>
      </c>
      <c r="D256" s="83" t="s">
        <v>465</v>
      </c>
      <c r="E256" s="83" t="s">
        <v>357</v>
      </c>
      <c r="F256" s="152" t="s">
        <v>172</v>
      </c>
      <c r="G256" s="111">
        <v>2303.4</v>
      </c>
      <c r="H256" s="99">
        <f>SUM(H257)</f>
        <v>0</v>
      </c>
      <c r="I256" s="99">
        <f t="shared" si="3"/>
        <v>0</v>
      </c>
      <c r="J256" s="100">
        <f>SUM('ведомствен.2015-2016'!G500)</f>
        <v>2303.4</v>
      </c>
      <c r="K256" s="100">
        <f>SUM('ведомствен.2015-2016'!H500)</f>
        <v>2303.4</v>
      </c>
      <c r="L256" s="100"/>
      <c r="M256" s="111">
        <v>2303.4</v>
      </c>
    </row>
    <row r="257" spans="1:13" ht="15">
      <c r="A257" s="84" t="s">
        <v>635</v>
      </c>
      <c r="B257" s="230"/>
      <c r="C257" s="81" t="s">
        <v>112</v>
      </c>
      <c r="D257" s="83" t="s">
        <v>465</v>
      </c>
      <c r="E257" s="83" t="s">
        <v>358</v>
      </c>
      <c r="F257" s="152"/>
      <c r="G257" s="111">
        <f>SUM(G258+G259)</f>
        <v>58786.4</v>
      </c>
      <c r="H257" s="99">
        <f>SUM(H258)</f>
        <v>0</v>
      </c>
      <c r="I257" s="99">
        <f t="shared" si="3"/>
        <v>0</v>
      </c>
      <c r="J257" s="100"/>
      <c r="K257" s="100"/>
      <c r="L257" s="100"/>
      <c r="M257" s="111">
        <f>SUM(M258+M259)</f>
        <v>58786.4</v>
      </c>
    </row>
    <row r="258" spans="1:13" ht="42.75">
      <c r="A258" s="62" t="s">
        <v>506</v>
      </c>
      <c r="B258" s="230"/>
      <c r="C258" s="81" t="s">
        <v>112</v>
      </c>
      <c r="D258" s="83" t="s">
        <v>465</v>
      </c>
      <c r="E258" s="83" t="s">
        <v>358</v>
      </c>
      <c r="F258" s="152" t="s">
        <v>507</v>
      </c>
      <c r="G258" s="111">
        <v>57493</v>
      </c>
      <c r="H258" s="99"/>
      <c r="I258" s="99">
        <f t="shared" si="3"/>
        <v>0</v>
      </c>
      <c r="J258" s="100">
        <f>SUM('ведомствен.2015-2016'!G502)</f>
        <v>57493</v>
      </c>
      <c r="K258" s="100">
        <f>SUM('ведомствен.2015-2016'!H502)</f>
        <v>57493</v>
      </c>
      <c r="L258" s="100"/>
      <c r="M258" s="111">
        <v>57493</v>
      </c>
    </row>
    <row r="259" spans="1:13" ht="15">
      <c r="A259" s="62" t="s">
        <v>508</v>
      </c>
      <c r="B259" s="230"/>
      <c r="C259" s="81" t="s">
        <v>112</v>
      </c>
      <c r="D259" s="83" t="s">
        <v>465</v>
      </c>
      <c r="E259" s="83" t="s">
        <v>358</v>
      </c>
      <c r="F259" s="152" t="s">
        <v>115</v>
      </c>
      <c r="G259" s="111">
        <v>1293.4</v>
      </c>
      <c r="H259" s="99">
        <f>SUM(H261+H262)</f>
        <v>0</v>
      </c>
      <c r="I259" s="99">
        <f t="shared" si="3"/>
        <v>0</v>
      </c>
      <c r="J259" s="100">
        <f>SUM('ведомствен.2015-2016'!G503)</f>
        <v>1293.4</v>
      </c>
      <c r="K259" s="100">
        <f>SUM('ведомствен.2015-2016'!H503)</f>
        <v>1293.4</v>
      </c>
      <c r="L259" s="100"/>
      <c r="M259" s="111">
        <v>1293.4</v>
      </c>
    </row>
    <row r="260" spans="1:13" s="15" customFormat="1" ht="14.25" hidden="1">
      <c r="A260" s="62" t="s">
        <v>624</v>
      </c>
      <c r="B260" s="231"/>
      <c r="C260" s="81" t="s">
        <v>112</v>
      </c>
      <c r="D260" s="83" t="s">
        <v>465</v>
      </c>
      <c r="E260" s="83" t="s">
        <v>125</v>
      </c>
      <c r="F260" s="152"/>
      <c r="G260" s="111">
        <f>G261</f>
        <v>0</v>
      </c>
      <c r="H260" s="99">
        <v>1821.9</v>
      </c>
      <c r="I260" s="99" t="e">
        <f>SUM(H260/G260*100)</f>
        <v>#DIV/0!</v>
      </c>
      <c r="J260" s="101"/>
      <c r="K260" s="101"/>
      <c r="L260" s="101"/>
      <c r="M260" s="111">
        <f>M261</f>
        <v>0</v>
      </c>
    </row>
    <row r="261" spans="1:13" ht="28.5" hidden="1">
      <c r="A261" s="62" t="s">
        <v>636</v>
      </c>
      <c r="B261" s="230"/>
      <c r="C261" s="81" t="s">
        <v>112</v>
      </c>
      <c r="D261" s="83" t="s">
        <v>465</v>
      </c>
      <c r="E261" s="83" t="s">
        <v>372</v>
      </c>
      <c r="F261" s="152"/>
      <c r="G261" s="111">
        <f>G262</f>
        <v>0</v>
      </c>
      <c r="H261" s="99"/>
      <c r="I261" s="99" t="e">
        <f t="shared" si="3"/>
        <v>#DIV/0!</v>
      </c>
      <c r="J261" s="100"/>
      <c r="K261" s="100"/>
      <c r="L261" s="100"/>
      <c r="M261" s="111">
        <f>M262</f>
        <v>0</v>
      </c>
    </row>
    <row r="262" spans="1:13" ht="14.25" hidden="1">
      <c r="A262" s="127" t="s">
        <v>516</v>
      </c>
      <c r="B262" s="232"/>
      <c r="C262" s="81" t="s">
        <v>112</v>
      </c>
      <c r="D262" s="83" t="s">
        <v>465</v>
      </c>
      <c r="E262" s="83" t="s">
        <v>372</v>
      </c>
      <c r="F262" s="152" t="s">
        <v>517</v>
      </c>
      <c r="G262" s="111"/>
      <c r="H262" s="99"/>
      <c r="I262" s="99" t="e">
        <f t="shared" si="3"/>
        <v>#DIV/0!</v>
      </c>
      <c r="J262" s="100">
        <f>SUM('ведомствен.2015-2016'!G506)</f>
        <v>0</v>
      </c>
      <c r="K262" s="100">
        <f>SUM('ведомствен.2015-2016'!H506)</f>
        <v>0</v>
      </c>
      <c r="L262" s="100"/>
      <c r="M262" s="111"/>
    </row>
    <row r="263" spans="1:13" ht="15">
      <c r="A263" s="62" t="s">
        <v>359</v>
      </c>
      <c r="B263" s="230"/>
      <c r="C263" s="81" t="s">
        <v>112</v>
      </c>
      <c r="D263" s="83" t="s">
        <v>467</v>
      </c>
      <c r="E263" s="83"/>
      <c r="F263" s="152"/>
      <c r="G263" s="111">
        <f>SUM(G264+G277+G288+G296+G283)</f>
        <v>990839.2000000001</v>
      </c>
      <c r="H263" s="99">
        <f>SUM(H264)</f>
        <v>1821.9</v>
      </c>
      <c r="I263" s="99">
        <f t="shared" si="3"/>
        <v>0.1838744369419377</v>
      </c>
      <c r="J263" s="100"/>
      <c r="K263" s="100"/>
      <c r="L263" s="100"/>
      <c r="M263" s="111">
        <f>SUM(M264+M277+M288+M296+M283)</f>
        <v>991361.2000000001</v>
      </c>
    </row>
    <row r="264" spans="1:13" ht="28.5">
      <c r="A264" s="62" t="s">
        <v>360</v>
      </c>
      <c r="B264" s="230"/>
      <c r="C264" s="81" t="s">
        <v>112</v>
      </c>
      <c r="D264" s="83" t="s">
        <v>467</v>
      </c>
      <c r="E264" s="83" t="s">
        <v>361</v>
      </c>
      <c r="F264" s="152"/>
      <c r="G264" s="111">
        <f>G265+G270</f>
        <v>735918.5</v>
      </c>
      <c r="H264" s="99">
        <v>1821.9</v>
      </c>
      <c r="I264" s="99">
        <f t="shared" si="3"/>
        <v>0.24756817500850978</v>
      </c>
      <c r="J264" s="100"/>
      <c r="K264" s="100"/>
      <c r="L264" s="100"/>
      <c r="M264" s="111">
        <f>M265+M270</f>
        <v>735918.5</v>
      </c>
    </row>
    <row r="265" spans="1:13" ht="28.5">
      <c r="A265" s="62" t="s">
        <v>11</v>
      </c>
      <c r="B265" s="230"/>
      <c r="C265" s="81" t="s">
        <v>112</v>
      </c>
      <c r="D265" s="83" t="s">
        <v>467</v>
      </c>
      <c r="E265" s="83" t="s">
        <v>82</v>
      </c>
      <c r="F265" s="152"/>
      <c r="G265" s="111">
        <f>G266+G268</f>
        <v>347011.4</v>
      </c>
      <c r="H265" s="99">
        <f>SUM(H266+H268)</f>
        <v>0</v>
      </c>
      <c r="I265" s="99">
        <f t="shared" si="3"/>
        <v>0</v>
      </c>
      <c r="J265" s="100"/>
      <c r="K265" s="100"/>
      <c r="L265" s="100"/>
      <c r="M265" s="111">
        <f>M266+M268</f>
        <v>347011.4</v>
      </c>
    </row>
    <row r="266" spans="1:13" ht="28.5">
      <c r="A266" s="62" t="s">
        <v>205</v>
      </c>
      <c r="B266" s="230"/>
      <c r="C266" s="81" t="s">
        <v>112</v>
      </c>
      <c r="D266" s="83" t="s">
        <v>467</v>
      </c>
      <c r="E266" s="83" t="s">
        <v>83</v>
      </c>
      <c r="F266" s="152"/>
      <c r="G266" s="111">
        <f>SUM(G267)</f>
        <v>75912.6</v>
      </c>
      <c r="H266" s="99">
        <f>SUM(H267)</f>
        <v>0</v>
      </c>
      <c r="I266" s="99">
        <f t="shared" si="3"/>
        <v>0</v>
      </c>
      <c r="J266" s="100"/>
      <c r="K266" s="100"/>
      <c r="L266" s="100"/>
      <c r="M266" s="111">
        <f>SUM(M267)</f>
        <v>75912.6</v>
      </c>
    </row>
    <row r="267" spans="1:13" ht="28.5">
      <c r="A267" s="62" t="s">
        <v>527</v>
      </c>
      <c r="B267" s="230"/>
      <c r="C267" s="81" t="s">
        <v>112</v>
      </c>
      <c r="D267" s="83" t="s">
        <v>467</v>
      </c>
      <c r="E267" s="83" t="s">
        <v>83</v>
      </c>
      <c r="F267" s="152" t="s">
        <v>523</v>
      </c>
      <c r="G267" s="111">
        <v>75912.6</v>
      </c>
      <c r="H267" s="99"/>
      <c r="I267" s="99">
        <f t="shared" si="3"/>
        <v>0</v>
      </c>
      <c r="J267" s="100">
        <f>SUM('ведомствен.2015-2016'!G511)</f>
        <v>75912.6</v>
      </c>
      <c r="K267" s="100">
        <f>SUM('ведомствен.2015-2016'!H511)</f>
        <v>75912.6</v>
      </c>
      <c r="L267" s="100"/>
      <c r="M267" s="111">
        <v>75912.6</v>
      </c>
    </row>
    <row r="268" spans="1:13" s="15" customFormat="1" ht="85.5">
      <c r="A268" s="62" t="s">
        <v>637</v>
      </c>
      <c r="B268" s="230"/>
      <c r="C268" s="81" t="s">
        <v>112</v>
      </c>
      <c r="D268" s="83" t="s">
        <v>467</v>
      </c>
      <c r="E268" s="83" t="s">
        <v>84</v>
      </c>
      <c r="F268" s="152"/>
      <c r="G268" s="111">
        <f>SUM(G269)</f>
        <v>271098.8</v>
      </c>
      <c r="H268" s="99">
        <f>SUM(H269)</f>
        <v>0</v>
      </c>
      <c r="I268" s="99">
        <f t="shared" si="3"/>
        <v>0</v>
      </c>
      <c r="J268" s="101"/>
      <c r="K268" s="101"/>
      <c r="L268" s="101"/>
      <c r="M268" s="111">
        <f>SUM(M269)</f>
        <v>271098.8</v>
      </c>
    </row>
    <row r="269" spans="1:13" s="19" customFormat="1" ht="28.5">
      <c r="A269" s="62" t="s">
        <v>527</v>
      </c>
      <c r="B269" s="230"/>
      <c r="C269" s="81" t="s">
        <v>112</v>
      </c>
      <c r="D269" s="83" t="s">
        <v>467</v>
      </c>
      <c r="E269" s="83" t="s">
        <v>84</v>
      </c>
      <c r="F269" s="152" t="s">
        <v>523</v>
      </c>
      <c r="G269" s="111">
        <v>271098.8</v>
      </c>
      <c r="H269" s="99"/>
      <c r="I269" s="99">
        <f t="shared" si="3"/>
        <v>0</v>
      </c>
      <c r="J269" s="100">
        <f>SUM('ведомствен.2015-2016'!G513)</f>
        <v>271098.8</v>
      </c>
      <c r="K269" s="100">
        <f>SUM('ведомствен.2015-2016'!H513)</f>
        <v>271098.8</v>
      </c>
      <c r="L269" s="112"/>
      <c r="M269" s="111">
        <v>271098.8</v>
      </c>
    </row>
    <row r="270" spans="1:13" s="18" customFormat="1" ht="28.5">
      <c r="A270" s="62" t="s">
        <v>48</v>
      </c>
      <c r="B270" s="230"/>
      <c r="C270" s="81" t="s">
        <v>112</v>
      </c>
      <c r="D270" s="83" t="s">
        <v>467</v>
      </c>
      <c r="E270" s="83" t="s">
        <v>362</v>
      </c>
      <c r="F270" s="152"/>
      <c r="G270" s="111">
        <f>SUM(G271+G272+G273+G274)</f>
        <v>388907.1</v>
      </c>
      <c r="H270" s="99" t="e">
        <f>SUM(H273)+H278+H271</f>
        <v>#REF!</v>
      </c>
      <c r="I270" s="99" t="e">
        <f t="shared" si="3"/>
        <v>#REF!</v>
      </c>
      <c r="J270" s="101"/>
      <c r="K270" s="101"/>
      <c r="L270" s="101"/>
      <c r="M270" s="111">
        <f>SUM(M271+M272+M273+M274)</f>
        <v>388907.1</v>
      </c>
    </row>
    <row r="271" spans="1:13" s="18" customFormat="1" ht="42.75">
      <c r="A271" s="62" t="s">
        <v>506</v>
      </c>
      <c r="B271" s="230"/>
      <c r="C271" s="81" t="s">
        <v>112</v>
      </c>
      <c r="D271" s="83" t="s">
        <v>467</v>
      </c>
      <c r="E271" s="83" t="s">
        <v>362</v>
      </c>
      <c r="F271" s="152" t="s">
        <v>507</v>
      </c>
      <c r="G271" s="111">
        <v>23395.1</v>
      </c>
      <c r="H271" s="99">
        <f>SUM(H272)</f>
        <v>0</v>
      </c>
      <c r="I271" s="99">
        <f t="shared" si="3"/>
        <v>0</v>
      </c>
      <c r="J271" s="100">
        <f>SUM('ведомствен.2015-2016'!G515)</f>
        <v>23395.100000000002</v>
      </c>
      <c r="K271" s="100">
        <f>SUM('ведомствен.2015-2016'!H515)</f>
        <v>23395.100000000002</v>
      </c>
      <c r="L271" s="101"/>
      <c r="M271" s="111">
        <v>23395.1</v>
      </c>
    </row>
    <row r="272" spans="1:13" s="18" customFormat="1" ht="15">
      <c r="A272" s="62" t="s">
        <v>508</v>
      </c>
      <c r="B272" s="230"/>
      <c r="C272" s="81" t="s">
        <v>112</v>
      </c>
      <c r="D272" s="83" t="s">
        <v>467</v>
      </c>
      <c r="E272" s="83" t="s">
        <v>362</v>
      </c>
      <c r="F272" s="152" t="s">
        <v>115</v>
      </c>
      <c r="G272" s="111">
        <v>44954.4</v>
      </c>
      <c r="H272" s="99"/>
      <c r="I272" s="99">
        <f t="shared" si="3"/>
        <v>0</v>
      </c>
      <c r="J272" s="100">
        <f>SUM('ведомствен.2015-2016'!G516)</f>
        <v>44954.4</v>
      </c>
      <c r="K272" s="100">
        <f>SUM('ведомствен.2015-2016'!H516)</f>
        <v>44954.4</v>
      </c>
      <c r="L272" s="101"/>
      <c r="M272" s="111">
        <v>44954.4</v>
      </c>
    </row>
    <row r="273" spans="1:13" s="18" customFormat="1" ht="14.25">
      <c r="A273" s="130" t="s">
        <v>512</v>
      </c>
      <c r="B273" s="232"/>
      <c r="C273" s="81" t="s">
        <v>112</v>
      </c>
      <c r="D273" s="83" t="s">
        <v>467</v>
      </c>
      <c r="E273" s="83" t="s">
        <v>362</v>
      </c>
      <c r="F273" s="153">
        <v>800</v>
      </c>
      <c r="G273" s="111">
        <v>15533.3</v>
      </c>
      <c r="H273" s="99" t="e">
        <f>SUM(H274+H276)</f>
        <v>#REF!</v>
      </c>
      <c r="I273" s="99" t="e">
        <f t="shared" si="3"/>
        <v>#REF!</v>
      </c>
      <c r="J273" s="100">
        <f>SUM('ведомствен.2015-2016'!G517)</f>
        <v>15533.3</v>
      </c>
      <c r="K273" s="100">
        <f>SUM('ведомствен.2015-2016'!H517)</f>
        <v>15533.3</v>
      </c>
      <c r="L273" s="101"/>
      <c r="M273" s="111">
        <v>15533.3</v>
      </c>
    </row>
    <row r="274" spans="1:13" s="18" customFormat="1" ht="85.5">
      <c r="A274" s="85" t="s">
        <v>637</v>
      </c>
      <c r="B274" s="230"/>
      <c r="C274" s="81" t="s">
        <v>112</v>
      </c>
      <c r="D274" s="83" t="s">
        <v>467</v>
      </c>
      <c r="E274" s="83" t="s">
        <v>334</v>
      </c>
      <c r="F274" s="152"/>
      <c r="G274" s="111">
        <f>SUM(G275+G276)</f>
        <v>305024.3</v>
      </c>
      <c r="H274" s="99">
        <f>SUM(H275)</f>
        <v>0</v>
      </c>
      <c r="I274" s="99">
        <f t="shared" si="3"/>
        <v>0</v>
      </c>
      <c r="J274" s="101"/>
      <c r="K274" s="101"/>
      <c r="L274" s="101"/>
      <c r="M274" s="111">
        <f>SUM(M275+M276)</f>
        <v>305024.3</v>
      </c>
    </row>
    <row r="275" spans="1:13" s="18" customFormat="1" ht="42.75">
      <c r="A275" s="62" t="s">
        <v>506</v>
      </c>
      <c r="B275" s="230"/>
      <c r="C275" s="81" t="s">
        <v>112</v>
      </c>
      <c r="D275" s="83" t="s">
        <v>467</v>
      </c>
      <c r="E275" s="83" t="s">
        <v>334</v>
      </c>
      <c r="F275" s="152" t="s">
        <v>507</v>
      </c>
      <c r="G275" s="111">
        <v>301204.5</v>
      </c>
      <c r="H275" s="99">
        <v>0</v>
      </c>
      <c r="I275" s="99">
        <f t="shared" si="3"/>
        <v>0</v>
      </c>
      <c r="J275" s="100">
        <f>SUM('ведомствен.2015-2016'!G519)</f>
        <v>301204.5</v>
      </c>
      <c r="K275" s="100">
        <f>SUM('ведомствен.2015-2016'!H519)</f>
        <v>301204.5</v>
      </c>
      <c r="L275" s="101"/>
      <c r="M275" s="111">
        <v>301204.5</v>
      </c>
    </row>
    <row r="276" spans="1:13" s="18" customFormat="1" ht="15">
      <c r="A276" s="62" t="s">
        <v>508</v>
      </c>
      <c r="B276" s="230"/>
      <c r="C276" s="81" t="s">
        <v>112</v>
      </c>
      <c r="D276" s="83" t="s">
        <v>467</v>
      </c>
      <c r="E276" s="83" t="s">
        <v>334</v>
      </c>
      <c r="F276" s="152" t="s">
        <v>115</v>
      </c>
      <c r="G276" s="111">
        <v>3819.8</v>
      </c>
      <c r="H276" s="99" t="e">
        <f>SUM(H277)</f>
        <v>#REF!</v>
      </c>
      <c r="I276" s="99" t="e">
        <f t="shared" si="3"/>
        <v>#REF!</v>
      </c>
      <c r="J276" s="100">
        <f>SUM('ведомствен.2015-2016'!G520)</f>
        <v>3819.8</v>
      </c>
      <c r="K276" s="100">
        <f>SUM('ведомствен.2015-2016'!H520)</f>
        <v>3819.8</v>
      </c>
      <c r="L276" s="101"/>
      <c r="M276" s="111">
        <v>3819.8</v>
      </c>
    </row>
    <row r="277" spans="1:13" s="18" customFormat="1" ht="14.25">
      <c r="A277" s="62" t="s">
        <v>335</v>
      </c>
      <c r="B277" s="127"/>
      <c r="C277" s="81" t="s">
        <v>112</v>
      </c>
      <c r="D277" s="83" t="s">
        <v>467</v>
      </c>
      <c r="E277" s="83" t="s">
        <v>336</v>
      </c>
      <c r="F277" s="152"/>
      <c r="G277" s="111">
        <f>SUM(G278)</f>
        <v>134246.9</v>
      </c>
      <c r="H277" s="99" t="e">
        <f>SUM('[1]Ведомств.'!G180)</f>
        <v>#REF!</v>
      </c>
      <c r="I277" s="99" t="e">
        <f t="shared" si="3"/>
        <v>#REF!</v>
      </c>
      <c r="J277" s="101"/>
      <c r="K277" s="101"/>
      <c r="L277" s="101"/>
      <c r="M277" s="111">
        <f>SUM(M278)</f>
        <v>134246.9</v>
      </c>
    </row>
    <row r="278" spans="1:13" s="18" customFormat="1" ht="28.5">
      <c r="A278" s="62" t="s">
        <v>633</v>
      </c>
      <c r="B278" s="230"/>
      <c r="C278" s="81" t="s">
        <v>112</v>
      </c>
      <c r="D278" s="83" t="s">
        <v>467</v>
      </c>
      <c r="E278" s="83" t="s">
        <v>72</v>
      </c>
      <c r="F278" s="152"/>
      <c r="G278" s="111">
        <f>SUM(G281)</f>
        <v>134246.9</v>
      </c>
      <c r="H278" s="99">
        <f>SUM(H279)+H281</f>
        <v>0</v>
      </c>
      <c r="I278" s="99">
        <f t="shared" si="3"/>
        <v>0</v>
      </c>
      <c r="J278" s="101"/>
      <c r="K278" s="101"/>
      <c r="L278" s="101"/>
      <c r="M278" s="111">
        <f>SUM(M281)</f>
        <v>134246.9</v>
      </c>
    </row>
    <row r="279" spans="1:13" s="18" customFormat="1" ht="57" hidden="1">
      <c r="A279" s="62" t="s">
        <v>211</v>
      </c>
      <c r="B279" s="230"/>
      <c r="C279" s="81" t="s">
        <v>112</v>
      </c>
      <c r="D279" s="83" t="s">
        <v>467</v>
      </c>
      <c r="E279" s="83" t="s">
        <v>213</v>
      </c>
      <c r="F279" s="152"/>
      <c r="G279" s="111">
        <f>SUM(G280)</f>
        <v>0</v>
      </c>
      <c r="H279" s="99">
        <f>SUM(H280)</f>
        <v>0</v>
      </c>
      <c r="I279" s="99" t="e">
        <f t="shared" si="3"/>
        <v>#DIV/0!</v>
      </c>
      <c r="J279" s="101"/>
      <c r="K279" s="101"/>
      <c r="L279" s="101"/>
      <c r="M279" s="111">
        <f>SUM(M280)</f>
        <v>0</v>
      </c>
    </row>
    <row r="280" spans="1:13" s="18" customFormat="1" ht="28.5" hidden="1">
      <c r="A280" s="62" t="s">
        <v>155</v>
      </c>
      <c r="B280" s="230"/>
      <c r="C280" s="81" t="s">
        <v>112</v>
      </c>
      <c r="D280" s="83" t="s">
        <v>467</v>
      </c>
      <c r="E280" s="83" t="s">
        <v>213</v>
      </c>
      <c r="F280" s="152" t="s">
        <v>77</v>
      </c>
      <c r="G280" s="111"/>
      <c r="H280" s="99"/>
      <c r="I280" s="99" t="e">
        <f t="shared" si="3"/>
        <v>#DIV/0!</v>
      </c>
      <c r="J280" s="101"/>
      <c r="K280" s="101"/>
      <c r="L280" s="101"/>
      <c r="M280" s="111"/>
    </row>
    <row r="281" spans="1:13" s="18" customFormat="1" ht="28.5">
      <c r="A281" s="62" t="s">
        <v>89</v>
      </c>
      <c r="B281" s="230"/>
      <c r="C281" s="81" t="s">
        <v>112</v>
      </c>
      <c r="D281" s="83" t="s">
        <v>467</v>
      </c>
      <c r="E281" s="83" t="s">
        <v>73</v>
      </c>
      <c r="F281" s="152"/>
      <c r="G281" s="111">
        <f>SUM(G282)</f>
        <v>134246.9</v>
      </c>
      <c r="H281" s="99">
        <f>SUM(H282)</f>
        <v>0</v>
      </c>
      <c r="I281" s="99">
        <f t="shared" si="3"/>
        <v>0</v>
      </c>
      <c r="J281" s="101"/>
      <c r="K281" s="101"/>
      <c r="L281" s="101"/>
      <c r="M281" s="111">
        <f>SUM(M282)</f>
        <v>134246.9</v>
      </c>
    </row>
    <row r="282" spans="1:13" s="18" customFormat="1" ht="28.5">
      <c r="A282" s="62" t="s">
        <v>527</v>
      </c>
      <c r="B282" s="230"/>
      <c r="C282" s="81" t="s">
        <v>112</v>
      </c>
      <c r="D282" s="83" t="s">
        <v>467</v>
      </c>
      <c r="E282" s="83" t="s">
        <v>73</v>
      </c>
      <c r="F282" s="152" t="s">
        <v>523</v>
      </c>
      <c r="G282" s="111">
        <v>134246.9</v>
      </c>
      <c r="H282" s="99"/>
      <c r="I282" s="99">
        <f t="shared" si="3"/>
        <v>0</v>
      </c>
      <c r="J282" s="101">
        <f>SUM('ведомствен.2015-2016'!G455+'ведомствен.2015-2016'!G526+'ведомствен.2015-2016'!G580)</f>
        <v>134246.9</v>
      </c>
      <c r="K282" s="101">
        <f>SUM('ведомствен.2015-2016'!H455+'ведомствен.2015-2016'!H526+'ведомствен.2015-2016'!H580)</f>
        <v>134246.9</v>
      </c>
      <c r="L282" s="101"/>
      <c r="M282" s="111">
        <v>134246.9</v>
      </c>
    </row>
    <row r="283" spans="1:13" s="15" customFormat="1" ht="14.25">
      <c r="A283" s="77" t="s">
        <v>338</v>
      </c>
      <c r="B283" s="129"/>
      <c r="C283" s="80" t="s">
        <v>112</v>
      </c>
      <c r="D283" s="89" t="s">
        <v>467</v>
      </c>
      <c r="E283" s="89" t="s">
        <v>339</v>
      </c>
      <c r="F283" s="76"/>
      <c r="G283" s="99">
        <f>SUM(G284)</f>
        <v>63402.5</v>
      </c>
      <c r="H283" s="99"/>
      <c r="I283" s="99"/>
      <c r="J283" s="101"/>
      <c r="K283" s="101"/>
      <c r="L283" s="101"/>
      <c r="M283" s="99">
        <f>SUM(M284)</f>
        <v>63924.5</v>
      </c>
    </row>
    <row r="284" spans="1:13" s="15" customFormat="1" ht="71.25">
      <c r="A284" s="77" t="s">
        <v>476</v>
      </c>
      <c r="B284" s="129"/>
      <c r="C284" s="80" t="s">
        <v>112</v>
      </c>
      <c r="D284" s="89" t="s">
        <v>467</v>
      </c>
      <c r="E284" s="89" t="s">
        <v>345</v>
      </c>
      <c r="F284" s="76"/>
      <c r="G284" s="99">
        <f>SUM(G285:G287)</f>
        <v>63402.5</v>
      </c>
      <c r="H284" s="99"/>
      <c r="I284" s="99"/>
      <c r="J284" s="101"/>
      <c r="K284" s="101"/>
      <c r="L284" s="101"/>
      <c r="M284" s="99">
        <f>SUM(M285:M287)</f>
        <v>63924.5</v>
      </c>
    </row>
    <row r="285" spans="1:13" s="15" customFormat="1" ht="42.75">
      <c r="A285" s="77" t="s">
        <v>506</v>
      </c>
      <c r="B285" s="129"/>
      <c r="C285" s="80" t="s">
        <v>112</v>
      </c>
      <c r="D285" s="89" t="s">
        <v>467</v>
      </c>
      <c r="E285" s="89" t="s">
        <v>345</v>
      </c>
      <c r="F285" s="76" t="s">
        <v>507</v>
      </c>
      <c r="G285" s="99">
        <v>43100.8</v>
      </c>
      <c r="H285" s="99"/>
      <c r="I285" s="99"/>
      <c r="J285" s="101">
        <f>SUM('ведомствен.2015-2016'!G333)</f>
        <v>43100.8</v>
      </c>
      <c r="K285" s="101">
        <f>SUM('ведомствен.2015-2016'!H333)</f>
        <v>43100.8</v>
      </c>
      <c r="L285" s="101"/>
      <c r="M285" s="99">
        <v>43100.8</v>
      </c>
    </row>
    <row r="286" spans="1:13" ht="14.25">
      <c r="A286" s="77" t="s">
        <v>508</v>
      </c>
      <c r="B286" s="129"/>
      <c r="C286" s="80" t="s">
        <v>112</v>
      </c>
      <c r="D286" s="89" t="s">
        <v>467</v>
      </c>
      <c r="E286" s="89" t="s">
        <v>345</v>
      </c>
      <c r="F286" s="76" t="s">
        <v>115</v>
      </c>
      <c r="G286" s="99">
        <v>19624.7</v>
      </c>
      <c r="H286" s="99"/>
      <c r="I286" s="99"/>
      <c r="J286" s="101">
        <f>SUM('ведомствен.2015-2016'!G334)</f>
        <v>19624.7</v>
      </c>
      <c r="K286" s="101">
        <f>SUM('ведомствен.2015-2016'!H334)</f>
        <v>20146.7</v>
      </c>
      <c r="L286" s="100"/>
      <c r="M286" s="99">
        <v>20146.7</v>
      </c>
    </row>
    <row r="287" spans="1:13" ht="14.25">
      <c r="A287" s="77" t="s">
        <v>512</v>
      </c>
      <c r="B287" s="129"/>
      <c r="C287" s="80" t="s">
        <v>112</v>
      </c>
      <c r="D287" s="89" t="s">
        <v>467</v>
      </c>
      <c r="E287" s="89" t="s">
        <v>345</v>
      </c>
      <c r="F287" s="76" t="s">
        <v>172</v>
      </c>
      <c r="G287" s="99">
        <v>677</v>
      </c>
      <c r="H287" s="99"/>
      <c r="I287" s="99"/>
      <c r="J287" s="101">
        <f>SUM('ведомствен.2015-2016'!G335)</f>
        <v>677</v>
      </c>
      <c r="K287" s="101">
        <f>SUM('ведомствен.2015-2016'!H335)</f>
        <v>677</v>
      </c>
      <c r="L287" s="100"/>
      <c r="M287" s="99">
        <v>677</v>
      </c>
    </row>
    <row r="288" spans="1:13" s="18" customFormat="1" ht="14.25">
      <c r="A288" s="62" t="s">
        <v>346</v>
      </c>
      <c r="B288" s="127"/>
      <c r="C288" s="81" t="s">
        <v>112</v>
      </c>
      <c r="D288" s="83" t="s">
        <v>467</v>
      </c>
      <c r="E288" s="83" t="s">
        <v>347</v>
      </c>
      <c r="F288" s="152"/>
      <c r="G288" s="111">
        <f>SUM(G289)</f>
        <v>51090</v>
      </c>
      <c r="H288" s="99" t="e">
        <f>SUM(#REF!+#REF!)+H293</f>
        <v>#REF!</v>
      </c>
      <c r="I288" s="99" t="e">
        <f t="shared" si="3"/>
        <v>#REF!</v>
      </c>
      <c r="J288" s="101"/>
      <c r="K288" s="101"/>
      <c r="L288" s="101"/>
      <c r="M288" s="111">
        <f>SUM(M289)</f>
        <v>51090</v>
      </c>
    </row>
    <row r="289" spans="1:13" s="18" customFormat="1" ht="28.5">
      <c r="A289" s="62" t="s">
        <v>48</v>
      </c>
      <c r="B289" s="230"/>
      <c r="C289" s="81" t="s">
        <v>112</v>
      </c>
      <c r="D289" s="83" t="s">
        <v>467</v>
      </c>
      <c r="E289" s="83" t="s">
        <v>348</v>
      </c>
      <c r="F289" s="152"/>
      <c r="G289" s="111">
        <f>SUM(G290+G291+G292+G293)</f>
        <v>51090</v>
      </c>
      <c r="H289" s="99" t="e">
        <f>SUM('[1]Ведомств.'!G188)</f>
        <v>#REF!</v>
      </c>
      <c r="I289" s="99" t="e">
        <f t="shared" si="3"/>
        <v>#REF!</v>
      </c>
      <c r="J289" s="101"/>
      <c r="K289" s="101"/>
      <c r="L289" s="101"/>
      <c r="M289" s="111">
        <f>SUM(M290+M291+M292+M293)</f>
        <v>51090</v>
      </c>
    </row>
    <row r="290" spans="1:13" s="18" customFormat="1" ht="42.75">
      <c r="A290" s="62" t="s">
        <v>506</v>
      </c>
      <c r="B290" s="230"/>
      <c r="C290" s="81" t="s">
        <v>112</v>
      </c>
      <c r="D290" s="83" t="s">
        <v>467</v>
      </c>
      <c r="E290" s="83" t="s">
        <v>280</v>
      </c>
      <c r="F290" s="152" t="s">
        <v>507</v>
      </c>
      <c r="G290" s="111">
        <v>1915.1</v>
      </c>
      <c r="H290" s="99"/>
      <c r="I290" s="99">
        <f t="shared" si="3"/>
        <v>0</v>
      </c>
      <c r="J290" s="101">
        <f>SUM('ведомствен.2015-2016'!G529)</f>
        <v>1915.1</v>
      </c>
      <c r="K290" s="101">
        <f>SUM('ведомствен.2015-2016'!H529)</f>
        <v>1915.1</v>
      </c>
      <c r="L290" s="101"/>
      <c r="M290" s="111">
        <v>1915.1</v>
      </c>
    </row>
    <row r="291" spans="1:13" s="18" customFormat="1" ht="15">
      <c r="A291" s="62" t="s">
        <v>508</v>
      </c>
      <c r="B291" s="230"/>
      <c r="C291" s="81" t="s">
        <v>112</v>
      </c>
      <c r="D291" s="83" t="s">
        <v>467</v>
      </c>
      <c r="E291" s="83" t="s">
        <v>280</v>
      </c>
      <c r="F291" s="152" t="s">
        <v>115</v>
      </c>
      <c r="G291" s="111">
        <v>2429.5</v>
      </c>
      <c r="H291" s="99">
        <f>SUM(H292)</f>
        <v>167.7</v>
      </c>
      <c r="I291" s="99">
        <f t="shared" si="3"/>
        <v>6.902654867256637</v>
      </c>
      <c r="J291" s="101">
        <f>SUM('ведомствен.2015-2016'!G530)</f>
        <v>2429.5</v>
      </c>
      <c r="K291" s="101">
        <f>SUM('ведомствен.2015-2016'!H530)</f>
        <v>2429.5</v>
      </c>
      <c r="L291" s="101"/>
      <c r="M291" s="111">
        <v>2429.5</v>
      </c>
    </row>
    <row r="292" spans="1:13" s="18" customFormat="1" ht="15">
      <c r="A292" s="62" t="s">
        <v>512</v>
      </c>
      <c r="B292" s="230"/>
      <c r="C292" s="81" t="s">
        <v>112</v>
      </c>
      <c r="D292" s="83" t="s">
        <v>467</v>
      </c>
      <c r="E292" s="83" t="s">
        <v>280</v>
      </c>
      <c r="F292" s="152" t="s">
        <v>172</v>
      </c>
      <c r="G292" s="111">
        <v>1218</v>
      </c>
      <c r="H292" s="99">
        <v>167.7</v>
      </c>
      <c r="I292" s="99">
        <f t="shared" si="3"/>
        <v>13.76847290640394</v>
      </c>
      <c r="J292" s="101">
        <f>SUM('ведомствен.2015-2016'!G531)</f>
        <v>1218</v>
      </c>
      <c r="K292" s="101">
        <f>SUM('ведомствен.2015-2016'!H531)</f>
        <v>1218</v>
      </c>
      <c r="L292" s="101"/>
      <c r="M292" s="111">
        <v>1218</v>
      </c>
    </row>
    <row r="293" spans="1:13" s="18" customFormat="1" ht="85.5">
      <c r="A293" s="62" t="s">
        <v>639</v>
      </c>
      <c r="B293" s="230"/>
      <c r="C293" s="81" t="s">
        <v>112</v>
      </c>
      <c r="D293" s="83" t="s">
        <v>467</v>
      </c>
      <c r="E293" s="83" t="s">
        <v>349</v>
      </c>
      <c r="F293" s="152"/>
      <c r="G293" s="111">
        <f>SUM(G294+G295)</f>
        <v>45527.4</v>
      </c>
      <c r="H293" s="99">
        <f>SUM(H294)</f>
        <v>110.4</v>
      </c>
      <c r="I293" s="99">
        <f t="shared" si="3"/>
        <v>0.24249133488844082</v>
      </c>
      <c r="J293" s="101"/>
      <c r="K293" s="101"/>
      <c r="L293" s="101"/>
      <c r="M293" s="111">
        <f>SUM(M294+M295)</f>
        <v>45527.4</v>
      </c>
    </row>
    <row r="294" spans="1:13" s="18" customFormat="1" ht="42.75">
      <c r="A294" s="62" t="s">
        <v>506</v>
      </c>
      <c r="B294" s="230"/>
      <c r="C294" s="81" t="s">
        <v>112</v>
      </c>
      <c r="D294" s="83" t="s">
        <v>467</v>
      </c>
      <c r="E294" s="83" t="s">
        <v>349</v>
      </c>
      <c r="F294" s="152" t="s">
        <v>507</v>
      </c>
      <c r="G294" s="111">
        <v>33584</v>
      </c>
      <c r="H294" s="99">
        <v>110.4</v>
      </c>
      <c r="I294" s="99">
        <f t="shared" si="3"/>
        <v>0.32872796569795143</v>
      </c>
      <c r="J294" s="101">
        <f>SUM('ведомствен.2015-2016'!G533)</f>
        <v>33584</v>
      </c>
      <c r="K294" s="101">
        <f>SUM('ведомствен.2015-2016'!H533)</f>
        <v>33584</v>
      </c>
      <c r="L294" s="101"/>
      <c r="M294" s="111">
        <v>33584</v>
      </c>
    </row>
    <row r="295" spans="1:13" s="15" customFormat="1" ht="15">
      <c r="A295" s="62" t="s">
        <v>508</v>
      </c>
      <c r="B295" s="230"/>
      <c r="C295" s="81" t="s">
        <v>112</v>
      </c>
      <c r="D295" s="83" t="s">
        <v>467</v>
      </c>
      <c r="E295" s="83" t="s">
        <v>349</v>
      </c>
      <c r="F295" s="152" t="s">
        <v>115</v>
      </c>
      <c r="G295" s="111">
        <v>11943.4</v>
      </c>
      <c r="H295" s="99">
        <f>SUM(H303+H315)+H298+H311+H300</f>
        <v>24530.6</v>
      </c>
      <c r="I295" s="99">
        <f t="shared" si="3"/>
        <v>205.39042483714854</v>
      </c>
      <c r="J295" s="101">
        <f>SUM('ведомствен.2015-2016'!G534)</f>
        <v>11943.4</v>
      </c>
      <c r="K295" s="101">
        <f>SUM('ведомствен.2015-2016'!H534)</f>
        <v>11943.4</v>
      </c>
      <c r="L295" s="101"/>
      <c r="M295" s="111">
        <v>11943.4</v>
      </c>
    </row>
    <row r="296" spans="1:13" s="15" customFormat="1" ht="14.25">
      <c r="A296" s="62" t="s">
        <v>350</v>
      </c>
      <c r="B296" s="127"/>
      <c r="C296" s="81" t="s">
        <v>112</v>
      </c>
      <c r="D296" s="83" t="s">
        <v>467</v>
      </c>
      <c r="E296" s="83" t="s">
        <v>351</v>
      </c>
      <c r="F296" s="152"/>
      <c r="G296" s="111">
        <f>G297</f>
        <v>6181.3</v>
      </c>
      <c r="H296" s="99"/>
      <c r="I296" s="99">
        <f aca="true" t="shared" si="4" ref="I296:I369">SUM(H296/G296*100)</f>
        <v>0</v>
      </c>
      <c r="J296" s="101"/>
      <c r="K296" s="101"/>
      <c r="L296" s="101"/>
      <c r="M296" s="111">
        <f>M297</f>
        <v>6181.3</v>
      </c>
    </row>
    <row r="297" spans="1:13" s="15" customFormat="1" ht="14.25">
      <c r="A297" s="62" t="s">
        <v>237</v>
      </c>
      <c r="B297" s="127"/>
      <c r="C297" s="81" t="s">
        <v>112</v>
      </c>
      <c r="D297" s="83" t="s">
        <v>467</v>
      </c>
      <c r="E297" s="83" t="s">
        <v>312</v>
      </c>
      <c r="F297" s="152"/>
      <c r="G297" s="111">
        <f>G298</f>
        <v>6181.3</v>
      </c>
      <c r="H297" s="99"/>
      <c r="I297" s="99">
        <f t="shared" si="4"/>
        <v>0</v>
      </c>
      <c r="J297" s="101"/>
      <c r="K297" s="101"/>
      <c r="L297" s="101"/>
      <c r="M297" s="111">
        <f>M298</f>
        <v>6181.3</v>
      </c>
    </row>
    <row r="298" spans="1:13" s="15" customFormat="1" ht="57">
      <c r="A298" s="62" t="s">
        <v>640</v>
      </c>
      <c r="B298" s="127"/>
      <c r="C298" s="81" t="s">
        <v>112</v>
      </c>
      <c r="D298" s="83" t="s">
        <v>467</v>
      </c>
      <c r="E298" s="83" t="s">
        <v>306</v>
      </c>
      <c r="F298" s="152"/>
      <c r="G298" s="111">
        <f>G299</f>
        <v>6181.3</v>
      </c>
      <c r="H298" s="99">
        <f>SUM(H299)</f>
        <v>0</v>
      </c>
      <c r="I298" s="99">
        <f t="shared" si="4"/>
        <v>0</v>
      </c>
      <c r="J298" s="101"/>
      <c r="K298" s="101"/>
      <c r="L298" s="101"/>
      <c r="M298" s="111">
        <f>M299</f>
        <v>6181.3</v>
      </c>
    </row>
    <row r="299" spans="1:13" s="15" customFormat="1" ht="28.5">
      <c r="A299" s="62" t="s">
        <v>527</v>
      </c>
      <c r="B299" s="127"/>
      <c r="C299" s="81" t="s">
        <v>112</v>
      </c>
      <c r="D299" s="83" t="s">
        <v>467</v>
      </c>
      <c r="E299" s="83" t="s">
        <v>306</v>
      </c>
      <c r="F299" s="152" t="s">
        <v>523</v>
      </c>
      <c r="G299" s="111">
        <v>6181.3</v>
      </c>
      <c r="H299" s="99"/>
      <c r="I299" s="99">
        <f t="shared" si="4"/>
        <v>0</v>
      </c>
      <c r="J299" s="101">
        <f>SUM('ведомствен.2015-2016'!G538)</f>
        <v>6181.3</v>
      </c>
      <c r="K299" s="101">
        <f>SUM('ведомствен.2015-2016'!H538)</f>
        <v>6181.3</v>
      </c>
      <c r="L299" s="101"/>
      <c r="M299" s="111">
        <v>6181.3</v>
      </c>
    </row>
    <row r="300" spans="1:13" s="15" customFormat="1" ht="14.25">
      <c r="A300" s="62" t="s">
        <v>113</v>
      </c>
      <c r="B300" s="127"/>
      <c r="C300" s="81" t="s">
        <v>112</v>
      </c>
      <c r="D300" s="83" t="s">
        <v>112</v>
      </c>
      <c r="E300" s="83"/>
      <c r="F300" s="152"/>
      <c r="G300" s="111">
        <f>SUM(G305+G312+G301+G317)</f>
        <v>1203.8999999999999</v>
      </c>
      <c r="H300" s="99">
        <f>SUM(H301)</f>
        <v>9483.6</v>
      </c>
      <c r="I300" s="99">
        <f t="shared" si="4"/>
        <v>787.7398455021182</v>
      </c>
      <c r="J300" s="101"/>
      <c r="K300" s="101"/>
      <c r="L300" s="101"/>
      <c r="M300" s="111">
        <f>SUM(M305+M312+M301+M317)</f>
        <v>1203.8999999999999</v>
      </c>
    </row>
    <row r="301" spans="1:13" s="15" customFormat="1" ht="14.25" hidden="1">
      <c r="A301" s="62" t="s">
        <v>412</v>
      </c>
      <c r="B301" s="127"/>
      <c r="C301" s="81" t="s">
        <v>112</v>
      </c>
      <c r="D301" s="83" t="s">
        <v>112</v>
      </c>
      <c r="E301" s="83" t="s">
        <v>414</v>
      </c>
      <c r="F301" s="152"/>
      <c r="G301" s="111">
        <f>SUM(G302)</f>
        <v>0</v>
      </c>
      <c r="H301" s="99">
        <f>SUM(H302)</f>
        <v>9483.6</v>
      </c>
      <c r="I301" s="99" t="e">
        <f t="shared" si="4"/>
        <v>#DIV/0!</v>
      </c>
      <c r="J301" s="101"/>
      <c r="K301" s="101"/>
      <c r="L301" s="101"/>
      <c r="M301" s="111">
        <f>SUM(M302)</f>
        <v>0</v>
      </c>
    </row>
    <row r="302" spans="1:13" s="15" customFormat="1" ht="14.25" hidden="1">
      <c r="A302" s="62" t="s">
        <v>393</v>
      </c>
      <c r="B302" s="127"/>
      <c r="C302" s="81" t="s">
        <v>112</v>
      </c>
      <c r="D302" s="83" t="s">
        <v>112</v>
      </c>
      <c r="E302" s="83" t="s">
        <v>394</v>
      </c>
      <c r="F302" s="152"/>
      <c r="G302" s="111">
        <f>SUM(G303+G304)</f>
        <v>0</v>
      </c>
      <c r="H302" s="99">
        <v>9483.6</v>
      </c>
      <c r="I302" s="99" t="e">
        <f t="shared" si="4"/>
        <v>#DIV/0!</v>
      </c>
      <c r="J302" s="101"/>
      <c r="K302" s="101"/>
      <c r="L302" s="101"/>
      <c r="M302" s="111">
        <f>SUM(M303+M304)</f>
        <v>0</v>
      </c>
    </row>
    <row r="303" spans="1:13" s="15" customFormat="1" ht="14.25" hidden="1">
      <c r="A303" s="62" t="s">
        <v>261</v>
      </c>
      <c r="B303" s="127"/>
      <c r="C303" s="81" t="s">
        <v>112</v>
      </c>
      <c r="D303" s="83" t="s">
        <v>112</v>
      </c>
      <c r="E303" s="83" t="s">
        <v>394</v>
      </c>
      <c r="F303" s="152" t="s">
        <v>262</v>
      </c>
      <c r="G303" s="111"/>
      <c r="H303" s="99">
        <f>SUM(H304+H306+H308)</f>
        <v>15047</v>
      </c>
      <c r="I303" s="99" t="e">
        <f t="shared" si="4"/>
        <v>#DIV/0!</v>
      </c>
      <c r="J303" s="101"/>
      <c r="K303" s="101"/>
      <c r="L303" s="101"/>
      <c r="M303" s="111"/>
    </row>
    <row r="304" spans="1:13" s="15" customFormat="1" ht="14.25" hidden="1">
      <c r="A304" s="62" t="s">
        <v>226</v>
      </c>
      <c r="B304" s="127"/>
      <c r="C304" s="81" t="s">
        <v>112</v>
      </c>
      <c r="D304" s="83" t="s">
        <v>112</v>
      </c>
      <c r="E304" s="83" t="s">
        <v>394</v>
      </c>
      <c r="F304" s="152" t="s">
        <v>227</v>
      </c>
      <c r="G304" s="111"/>
      <c r="H304" s="99">
        <f>SUM(H305)</f>
        <v>0</v>
      </c>
      <c r="I304" s="99" t="e">
        <f t="shared" si="4"/>
        <v>#DIV/0!</v>
      </c>
      <c r="J304" s="101"/>
      <c r="K304" s="101"/>
      <c r="L304" s="101"/>
      <c r="M304" s="111"/>
    </row>
    <row r="305" spans="1:13" s="15" customFormat="1" ht="14.25">
      <c r="A305" s="62" t="s">
        <v>228</v>
      </c>
      <c r="B305" s="127"/>
      <c r="C305" s="81" t="s">
        <v>112</v>
      </c>
      <c r="D305" s="83" t="s">
        <v>112</v>
      </c>
      <c r="E305" s="83" t="s">
        <v>229</v>
      </c>
      <c r="F305" s="152"/>
      <c r="G305" s="111">
        <f>SUM(G308+G306)</f>
        <v>1203.8999999999999</v>
      </c>
      <c r="H305" s="99"/>
      <c r="I305" s="99">
        <f t="shared" si="4"/>
        <v>0</v>
      </c>
      <c r="J305" s="101"/>
      <c r="K305" s="101"/>
      <c r="L305" s="101"/>
      <c r="M305" s="111">
        <f>SUM(M308+M306)</f>
        <v>1203.8999999999999</v>
      </c>
    </row>
    <row r="306" spans="1:13" s="15" customFormat="1" ht="28.5" hidden="1">
      <c r="A306" s="62" t="s">
        <v>271</v>
      </c>
      <c r="B306" s="127"/>
      <c r="C306" s="81" t="s">
        <v>112</v>
      </c>
      <c r="D306" s="83" t="s">
        <v>112</v>
      </c>
      <c r="E306" s="83" t="s">
        <v>214</v>
      </c>
      <c r="F306" s="152"/>
      <c r="G306" s="111"/>
      <c r="H306" s="99">
        <f>SUM(H307)</f>
        <v>0</v>
      </c>
      <c r="I306" s="99" t="e">
        <f t="shared" si="4"/>
        <v>#DIV/0!</v>
      </c>
      <c r="J306" s="101"/>
      <c r="K306" s="101"/>
      <c r="L306" s="101"/>
      <c r="M306" s="111"/>
    </row>
    <row r="307" spans="1:13" s="15" customFormat="1" ht="14.25" hidden="1">
      <c r="A307" s="62" t="s">
        <v>49</v>
      </c>
      <c r="B307" s="127"/>
      <c r="C307" s="81" t="s">
        <v>112</v>
      </c>
      <c r="D307" s="83" t="s">
        <v>112</v>
      </c>
      <c r="E307" s="83" t="s">
        <v>214</v>
      </c>
      <c r="F307" s="152"/>
      <c r="G307" s="111"/>
      <c r="H307" s="99"/>
      <c r="I307" s="99" t="e">
        <f t="shared" si="4"/>
        <v>#DIV/0!</v>
      </c>
      <c r="J307" s="101"/>
      <c r="K307" s="101"/>
      <c r="L307" s="101"/>
      <c r="M307" s="111"/>
    </row>
    <row r="308" spans="1:13" s="15" customFormat="1" ht="28.5">
      <c r="A308" s="62" t="s">
        <v>48</v>
      </c>
      <c r="B308" s="127"/>
      <c r="C308" s="81" t="s">
        <v>112</v>
      </c>
      <c r="D308" s="83" t="s">
        <v>112</v>
      </c>
      <c r="E308" s="83" t="s">
        <v>232</v>
      </c>
      <c r="F308" s="152"/>
      <c r="G308" s="111">
        <f>SUM(G309+G310+G311)</f>
        <v>1203.8999999999999</v>
      </c>
      <c r="H308" s="99">
        <f>SUM(H309)+H310</f>
        <v>15047</v>
      </c>
      <c r="I308" s="99">
        <f t="shared" si="4"/>
        <v>1249.8546390896256</v>
      </c>
      <c r="J308" s="101"/>
      <c r="K308" s="101"/>
      <c r="L308" s="101"/>
      <c r="M308" s="111">
        <f>SUM(M309+M310+M311)</f>
        <v>1203.8999999999999</v>
      </c>
    </row>
    <row r="309" spans="1:13" s="15" customFormat="1" ht="42.75">
      <c r="A309" s="62" t="s">
        <v>506</v>
      </c>
      <c r="B309" s="127"/>
      <c r="C309" s="81" t="s">
        <v>112</v>
      </c>
      <c r="D309" s="83" t="s">
        <v>112</v>
      </c>
      <c r="E309" s="83" t="s">
        <v>232</v>
      </c>
      <c r="F309" s="152" t="s">
        <v>507</v>
      </c>
      <c r="G309" s="111">
        <v>1089.6</v>
      </c>
      <c r="H309" s="99">
        <f>878+4272.1+2990.6</f>
        <v>8140.700000000001</v>
      </c>
      <c r="I309" s="99">
        <f t="shared" si="4"/>
        <v>747.1273861967695</v>
      </c>
      <c r="J309" s="101">
        <f>SUM('ведомствен.2015-2016'!G548)</f>
        <v>1089.6</v>
      </c>
      <c r="K309" s="101">
        <f>SUM('ведомствен.2015-2016'!H548)</f>
        <v>1089.6</v>
      </c>
      <c r="L309" s="101"/>
      <c r="M309" s="111">
        <v>1089.6</v>
      </c>
    </row>
    <row r="310" spans="1:13" s="15" customFormat="1" ht="14.25">
      <c r="A310" s="62" t="s">
        <v>508</v>
      </c>
      <c r="B310" s="127"/>
      <c r="C310" s="81" t="s">
        <v>112</v>
      </c>
      <c r="D310" s="83" t="s">
        <v>112</v>
      </c>
      <c r="E310" s="83" t="s">
        <v>232</v>
      </c>
      <c r="F310" s="152" t="s">
        <v>115</v>
      </c>
      <c r="G310" s="111">
        <v>102.5</v>
      </c>
      <c r="H310" s="99">
        <v>6906.3</v>
      </c>
      <c r="I310" s="99">
        <f t="shared" si="4"/>
        <v>6737.8536585365855</v>
      </c>
      <c r="J310" s="101">
        <f>SUM('ведомствен.2015-2016'!G549)</f>
        <v>102.5</v>
      </c>
      <c r="K310" s="101">
        <f>SUM('ведомствен.2015-2016'!H549)</f>
        <v>102.5</v>
      </c>
      <c r="L310" s="101"/>
      <c r="M310" s="111">
        <v>102.5</v>
      </c>
    </row>
    <row r="311" spans="1:13" s="15" customFormat="1" ht="14.25">
      <c r="A311" s="62" t="s">
        <v>512</v>
      </c>
      <c r="B311" s="127"/>
      <c r="C311" s="81" t="s">
        <v>112</v>
      </c>
      <c r="D311" s="83" t="s">
        <v>112</v>
      </c>
      <c r="E311" s="83" t="s">
        <v>232</v>
      </c>
      <c r="F311" s="152" t="s">
        <v>172</v>
      </c>
      <c r="G311" s="111">
        <v>11.8</v>
      </c>
      <c r="H311" s="99">
        <f>SUM(H312)</f>
        <v>0</v>
      </c>
      <c r="I311" s="99">
        <f t="shared" si="4"/>
        <v>0</v>
      </c>
      <c r="J311" s="101">
        <f>SUM('ведомствен.2015-2016'!G550)</f>
        <v>11.8</v>
      </c>
      <c r="K311" s="101">
        <f>SUM('ведомствен.2015-2016'!H550)</f>
        <v>11.8</v>
      </c>
      <c r="L311" s="101"/>
      <c r="M311" s="111">
        <v>11.8</v>
      </c>
    </row>
    <row r="312" spans="1:13" s="15" customFormat="1" ht="14.25" hidden="1">
      <c r="A312" s="63" t="s">
        <v>233</v>
      </c>
      <c r="B312" s="127"/>
      <c r="C312" s="81" t="s">
        <v>112</v>
      </c>
      <c r="D312" s="83" t="s">
        <v>112</v>
      </c>
      <c r="E312" s="83" t="s">
        <v>114</v>
      </c>
      <c r="F312" s="152"/>
      <c r="G312" s="111">
        <f>SUM(G313)</f>
        <v>0</v>
      </c>
      <c r="H312" s="99">
        <f>SUM(H313)</f>
        <v>0</v>
      </c>
      <c r="I312" s="99" t="e">
        <f t="shared" si="4"/>
        <v>#DIV/0!</v>
      </c>
      <c r="J312" s="101"/>
      <c r="K312" s="101"/>
      <c r="L312" s="101"/>
      <c r="M312" s="111">
        <f>SUM(M313)</f>
        <v>0</v>
      </c>
    </row>
    <row r="313" spans="1:13" s="15" customFormat="1" ht="42.75" hidden="1">
      <c r="A313" s="63" t="s">
        <v>85</v>
      </c>
      <c r="B313" s="127"/>
      <c r="C313" s="81" t="s">
        <v>112</v>
      </c>
      <c r="D313" s="83" t="s">
        <v>112</v>
      </c>
      <c r="E313" s="83" t="s">
        <v>86</v>
      </c>
      <c r="F313" s="152"/>
      <c r="G313" s="111">
        <f>SUM(G314)</f>
        <v>0</v>
      </c>
      <c r="H313" s="99">
        <f>SUM(H314)</f>
        <v>0</v>
      </c>
      <c r="I313" s="99" t="e">
        <f t="shared" si="4"/>
        <v>#DIV/0!</v>
      </c>
      <c r="J313" s="101"/>
      <c r="K313" s="101"/>
      <c r="L313" s="101"/>
      <c r="M313" s="111">
        <f>SUM(M314)</f>
        <v>0</v>
      </c>
    </row>
    <row r="314" spans="1:13" s="15" customFormat="1" ht="42.75" hidden="1">
      <c r="A314" s="63" t="s">
        <v>87</v>
      </c>
      <c r="B314" s="127"/>
      <c r="C314" s="81" t="s">
        <v>112</v>
      </c>
      <c r="D314" s="83" t="s">
        <v>112</v>
      </c>
      <c r="E314" s="83" t="s">
        <v>88</v>
      </c>
      <c r="F314" s="152"/>
      <c r="G314" s="111">
        <f>SUM(G315:G316)</f>
        <v>0</v>
      </c>
      <c r="H314" s="99"/>
      <c r="I314" s="99" t="e">
        <f t="shared" si="4"/>
        <v>#DIV/0!</v>
      </c>
      <c r="J314" s="101"/>
      <c r="K314" s="101"/>
      <c r="L314" s="101"/>
      <c r="M314" s="111">
        <f>SUM(M315:M316)</f>
        <v>0</v>
      </c>
    </row>
    <row r="315" spans="1:13" s="15" customFormat="1" ht="14.25" hidden="1">
      <c r="A315" s="62" t="s">
        <v>49</v>
      </c>
      <c r="B315" s="127"/>
      <c r="C315" s="81" t="s">
        <v>112</v>
      </c>
      <c r="D315" s="83" t="s">
        <v>112</v>
      </c>
      <c r="E315" s="83" t="s">
        <v>88</v>
      </c>
      <c r="F315" s="152"/>
      <c r="G315" s="111"/>
      <c r="H315" s="99">
        <f>SUM(H316)</f>
        <v>0</v>
      </c>
      <c r="I315" s="99" t="e">
        <f t="shared" si="4"/>
        <v>#DIV/0!</v>
      </c>
      <c r="J315" s="101"/>
      <c r="K315" s="101"/>
      <c r="L315" s="101"/>
      <c r="M315" s="111"/>
    </row>
    <row r="316" spans="1:13" s="15" customFormat="1" ht="14.25" hidden="1">
      <c r="A316" s="62" t="s">
        <v>508</v>
      </c>
      <c r="B316" s="127"/>
      <c r="C316" s="81" t="s">
        <v>112</v>
      </c>
      <c r="D316" s="83" t="s">
        <v>112</v>
      </c>
      <c r="E316" s="83" t="s">
        <v>88</v>
      </c>
      <c r="F316" s="152" t="s">
        <v>115</v>
      </c>
      <c r="G316" s="111"/>
      <c r="H316" s="99">
        <f>SUM(H317:H320)</f>
        <v>0</v>
      </c>
      <c r="I316" s="99" t="e">
        <f t="shared" si="4"/>
        <v>#DIV/0!</v>
      </c>
      <c r="J316" s="101">
        <f>SUM('ведомствен.2015-2016'!G555)</f>
        <v>0</v>
      </c>
      <c r="K316" s="101">
        <f>SUM('ведомствен.2015-2016'!H555)</f>
        <v>0</v>
      </c>
      <c r="L316" s="101"/>
      <c r="M316" s="111"/>
    </row>
    <row r="317" spans="1:13" s="15" customFormat="1" ht="14.25" hidden="1">
      <c r="A317" s="62" t="s">
        <v>624</v>
      </c>
      <c r="B317" s="231"/>
      <c r="C317" s="81" t="s">
        <v>112</v>
      </c>
      <c r="D317" s="83" t="s">
        <v>112</v>
      </c>
      <c r="E317" s="83" t="s">
        <v>125</v>
      </c>
      <c r="F317" s="152"/>
      <c r="G317" s="111">
        <f>SUM(G318)</f>
        <v>0</v>
      </c>
      <c r="H317" s="99"/>
      <c r="I317" s="99" t="e">
        <f t="shared" si="4"/>
        <v>#DIV/0!</v>
      </c>
      <c r="J317" s="101"/>
      <c r="K317" s="101"/>
      <c r="L317" s="101"/>
      <c r="M317" s="111">
        <f>SUM(M318)</f>
        <v>0</v>
      </c>
    </row>
    <row r="318" spans="1:13" s="15" customFormat="1" ht="14.25" hidden="1">
      <c r="A318" s="84" t="s">
        <v>641</v>
      </c>
      <c r="B318" s="231"/>
      <c r="C318" s="81" t="s">
        <v>112</v>
      </c>
      <c r="D318" s="83" t="s">
        <v>112</v>
      </c>
      <c r="E318" s="83" t="s">
        <v>92</v>
      </c>
      <c r="F318" s="152"/>
      <c r="G318" s="113">
        <f>SUM(G319)</f>
        <v>0</v>
      </c>
      <c r="H318" s="99"/>
      <c r="I318" s="99" t="e">
        <f t="shared" si="4"/>
        <v>#DIV/0!</v>
      </c>
      <c r="J318" s="101"/>
      <c r="K318" s="101"/>
      <c r="L318" s="101"/>
      <c r="M318" s="113">
        <f>SUM(M319)</f>
        <v>0</v>
      </c>
    </row>
    <row r="319" spans="1:13" s="15" customFormat="1" ht="14.25" hidden="1">
      <c r="A319" s="62" t="s">
        <v>508</v>
      </c>
      <c r="B319" s="231"/>
      <c r="C319" s="81" t="s">
        <v>112</v>
      </c>
      <c r="D319" s="83" t="s">
        <v>112</v>
      </c>
      <c r="E319" s="83" t="s">
        <v>92</v>
      </c>
      <c r="F319" s="152" t="s">
        <v>115</v>
      </c>
      <c r="G319" s="113"/>
      <c r="H319" s="99"/>
      <c r="I319" s="99" t="e">
        <f t="shared" si="4"/>
        <v>#DIV/0!</v>
      </c>
      <c r="J319" s="101">
        <f>SUM('ведомствен.2015-2016'!G558)</f>
        <v>0</v>
      </c>
      <c r="K319" s="101">
        <f>SUM('ведомствен.2015-2016'!H558)</f>
        <v>0</v>
      </c>
      <c r="L319" s="101"/>
      <c r="M319" s="113"/>
    </row>
    <row r="320" spans="1:13" s="15" customFormat="1" ht="14.25">
      <c r="A320" s="62" t="s">
        <v>236</v>
      </c>
      <c r="B320" s="127"/>
      <c r="C320" s="81" t="s">
        <v>112</v>
      </c>
      <c r="D320" s="83" t="s">
        <v>319</v>
      </c>
      <c r="E320" s="83"/>
      <c r="F320" s="152"/>
      <c r="G320" s="111">
        <f>G321+G326</f>
        <v>23316.4</v>
      </c>
      <c r="H320" s="99">
        <f>SUM(H321)</f>
        <v>0</v>
      </c>
      <c r="I320" s="99">
        <f t="shared" si="4"/>
        <v>0</v>
      </c>
      <c r="J320" s="101"/>
      <c r="K320" s="101"/>
      <c r="L320" s="101"/>
      <c r="M320" s="111">
        <f>M321+M326</f>
        <v>23316.4</v>
      </c>
    </row>
    <row r="321" spans="1:13" s="15" customFormat="1" ht="57">
      <c r="A321" s="63" t="s">
        <v>307</v>
      </c>
      <c r="B321" s="127"/>
      <c r="C321" s="81" t="s">
        <v>112</v>
      </c>
      <c r="D321" s="83" t="s">
        <v>319</v>
      </c>
      <c r="E321" s="83" t="s">
        <v>308</v>
      </c>
      <c r="F321" s="152"/>
      <c r="G321" s="111">
        <f>SUM(G322)</f>
        <v>23316.4</v>
      </c>
      <c r="H321" s="99">
        <f>SUM(H322)</f>
        <v>0</v>
      </c>
      <c r="I321" s="99">
        <f t="shared" si="4"/>
        <v>0</v>
      </c>
      <c r="J321" s="101"/>
      <c r="K321" s="101"/>
      <c r="L321" s="101"/>
      <c r="M321" s="111">
        <f>SUM(M322)</f>
        <v>23316.4</v>
      </c>
    </row>
    <row r="322" spans="1:13" s="15" customFormat="1" ht="28.5">
      <c r="A322" s="62" t="s">
        <v>48</v>
      </c>
      <c r="B322" s="127"/>
      <c r="C322" s="81" t="s">
        <v>112</v>
      </c>
      <c r="D322" s="83" t="s">
        <v>319</v>
      </c>
      <c r="E322" s="83" t="s">
        <v>309</v>
      </c>
      <c r="F322" s="152"/>
      <c r="G322" s="111">
        <f>SUM(G323+G324+G325)</f>
        <v>23316.4</v>
      </c>
      <c r="H322" s="99"/>
      <c r="I322" s="99">
        <f t="shared" si="4"/>
        <v>0</v>
      </c>
      <c r="J322" s="101"/>
      <c r="K322" s="101"/>
      <c r="L322" s="101"/>
      <c r="M322" s="111">
        <f>SUM(M323+M324+M325)</f>
        <v>23316.4</v>
      </c>
    </row>
    <row r="323" spans="1:13" ht="42.75">
      <c r="A323" s="62" t="s">
        <v>506</v>
      </c>
      <c r="B323" s="127"/>
      <c r="C323" s="81" t="s">
        <v>112</v>
      </c>
      <c r="D323" s="83" t="s">
        <v>319</v>
      </c>
      <c r="E323" s="83" t="s">
        <v>309</v>
      </c>
      <c r="F323" s="152" t="s">
        <v>507</v>
      </c>
      <c r="G323" s="111">
        <v>21131.4</v>
      </c>
      <c r="H323" s="99"/>
      <c r="I323" s="99"/>
      <c r="J323" s="101">
        <f>SUM('ведомствен.2015-2016'!G562)</f>
        <v>21131.4</v>
      </c>
      <c r="K323" s="101">
        <f>SUM('ведомствен.2015-2016'!H562)</f>
        <v>21131.4</v>
      </c>
      <c r="L323" s="100"/>
      <c r="M323" s="111">
        <v>21131.4</v>
      </c>
    </row>
    <row r="324" spans="1:13" ht="14.25">
      <c r="A324" s="62" t="s">
        <v>508</v>
      </c>
      <c r="B324" s="231"/>
      <c r="C324" s="81" t="s">
        <v>112</v>
      </c>
      <c r="D324" s="83" t="s">
        <v>319</v>
      </c>
      <c r="E324" s="83" t="s">
        <v>309</v>
      </c>
      <c r="F324" s="152" t="s">
        <v>115</v>
      </c>
      <c r="G324" s="111">
        <v>1781.6</v>
      </c>
      <c r="H324" s="99"/>
      <c r="I324" s="99"/>
      <c r="J324" s="101">
        <f>SUM('ведомствен.2015-2016'!G563)</f>
        <v>1781.6</v>
      </c>
      <c r="K324" s="101">
        <f>SUM('ведомствен.2015-2016'!H563)</f>
        <v>1781.6</v>
      </c>
      <c r="L324" s="100"/>
      <c r="M324" s="111">
        <v>1781.6</v>
      </c>
    </row>
    <row r="325" spans="1:13" ht="14.25">
      <c r="A325" s="62" t="s">
        <v>512</v>
      </c>
      <c r="B325" s="127"/>
      <c r="C325" s="81" t="s">
        <v>112</v>
      </c>
      <c r="D325" s="83" t="s">
        <v>319</v>
      </c>
      <c r="E325" s="83" t="s">
        <v>309</v>
      </c>
      <c r="F325" s="152" t="s">
        <v>172</v>
      </c>
      <c r="G325" s="111">
        <v>403.4</v>
      </c>
      <c r="H325" s="99"/>
      <c r="I325" s="99"/>
      <c r="J325" s="101">
        <f>SUM('ведомствен.2015-2016'!G564)</f>
        <v>403.4</v>
      </c>
      <c r="K325" s="101">
        <f>SUM('ведомствен.2015-2016'!H564)</f>
        <v>403.4</v>
      </c>
      <c r="L325" s="100"/>
      <c r="M325" s="111">
        <v>403.4</v>
      </c>
    </row>
    <row r="326" spans="1:13" ht="14.25" hidden="1">
      <c r="A326" s="124" t="s">
        <v>555</v>
      </c>
      <c r="B326" s="223"/>
      <c r="C326" s="136" t="s">
        <v>112</v>
      </c>
      <c r="D326" s="90" t="s">
        <v>319</v>
      </c>
      <c r="E326" s="79" t="s">
        <v>125</v>
      </c>
      <c r="F326" s="137"/>
      <c r="G326" s="119">
        <f>SUM(G327)</f>
        <v>0</v>
      </c>
      <c r="H326" s="99"/>
      <c r="I326" s="99"/>
      <c r="J326" s="100"/>
      <c r="K326" s="100"/>
      <c r="L326" s="100"/>
      <c r="M326" s="98">
        <f>SUM(M327)</f>
        <v>0</v>
      </c>
    </row>
    <row r="327" spans="1:13" ht="28.5" hidden="1">
      <c r="A327" s="126" t="s">
        <v>572</v>
      </c>
      <c r="B327" s="223"/>
      <c r="C327" s="136" t="s">
        <v>112</v>
      </c>
      <c r="D327" s="90" t="s">
        <v>319</v>
      </c>
      <c r="E327" s="90" t="s">
        <v>45</v>
      </c>
      <c r="F327" s="137"/>
      <c r="G327" s="119">
        <f>G328</f>
        <v>0</v>
      </c>
      <c r="H327" s="99"/>
      <c r="I327" s="99"/>
      <c r="J327" s="100"/>
      <c r="K327" s="100"/>
      <c r="L327" s="100"/>
      <c r="M327" s="98">
        <f>M328</f>
        <v>0</v>
      </c>
    </row>
    <row r="328" spans="1:13" ht="28.5" hidden="1">
      <c r="A328" s="124" t="s">
        <v>588</v>
      </c>
      <c r="B328" s="223"/>
      <c r="C328" s="136" t="s">
        <v>112</v>
      </c>
      <c r="D328" s="90" t="s">
        <v>319</v>
      </c>
      <c r="E328" s="90" t="s">
        <v>589</v>
      </c>
      <c r="F328" s="137" t="s">
        <v>583</v>
      </c>
      <c r="G328" s="119"/>
      <c r="H328" s="99"/>
      <c r="I328" s="99"/>
      <c r="J328" s="101"/>
      <c r="K328" s="101"/>
      <c r="L328" s="100"/>
      <c r="M328" s="98"/>
    </row>
    <row r="329" spans="1:13" ht="15">
      <c r="A329" s="125" t="s">
        <v>344</v>
      </c>
      <c r="B329" s="224"/>
      <c r="C329" s="150" t="s">
        <v>119</v>
      </c>
      <c r="D329" s="92"/>
      <c r="E329" s="92"/>
      <c r="F329" s="142"/>
      <c r="G329" s="110">
        <f>SUM(G330+G378)</f>
        <v>94084.90000000001</v>
      </c>
      <c r="H329" s="99"/>
      <c r="I329" s="99"/>
      <c r="J329" s="100"/>
      <c r="K329" s="100"/>
      <c r="L329" s="100"/>
      <c r="M329" s="110">
        <f>SUM(M330+M378)</f>
        <v>94084.90000000001</v>
      </c>
    </row>
    <row r="330" spans="1:13" s="15" customFormat="1" ht="14.25">
      <c r="A330" s="77" t="s">
        <v>373</v>
      </c>
      <c r="B330" s="129"/>
      <c r="C330" s="80" t="s">
        <v>119</v>
      </c>
      <c r="D330" s="89" t="s">
        <v>465</v>
      </c>
      <c r="E330" s="89"/>
      <c r="F330" s="73"/>
      <c r="G330" s="99">
        <f>SUM(G331+G354+G363)</f>
        <v>87290.40000000001</v>
      </c>
      <c r="H330" s="99"/>
      <c r="I330" s="99"/>
      <c r="J330" s="101"/>
      <c r="K330" s="101"/>
      <c r="L330" s="101"/>
      <c r="M330" s="99">
        <f>SUM(M331+M354+M363)</f>
        <v>87290.40000000001</v>
      </c>
    </row>
    <row r="331" spans="1:13" s="15" customFormat="1" ht="28.5">
      <c r="A331" s="124" t="s">
        <v>530</v>
      </c>
      <c r="B331" s="129"/>
      <c r="C331" s="80" t="s">
        <v>119</v>
      </c>
      <c r="D331" s="89" t="s">
        <v>465</v>
      </c>
      <c r="E331" s="89" t="s">
        <v>132</v>
      </c>
      <c r="F331" s="73"/>
      <c r="G331" s="99">
        <f>SUM(G332+G335)</f>
        <v>49129.5</v>
      </c>
      <c r="H331" s="99"/>
      <c r="I331" s="99"/>
      <c r="J331" s="101"/>
      <c r="K331" s="101"/>
      <c r="L331" s="101"/>
      <c r="M331" s="99">
        <f>SUM(M332+M335)</f>
        <v>49129.5</v>
      </c>
    </row>
    <row r="332" spans="1:13" s="15" customFormat="1" ht="28.5">
      <c r="A332" s="77" t="s">
        <v>11</v>
      </c>
      <c r="B332" s="224"/>
      <c r="C332" s="80" t="s">
        <v>119</v>
      </c>
      <c r="D332" s="89" t="s">
        <v>465</v>
      </c>
      <c r="E332" s="89" t="s">
        <v>204</v>
      </c>
      <c r="F332" s="73"/>
      <c r="G332" s="99">
        <f>SUM(G333)</f>
        <v>31454.3</v>
      </c>
      <c r="H332" s="99"/>
      <c r="I332" s="99"/>
      <c r="J332" s="101"/>
      <c r="K332" s="101"/>
      <c r="L332" s="101"/>
      <c r="M332" s="99">
        <f>SUM(M333)</f>
        <v>31454.3</v>
      </c>
    </row>
    <row r="333" spans="1:13" s="15" customFormat="1" ht="28.5">
      <c r="A333" s="77" t="s">
        <v>89</v>
      </c>
      <c r="B333" s="224"/>
      <c r="C333" s="80" t="s">
        <v>119</v>
      </c>
      <c r="D333" s="89" t="s">
        <v>465</v>
      </c>
      <c r="E333" s="89" t="s">
        <v>206</v>
      </c>
      <c r="F333" s="73"/>
      <c r="G333" s="99">
        <f>SUM(G334)</f>
        <v>31454.3</v>
      </c>
      <c r="H333" s="99"/>
      <c r="I333" s="99"/>
      <c r="J333" s="101"/>
      <c r="K333" s="101"/>
      <c r="L333" s="101"/>
      <c r="M333" s="99">
        <f>SUM(M334)</f>
        <v>31454.3</v>
      </c>
    </row>
    <row r="334" spans="1:13" s="15" customFormat="1" ht="28.5">
      <c r="A334" s="131" t="s">
        <v>527</v>
      </c>
      <c r="B334" s="233"/>
      <c r="C334" s="80" t="s">
        <v>119</v>
      </c>
      <c r="D334" s="89" t="s">
        <v>465</v>
      </c>
      <c r="E334" s="89" t="s">
        <v>206</v>
      </c>
      <c r="F334" s="138" t="s">
        <v>523</v>
      </c>
      <c r="G334" s="99">
        <v>31454.3</v>
      </c>
      <c r="H334" s="99"/>
      <c r="I334" s="99"/>
      <c r="J334" s="101">
        <f>SUM('ведомствен.2015-2016'!G609)</f>
        <v>31454.3</v>
      </c>
      <c r="K334" s="101">
        <f>SUM('ведомствен.2015-2016'!H609)</f>
        <v>31454.3</v>
      </c>
      <c r="L334" s="101"/>
      <c r="M334" s="99">
        <v>31454.3</v>
      </c>
    </row>
    <row r="335" spans="1:13" s="15" customFormat="1" ht="28.5">
      <c r="A335" s="77" t="s">
        <v>48</v>
      </c>
      <c r="B335" s="233"/>
      <c r="C335" s="80" t="s">
        <v>119</v>
      </c>
      <c r="D335" s="89" t="s">
        <v>465</v>
      </c>
      <c r="E335" s="89" t="s">
        <v>133</v>
      </c>
      <c r="F335" s="138"/>
      <c r="G335" s="99">
        <f>SUM(G336:G338)</f>
        <v>17675.199999999997</v>
      </c>
      <c r="H335" s="99"/>
      <c r="I335" s="99"/>
      <c r="J335" s="101"/>
      <c r="K335" s="101"/>
      <c r="L335" s="101"/>
      <c r="M335" s="99">
        <f>SUM(M336:M338)</f>
        <v>17675.199999999997</v>
      </c>
    </row>
    <row r="336" spans="1:13" s="15" customFormat="1" ht="42.75">
      <c r="A336" s="77" t="s">
        <v>506</v>
      </c>
      <c r="B336" s="129"/>
      <c r="C336" s="80" t="s">
        <v>119</v>
      </c>
      <c r="D336" s="89" t="s">
        <v>465</v>
      </c>
      <c r="E336" s="89" t="s">
        <v>133</v>
      </c>
      <c r="F336" s="76" t="s">
        <v>507</v>
      </c>
      <c r="G336" s="99">
        <v>14345.1</v>
      </c>
      <c r="H336" s="99"/>
      <c r="I336" s="99"/>
      <c r="J336" s="101">
        <f>SUM('ведомствен.2015-2016'!G611)</f>
        <v>14345.1</v>
      </c>
      <c r="K336" s="101">
        <f>SUM('ведомствен.2015-2016'!H611)</f>
        <v>14345.1</v>
      </c>
      <c r="L336" s="101"/>
      <c r="M336" s="99">
        <v>14345.1</v>
      </c>
    </row>
    <row r="337" spans="1:13" s="15" customFormat="1" ht="14.25">
      <c r="A337" s="77" t="s">
        <v>508</v>
      </c>
      <c r="B337" s="129"/>
      <c r="C337" s="80" t="s">
        <v>119</v>
      </c>
      <c r="D337" s="89" t="s">
        <v>465</v>
      </c>
      <c r="E337" s="89" t="s">
        <v>133</v>
      </c>
      <c r="F337" s="76" t="s">
        <v>115</v>
      </c>
      <c r="G337" s="104">
        <v>3078.5</v>
      </c>
      <c r="H337" s="99"/>
      <c r="I337" s="99"/>
      <c r="J337" s="101">
        <f>SUM('ведомствен.2015-2016'!G612)</f>
        <v>3078.5</v>
      </c>
      <c r="K337" s="101">
        <f>SUM('ведомствен.2015-2016'!H612)</f>
        <v>3078.5</v>
      </c>
      <c r="L337" s="101"/>
      <c r="M337" s="104">
        <v>3078.5</v>
      </c>
    </row>
    <row r="338" spans="1:13" ht="14.25">
      <c r="A338" s="77" t="s">
        <v>512</v>
      </c>
      <c r="B338" s="129"/>
      <c r="C338" s="80" t="s">
        <v>119</v>
      </c>
      <c r="D338" s="89" t="s">
        <v>465</v>
      </c>
      <c r="E338" s="89" t="s">
        <v>133</v>
      </c>
      <c r="F338" s="73" t="s">
        <v>172</v>
      </c>
      <c r="G338" s="99">
        <v>251.6</v>
      </c>
      <c r="H338" s="99">
        <v>5048</v>
      </c>
      <c r="I338" s="99">
        <f>SUM(H338/G338*100)</f>
        <v>2006.3593004769477</v>
      </c>
      <c r="J338" s="101">
        <f>SUM('ведомствен.2015-2016'!G613)</f>
        <v>251.6</v>
      </c>
      <c r="K338" s="101">
        <f>SUM('ведомствен.2015-2016'!H613)</f>
        <v>251.6</v>
      </c>
      <c r="L338" s="100"/>
      <c r="M338" s="99">
        <v>251.6</v>
      </c>
    </row>
    <row r="339" spans="1:13" ht="28.5" hidden="1">
      <c r="A339" s="77" t="s">
        <v>90</v>
      </c>
      <c r="B339" s="224"/>
      <c r="C339" s="80" t="s">
        <v>119</v>
      </c>
      <c r="D339" s="89" t="s">
        <v>465</v>
      </c>
      <c r="E339" s="89" t="s">
        <v>204</v>
      </c>
      <c r="F339" s="73"/>
      <c r="G339" s="99">
        <f>SUM(G340+G342)</f>
        <v>0</v>
      </c>
      <c r="H339" s="99"/>
      <c r="I339" s="99"/>
      <c r="J339" s="100"/>
      <c r="K339" s="100"/>
      <c r="L339" s="100"/>
      <c r="M339" s="99">
        <f>SUM(M340+M342)</f>
        <v>0</v>
      </c>
    </row>
    <row r="340" spans="1:13" s="15" customFormat="1" ht="28.5" hidden="1">
      <c r="A340" s="77" t="s">
        <v>205</v>
      </c>
      <c r="B340" s="224"/>
      <c r="C340" s="80" t="s">
        <v>119</v>
      </c>
      <c r="D340" s="89" t="s">
        <v>465</v>
      </c>
      <c r="E340" s="89" t="s">
        <v>206</v>
      </c>
      <c r="F340" s="73"/>
      <c r="G340" s="99">
        <f>SUM(G341)</f>
        <v>0</v>
      </c>
      <c r="H340" s="99">
        <f>SUM(H341+H346+H351+H354)+H349</f>
        <v>71087.2</v>
      </c>
      <c r="I340" s="99" t="e">
        <f t="shared" si="4"/>
        <v>#DIV/0!</v>
      </c>
      <c r="J340" s="101"/>
      <c r="K340" s="101"/>
      <c r="L340" s="101"/>
      <c r="M340" s="99">
        <f>SUM(M341)</f>
        <v>0</v>
      </c>
    </row>
    <row r="341" spans="1:13" s="15" customFormat="1" ht="42.75" hidden="1">
      <c r="A341" s="131" t="s">
        <v>154</v>
      </c>
      <c r="B341" s="233"/>
      <c r="C341" s="80" t="s">
        <v>119</v>
      </c>
      <c r="D341" s="89" t="s">
        <v>465</v>
      </c>
      <c r="E341" s="89" t="s">
        <v>206</v>
      </c>
      <c r="F341" s="138" t="s">
        <v>50</v>
      </c>
      <c r="G341" s="99"/>
      <c r="H341" s="99">
        <f>SUM(H343:H344)</f>
        <v>20816.7</v>
      </c>
      <c r="I341" s="99" t="e">
        <f t="shared" si="4"/>
        <v>#DIV/0!</v>
      </c>
      <c r="J341" s="101"/>
      <c r="K341" s="101"/>
      <c r="L341" s="101"/>
      <c r="M341" s="99"/>
    </row>
    <row r="342" spans="1:13" s="22" customFormat="1" ht="28.5" hidden="1">
      <c r="A342" s="77" t="s">
        <v>155</v>
      </c>
      <c r="B342" s="129"/>
      <c r="C342" s="80" t="s">
        <v>119</v>
      </c>
      <c r="D342" s="89" t="s">
        <v>465</v>
      </c>
      <c r="E342" s="72" t="s">
        <v>421</v>
      </c>
      <c r="F342" s="138"/>
      <c r="G342" s="99">
        <f>SUM(G345+G347)+G343</f>
        <v>0</v>
      </c>
      <c r="H342" s="99"/>
      <c r="I342" s="99"/>
      <c r="J342" s="100"/>
      <c r="K342" s="100"/>
      <c r="L342" s="102"/>
      <c r="M342" s="99">
        <f>SUM(M345+M347)+M343</f>
        <v>0</v>
      </c>
    </row>
    <row r="343" spans="1:13" s="15" customFormat="1" ht="28.5" hidden="1">
      <c r="A343" s="77" t="s">
        <v>468</v>
      </c>
      <c r="B343" s="129"/>
      <c r="C343" s="80" t="s">
        <v>119</v>
      </c>
      <c r="D343" s="89" t="s">
        <v>465</v>
      </c>
      <c r="E343" s="72" t="s">
        <v>422</v>
      </c>
      <c r="F343" s="138"/>
      <c r="G343" s="99">
        <f>SUM(G344)</f>
        <v>0</v>
      </c>
      <c r="H343" s="99">
        <v>20816.7</v>
      </c>
      <c r="I343" s="99" t="e">
        <f t="shared" si="4"/>
        <v>#DIV/0!</v>
      </c>
      <c r="J343" s="100"/>
      <c r="K343" s="100"/>
      <c r="L343" s="101"/>
      <c r="M343" s="99">
        <f>SUM(M344)</f>
        <v>0</v>
      </c>
    </row>
    <row r="344" spans="1:13" s="15" customFormat="1" ht="28.5" hidden="1">
      <c r="A344" s="77" t="s">
        <v>155</v>
      </c>
      <c r="B344" s="129"/>
      <c r="C344" s="80" t="s">
        <v>119</v>
      </c>
      <c r="D344" s="89" t="s">
        <v>465</v>
      </c>
      <c r="E344" s="72" t="s">
        <v>422</v>
      </c>
      <c r="F344" s="138" t="s">
        <v>77</v>
      </c>
      <c r="G344" s="99"/>
      <c r="H344" s="99">
        <f>SUM(H345)</f>
        <v>0</v>
      </c>
      <c r="I344" s="99" t="e">
        <f t="shared" si="4"/>
        <v>#DIV/0!</v>
      </c>
      <c r="J344" s="101"/>
      <c r="K344" s="101"/>
      <c r="L344" s="101"/>
      <c r="M344" s="99"/>
    </row>
    <row r="345" spans="1:13" s="15" customFormat="1" ht="28.5" hidden="1">
      <c r="A345" s="131" t="s">
        <v>420</v>
      </c>
      <c r="B345" s="233"/>
      <c r="C345" s="80" t="s">
        <v>119</v>
      </c>
      <c r="D345" s="89" t="s">
        <v>465</v>
      </c>
      <c r="E345" s="89" t="s">
        <v>419</v>
      </c>
      <c r="F345" s="138"/>
      <c r="G345" s="99">
        <f>SUM(G346)</f>
        <v>0</v>
      </c>
      <c r="H345" s="99"/>
      <c r="I345" s="99" t="e">
        <f t="shared" si="4"/>
        <v>#DIV/0!</v>
      </c>
      <c r="J345" s="101"/>
      <c r="K345" s="101"/>
      <c r="L345" s="101"/>
      <c r="M345" s="99">
        <f>SUM(M346)</f>
        <v>0</v>
      </c>
    </row>
    <row r="346" spans="1:13" s="15" customFormat="1" ht="28.5" hidden="1">
      <c r="A346" s="131" t="s">
        <v>139</v>
      </c>
      <c r="B346" s="233"/>
      <c r="C346" s="80" t="s">
        <v>119</v>
      </c>
      <c r="D346" s="89" t="s">
        <v>465</v>
      </c>
      <c r="E346" s="89" t="s">
        <v>419</v>
      </c>
      <c r="F346" s="138" t="s">
        <v>77</v>
      </c>
      <c r="G346" s="99"/>
      <c r="H346" s="99">
        <f>SUM(H348)</f>
        <v>43097.5</v>
      </c>
      <c r="I346" s="99" t="e">
        <f t="shared" si="4"/>
        <v>#DIV/0!</v>
      </c>
      <c r="J346" s="101"/>
      <c r="K346" s="101"/>
      <c r="L346" s="101"/>
      <c r="M346" s="99"/>
    </row>
    <row r="347" spans="1:13" s="15" customFormat="1" ht="28.5" hidden="1">
      <c r="A347" s="131" t="s">
        <v>151</v>
      </c>
      <c r="B347" s="233"/>
      <c r="C347" s="80" t="s">
        <v>119</v>
      </c>
      <c r="D347" s="89" t="s">
        <v>465</v>
      </c>
      <c r="E347" s="89" t="s">
        <v>216</v>
      </c>
      <c r="F347" s="138"/>
      <c r="G347" s="99">
        <f>SUM(G348)</f>
        <v>0</v>
      </c>
      <c r="H347" s="99"/>
      <c r="I347" s="99"/>
      <c r="J347" s="100"/>
      <c r="K347" s="100"/>
      <c r="L347" s="101"/>
      <c r="M347" s="99">
        <f>SUM(M348)</f>
        <v>0</v>
      </c>
    </row>
    <row r="348" spans="1:13" s="15" customFormat="1" ht="28.5" hidden="1">
      <c r="A348" s="131" t="s">
        <v>139</v>
      </c>
      <c r="B348" s="233"/>
      <c r="C348" s="80" t="s">
        <v>119</v>
      </c>
      <c r="D348" s="89" t="s">
        <v>465</v>
      </c>
      <c r="E348" s="89" t="s">
        <v>216</v>
      </c>
      <c r="F348" s="138" t="s">
        <v>77</v>
      </c>
      <c r="G348" s="99"/>
      <c r="H348" s="99">
        <v>43097.5</v>
      </c>
      <c r="I348" s="99" t="e">
        <f t="shared" si="4"/>
        <v>#DIV/0!</v>
      </c>
      <c r="J348" s="100"/>
      <c r="K348" s="100"/>
      <c r="L348" s="101"/>
      <c r="M348" s="99"/>
    </row>
    <row r="349" spans="1:13" s="15" customFormat="1" ht="28.5" hidden="1">
      <c r="A349" s="77" t="s">
        <v>48</v>
      </c>
      <c r="B349" s="126"/>
      <c r="C349" s="80" t="s">
        <v>119</v>
      </c>
      <c r="D349" s="89" t="s">
        <v>465</v>
      </c>
      <c r="E349" s="89" t="s">
        <v>133</v>
      </c>
      <c r="F349" s="73"/>
      <c r="G349" s="99">
        <f>SUM(G350:G352)</f>
        <v>0</v>
      </c>
      <c r="H349" s="99">
        <f>SUM(H350)</f>
        <v>482.9</v>
      </c>
      <c r="I349" s="99" t="e">
        <f t="shared" si="4"/>
        <v>#DIV/0!</v>
      </c>
      <c r="J349" s="101"/>
      <c r="K349" s="101"/>
      <c r="L349" s="101"/>
      <c r="M349" s="99">
        <f>SUM(M350:M352)</f>
        <v>0</v>
      </c>
    </row>
    <row r="350" spans="1:13" s="15" customFormat="1" ht="14.25" hidden="1">
      <c r="A350" s="131" t="s">
        <v>49</v>
      </c>
      <c r="B350" s="126"/>
      <c r="C350" s="80" t="s">
        <v>119</v>
      </c>
      <c r="D350" s="89" t="s">
        <v>465</v>
      </c>
      <c r="E350" s="89" t="s">
        <v>133</v>
      </c>
      <c r="F350" s="73" t="s">
        <v>262</v>
      </c>
      <c r="G350" s="99"/>
      <c r="H350" s="99">
        <v>482.9</v>
      </c>
      <c r="I350" s="99" t="e">
        <f t="shared" si="4"/>
        <v>#DIV/0!</v>
      </c>
      <c r="J350" s="101"/>
      <c r="K350" s="101"/>
      <c r="L350" s="101"/>
      <c r="M350" s="99"/>
    </row>
    <row r="351" spans="1:13" s="15" customFormat="1" ht="42.75" hidden="1">
      <c r="A351" s="131" t="s">
        <v>376</v>
      </c>
      <c r="B351" s="233"/>
      <c r="C351" s="80" t="s">
        <v>119</v>
      </c>
      <c r="D351" s="89" t="s">
        <v>465</v>
      </c>
      <c r="E351" s="89" t="s">
        <v>133</v>
      </c>
      <c r="F351" s="138" t="s">
        <v>377</v>
      </c>
      <c r="G351" s="99"/>
      <c r="H351" s="99">
        <f>SUM(H353)</f>
        <v>489.8</v>
      </c>
      <c r="I351" s="99" t="e">
        <f t="shared" si="4"/>
        <v>#DIV/0!</v>
      </c>
      <c r="J351" s="101"/>
      <c r="K351" s="101"/>
      <c r="L351" s="101"/>
      <c r="M351" s="99"/>
    </row>
    <row r="352" spans="1:13" ht="42.75" hidden="1">
      <c r="A352" s="77" t="s">
        <v>272</v>
      </c>
      <c r="B352" s="129"/>
      <c r="C352" s="80" t="s">
        <v>119</v>
      </c>
      <c r="D352" s="89" t="s">
        <v>465</v>
      </c>
      <c r="E352" s="89" t="s">
        <v>378</v>
      </c>
      <c r="F352" s="138"/>
      <c r="G352" s="99">
        <f>SUM(G353)</f>
        <v>0</v>
      </c>
      <c r="H352" s="99"/>
      <c r="I352" s="99"/>
      <c r="J352" s="100"/>
      <c r="K352" s="100"/>
      <c r="L352" s="100"/>
      <c r="M352" s="99">
        <f>SUM(M353)</f>
        <v>0</v>
      </c>
    </row>
    <row r="353" spans="1:13" s="15" customFormat="1" ht="15" hidden="1">
      <c r="A353" s="131" t="s">
        <v>261</v>
      </c>
      <c r="B353" s="233"/>
      <c r="C353" s="80" t="s">
        <v>119</v>
      </c>
      <c r="D353" s="89" t="s">
        <v>465</v>
      </c>
      <c r="E353" s="89" t="s">
        <v>378</v>
      </c>
      <c r="F353" s="138" t="s">
        <v>262</v>
      </c>
      <c r="G353" s="99"/>
      <c r="H353" s="99">
        <v>489.8</v>
      </c>
      <c r="I353" s="99" t="e">
        <f t="shared" si="4"/>
        <v>#DIV/0!</v>
      </c>
      <c r="J353" s="101"/>
      <c r="K353" s="101"/>
      <c r="L353" s="101"/>
      <c r="M353" s="99"/>
    </row>
    <row r="354" spans="1:13" s="15" customFormat="1" ht="14.25">
      <c r="A354" s="77" t="s">
        <v>379</v>
      </c>
      <c r="B354" s="129"/>
      <c r="C354" s="80" t="s">
        <v>119</v>
      </c>
      <c r="D354" s="89" t="s">
        <v>465</v>
      </c>
      <c r="E354" s="89" t="s">
        <v>380</v>
      </c>
      <c r="F354" s="73"/>
      <c r="G354" s="99">
        <f>SUM(G355)</f>
        <v>4702.3</v>
      </c>
      <c r="H354" s="99">
        <f>SUM(H356)</f>
        <v>6200.3</v>
      </c>
      <c r="I354" s="99">
        <f t="shared" si="4"/>
        <v>131.85675095166195</v>
      </c>
      <c r="J354" s="101"/>
      <c r="K354" s="101"/>
      <c r="L354" s="101"/>
      <c r="M354" s="99">
        <f>SUM(M355)</f>
        <v>4702.3</v>
      </c>
    </row>
    <row r="355" spans="1:13" s="30" customFormat="1" ht="28.5">
      <c r="A355" s="77" t="s">
        <v>90</v>
      </c>
      <c r="B355" s="224"/>
      <c r="C355" s="80" t="s">
        <v>119</v>
      </c>
      <c r="D355" s="89" t="s">
        <v>465</v>
      </c>
      <c r="E355" s="89" t="s">
        <v>75</v>
      </c>
      <c r="F355" s="73"/>
      <c r="G355" s="99">
        <f>SUM(G356)+G358</f>
        <v>4702.3</v>
      </c>
      <c r="H355" s="99"/>
      <c r="I355" s="99"/>
      <c r="J355" s="101"/>
      <c r="K355" s="101"/>
      <c r="L355" s="100"/>
      <c r="M355" s="99">
        <f>SUM(M356)+M358</f>
        <v>4702.3</v>
      </c>
    </row>
    <row r="356" spans="1:13" s="15" customFormat="1" ht="28.5">
      <c r="A356" s="77" t="s">
        <v>205</v>
      </c>
      <c r="B356" s="224"/>
      <c r="C356" s="80" t="s">
        <v>119</v>
      </c>
      <c r="D356" s="89" t="s">
        <v>465</v>
      </c>
      <c r="E356" s="89" t="s">
        <v>76</v>
      </c>
      <c r="F356" s="73"/>
      <c r="G356" s="99">
        <f>SUM(G357)</f>
        <v>4702.3</v>
      </c>
      <c r="H356" s="99">
        <v>6200.3</v>
      </c>
      <c r="I356" s="99">
        <f t="shared" si="4"/>
        <v>131.85675095166195</v>
      </c>
      <c r="J356" s="101"/>
      <c r="K356" s="101"/>
      <c r="L356" s="101"/>
      <c r="M356" s="99">
        <f>SUM(M357)</f>
        <v>4702.3</v>
      </c>
    </row>
    <row r="357" spans="1:13" s="15" customFormat="1" ht="28.5">
      <c r="A357" s="131" t="s">
        <v>527</v>
      </c>
      <c r="B357" s="233"/>
      <c r="C357" s="80" t="s">
        <v>119</v>
      </c>
      <c r="D357" s="89" t="s">
        <v>465</v>
      </c>
      <c r="E357" s="89" t="s">
        <v>76</v>
      </c>
      <c r="F357" s="138" t="s">
        <v>523</v>
      </c>
      <c r="G357" s="99">
        <v>4702.3</v>
      </c>
      <c r="H357" s="99">
        <f>SUM(H358)</f>
        <v>395.4</v>
      </c>
      <c r="I357" s="99">
        <f t="shared" si="4"/>
        <v>8.408651085638942</v>
      </c>
      <c r="J357" s="101">
        <f>SUM('ведомствен.2015-2016'!G632)</f>
        <v>4702.3</v>
      </c>
      <c r="K357" s="101">
        <f>SUM('ведомствен.2015-2016'!H632)</f>
        <v>4702.3</v>
      </c>
      <c r="L357" s="101"/>
      <c r="M357" s="99">
        <v>4702.3</v>
      </c>
    </row>
    <row r="358" spans="1:13" s="15" customFormat="1" ht="28.5" hidden="1">
      <c r="A358" s="77" t="s">
        <v>155</v>
      </c>
      <c r="B358" s="233"/>
      <c r="C358" s="80" t="s">
        <v>119</v>
      </c>
      <c r="D358" s="89" t="s">
        <v>465</v>
      </c>
      <c r="E358" s="89" t="s">
        <v>217</v>
      </c>
      <c r="F358" s="138"/>
      <c r="G358" s="99">
        <f>SUM(G361+G359)</f>
        <v>0</v>
      </c>
      <c r="H358" s="99">
        <f>SUM(H359:H361)</f>
        <v>395.4</v>
      </c>
      <c r="I358" s="99" t="e">
        <f t="shared" si="4"/>
        <v>#DIV/0!</v>
      </c>
      <c r="J358" s="101"/>
      <c r="K358" s="101"/>
      <c r="L358" s="101"/>
      <c r="M358" s="99">
        <f>SUM(M361+M359)</f>
        <v>0</v>
      </c>
    </row>
    <row r="359" spans="1:13" s="19" customFormat="1" ht="28.5" hidden="1">
      <c r="A359" s="77" t="s">
        <v>468</v>
      </c>
      <c r="B359" s="233"/>
      <c r="C359" s="80" t="s">
        <v>119</v>
      </c>
      <c r="D359" s="89" t="s">
        <v>465</v>
      </c>
      <c r="E359" s="89" t="s">
        <v>470</v>
      </c>
      <c r="F359" s="138"/>
      <c r="G359" s="99">
        <f>SUM(G360)</f>
        <v>0</v>
      </c>
      <c r="H359" s="99"/>
      <c r="I359" s="99" t="e">
        <f t="shared" si="4"/>
        <v>#DIV/0!</v>
      </c>
      <c r="J359" s="112"/>
      <c r="K359" s="112"/>
      <c r="L359" s="112"/>
      <c r="M359" s="99">
        <f>SUM(M360)</f>
        <v>0</v>
      </c>
    </row>
    <row r="360" spans="1:13" s="19" customFormat="1" ht="28.5" hidden="1">
      <c r="A360" s="77" t="s">
        <v>155</v>
      </c>
      <c r="B360" s="233"/>
      <c r="C360" s="80" t="s">
        <v>119</v>
      </c>
      <c r="D360" s="89" t="s">
        <v>465</v>
      </c>
      <c r="E360" s="89" t="s">
        <v>470</v>
      </c>
      <c r="F360" s="138" t="s">
        <v>77</v>
      </c>
      <c r="G360" s="99"/>
      <c r="H360" s="99">
        <v>395.4</v>
      </c>
      <c r="I360" s="99" t="e">
        <f t="shared" si="4"/>
        <v>#DIV/0!</v>
      </c>
      <c r="J360" s="112"/>
      <c r="K360" s="112"/>
      <c r="L360" s="112"/>
      <c r="M360" s="99"/>
    </row>
    <row r="361" spans="1:13" s="19" customFormat="1" ht="28.5" hidden="1">
      <c r="A361" s="131" t="s">
        <v>420</v>
      </c>
      <c r="B361" s="233"/>
      <c r="C361" s="80" t="s">
        <v>119</v>
      </c>
      <c r="D361" s="89" t="s">
        <v>465</v>
      </c>
      <c r="E361" s="89" t="s">
        <v>149</v>
      </c>
      <c r="F361" s="138"/>
      <c r="G361" s="99">
        <f>SUM(G362)</f>
        <v>0</v>
      </c>
      <c r="H361" s="99"/>
      <c r="I361" s="99" t="e">
        <f t="shared" si="4"/>
        <v>#DIV/0!</v>
      </c>
      <c r="J361" s="112"/>
      <c r="K361" s="112"/>
      <c r="L361" s="112"/>
      <c r="M361" s="99">
        <f>SUM(M362)</f>
        <v>0</v>
      </c>
    </row>
    <row r="362" spans="1:13" ht="28.5" hidden="1">
      <c r="A362" s="131" t="s">
        <v>139</v>
      </c>
      <c r="B362" s="233"/>
      <c r="C362" s="80" t="s">
        <v>119</v>
      </c>
      <c r="D362" s="89" t="s">
        <v>465</v>
      </c>
      <c r="E362" s="89" t="s">
        <v>149</v>
      </c>
      <c r="F362" s="138" t="s">
        <v>77</v>
      </c>
      <c r="G362" s="99"/>
      <c r="H362" s="99"/>
      <c r="I362" s="99"/>
      <c r="J362" s="100"/>
      <c r="K362" s="100"/>
      <c r="L362" s="100"/>
      <c r="M362" s="99"/>
    </row>
    <row r="363" spans="1:13" ht="14.25">
      <c r="A363" s="77" t="s">
        <v>381</v>
      </c>
      <c r="B363" s="129"/>
      <c r="C363" s="80" t="s">
        <v>119</v>
      </c>
      <c r="D363" s="89" t="s">
        <v>465</v>
      </c>
      <c r="E363" s="89" t="s">
        <v>382</v>
      </c>
      <c r="F363" s="73"/>
      <c r="G363" s="99">
        <f>SUM(G364)</f>
        <v>33458.600000000006</v>
      </c>
      <c r="H363" s="99"/>
      <c r="I363" s="99"/>
      <c r="J363" s="100"/>
      <c r="K363" s="100"/>
      <c r="L363" s="100"/>
      <c r="M363" s="99">
        <f>SUM(M364)</f>
        <v>33458.600000000006</v>
      </c>
    </row>
    <row r="364" spans="1:13" ht="28.5">
      <c r="A364" s="77" t="s">
        <v>48</v>
      </c>
      <c r="B364" s="224"/>
      <c r="C364" s="80" t="s">
        <v>119</v>
      </c>
      <c r="D364" s="89" t="s">
        <v>465</v>
      </c>
      <c r="E364" s="89" t="s">
        <v>383</v>
      </c>
      <c r="F364" s="73"/>
      <c r="G364" s="99">
        <f>SUM(G365:G367)</f>
        <v>33458.600000000006</v>
      </c>
      <c r="H364" s="99"/>
      <c r="I364" s="99"/>
      <c r="J364" s="100"/>
      <c r="K364" s="100"/>
      <c r="L364" s="100"/>
      <c r="M364" s="99">
        <f>SUM(M365:M367)</f>
        <v>33458.600000000006</v>
      </c>
    </row>
    <row r="365" spans="1:13" ht="42.75">
      <c r="A365" s="77" t="s">
        <v>506</v>
      </c>
      <c r="B365" s="129"/>
      <c r="C365" s="80" t="s">
        <v>119</v>
      </c>
      <c r="D365" s="89" t="s">
        <v>465</v>
      </c>
      <c r="E365" s="89" t="s">
        <v>383</v>
      </c>
      <c r="F365" s="76" t="s">
        <v>507</v>
      </c>
      <c r="G365" s="99">
        <v>30265.8</v>
      </c>
      <c r="H365" s="99"/>
      <c r="I365" s="99"/>
      <c r="J365" s="101">
        <f>SUM('ведомствен.2015-2016'!G640)</f>
        <v>30265.8</v>
      </c>
      <c r="K365" s="101">
        <f>SUM('ведомствен.2015-2016'!H640)</f>
        <v>30265.8</v>
      </c>
      <c r="L365" s="100"/>
      <c r="M365" s="99">
        <v>30265.8</v>
      </c>
    </row>
    <row r="366" spans="1:13" ht="14.25">
      <c r="A366" s="77" t="s">
        <v>508</v>
      </c>
      <c r="B366" s="129"/>
      <c r="C366" s="80" t="s">
        <v>119</v>
      </c>
      <c r="D366" s="89" t="s">
        <v>465</v>
      </c>
      <c r="E366" s="89" t="s">
        <v>383</v>
      </c>
      <c r="F366" s="76" t="s">
        <v>115</v>
      </c>
      <c r="G366" s="104">
        <v>2637.5</v>
      </c>
      <c r="H366" s="99"/>
      <c r="I366" s="99"/>
      <c r="J366" s="101">
        <f>SUM('ведомствен.2015-2016'!G641)</f>
        <v>2637.5</v>
      </c>
      <c r="K366" s="101">
        <f>SUM('ведомствен.2015-2016'!H641)</f>
        <v>2637.5</v>
      </c>
      <c r="L366" s="100"/>
      <c r="M366" s="104">
        <v>2637.5</v>
      </c>
    </row>
    <row r="367" spans="1:13" ht="14.25">
      <c r="A367" s="77" t="s">
        <v>512</v>
      </c>
      <c r="B367" s="129"/>
      <c r="C367" s="80" t="s">
        <v>119</v>
      </c>
      <c r="D367" s="89" t="s">
        <v>465</v>
      </c>
      <c r="E367" s="89" t="s">
        <v>383</v>
      </c>
      <c r="F367" s="73" t="s">
        <v>172</v>
      </c>
      <c r="G367" s="99">
        <v>555.3</v>
      </c>
      <c r="H367" s="99" t="e">
        <f>SUM(H368+H372+H387+H375)+H383</f>
        <v>#REF!</v>
      </c>
      <c r="I367" s="99" t="e">
        <f t="shared" si="4"/>
        <v>#REF!</v>
      </c>
      <c r="J367" s="101">
        <f>SUM('ведомствен.2015-2016'!G642)</f>
        <v>555.3</v>
      </c>
      <c r="K367" s="101">
        <f>SUM('ведомствен.2015-2016'!H642)</f>
        <v>555.3</v>
      </c>
      <c r="L367" s="100"/>
      <c r="M367" s="99">
        <v>555.3</v>
      </c>
    </row>
    <row r="368" spans="1:13" s="15" customFormat="1" ht="42.75" hidden="1">
      <c r="A368" s="131" t="s">
        <v>54</v>
      </c>
      <c r="B368" s="233"/>
      <c r="C368" s="80" t="s">
        <v>119</v>
      </c>
      <c r="D368" s="89" t="s">
        <v>465</v>
      </c>
      <c r="E368" s="89" t="s">
        <v>384</v>
      </c>
      <c r="F368" s="138"/>
      <c r="G368" s="99">
        <f>SUM(G369)</f>
        <v>0</v>
      </c>
      <c r="H368" s="99">
        <f>SUM(H369)</f>
        <v>0</v>
      </c>
      <c r="I368" s="99" t="e">
        <f t="shared" si="4"/>
        <v>#DIV/0!</v>
      </c>
      <c r="J368" s="101"/>
      <c r="K368" s="101"/>
      <c r="L368" s="101"/>
      <c r="M368" s="99">
        <f>SUM(M369)</f>
        <v>0</v>
      </c>
    </row>
    <row r="369" spans="1:13" s="15" customFormat="1" ht="15" hidden="1">
      <c r="A369" s="131" t="s">
        <v>49</v>
      </c>
      <c r="B369" s="233"/>
      <c r="C369" s="80" t="s">
        <v>119</v>
      </c>
      <c r="D369" s="89" t="s">
        <v>465</v>
      </c>
      <c r="E369" s="89" t="s">
        <v>384</v>
      </c>
      <c r="F369" s="138" t="s">
        <v>262</v>
      </c>
      <c r="G369" s="99"/>
      <c r="H369" s="99">
        <f>SUM(H371)</f>
        <v>0</v>
      </c>
      <c r="I369" s="99" t="e">
        <f t="shared" si="4"/>
        <v>#DIV/0!</v>
      </c>
      <c r="J369" s="101"/>
      <c r="K369" s="101"/>
      <c r="L369" s="101"/>
      <c r="M369" s="99"/>
    </row>
    <row r="370" spans="1:13" s="15" customFormat="1" ht="28.5" hidden="1">
      <c r="A370" s="131" t="s">
        <v>385</v>
      </c>
      <c r="B370" s="233"/>
      <c r="C370" s="80" t="s">
        <v>119</v>
      </c>
      <c r="D370" s="89" t="s">
        <v>465</v>
      </c>
      <c r="E370" s="89" t="s">
        <v>386</v>
      </c>
      <c r="F370" s="138"/>
      <c r="G370" s="99">
        <f>SUM(G373+G371)</f>
        <v>0</v>
      </c>
      <c r="H370" s="99">
        <f>SUM(H371)</f>
        <v>0</v>
      </c>
      <c r="I370" s="99" t="e">
        <f aca="true" t="shared" si="5" ref="I370:I436">SUM(H370/G370*100)</f>
        <v>#DIV/0!</v>
      </c>
      <c r="J370" s="100"/>
      <c r="K370" s="100"/>
      <c r="L370" s="101"/>
      <c r="M370" s="99">
        <f>SUM(M373+M371)</f>
        <v>0</v>
      </c>
    </row>
    <row r="371" spans="1:13" s="15" customFormat="1" ht="15" hidden="1">
      <c r="A371" s="131" t="s">
        <v>261</v>
      </c>
      <c r="B371" s="233"/>
      <c r="C371" s="80" t="s">
        <v>119</v>
      </c>
      <c r="D371" s="89" t="s">
        <v>465</v>
      </c>
      <c r="E371" s="89" t="s">
        <v>386</v>
      </c>
      <c r="F371" s="138" t="s">
        <v>262</v>
      </c>
      <c r="G371" s="99"/>
      <c r="H371" s="99"/>
      <c r="I371" s="99" t="e">
        <f t="shared" si="5"/>
        <v>#DIV/0!</v>
      </c>
      <c r="J371" s="101"/>
      <c r="K371" s="101"/>
      <c r="L371" s="101"/>
      <c r="M371" s="99"/>
    </row>
    <row r="372" spans="1:13" ht="42.75" hidden="1">
      <c r="A372" s="131" t="s">
        <v>387</v>
      </c>
      <c r="B372" s="233"/>
      <c r="C372" s="80" t="s">
        <v>119</v>
      </c>
      <c r="D372" s="89" t="s">
        <v>465</v>
      </c>
      <c r="E372" s="89" t="s">
        <v>388</v>
      </c>
      <c r="F372" s="138"/>
      <c r="G372" s="99">
        <f>SUM(G373)</f>
        <v>0</v>
      </c>
      <c r="H372" s="99" t="e">
        <f>SUM(H373)</f>
        <v>#REF!</v>
      </c>
      <c r="I372" s="99" t="e">
        <f t="shared" si="5"/>
        <v>#REF!</v>
      </c>
      <c r="J372" s="100"/>
      <c r="K372" s="100"/>
      <c r="L372" s="100"/>
      <c r="M372" s="99">
        <f>SUM(M373)</f>
        <v>0</v>
      </c>
    </row>
    <row r="373" spans="1:13" ht="15" hidden="1">
      <c r="A373" s="131" t="s">
        <v>261</v>
      </c>
      <c r="B373" s="233"/>
      <c r="C373" s="80" t="s">
        <v>119</v>
      </c>
      <c r="D373" s="89" t="s">
        <v>465</v>
      </c>
      <c r="E373" s="89" t="s">
        <v>388</v>
      </c>
      <c r="F373" s="138" t="s">
        <v>262</v>
      </c>
      <c r="G373" s="99"/>
      <c r="H373" s="99" t="e">
        <f>SUM(H374)</f>
        <v>#REF!</v>
      </c>
      <c r="I373" s="99" t="e">
        <f t="shared" si="5"/>
        <v>#REF!</v>
      </c>
      <c r="J373" s="100"/>
      <c r="K373" s="100"/>
      <c r="L373" s="100"/>
      <c r="M373" s="99"/>
    </row>
    <row r="374" spans="1:13" ht="15" hidden="1">
      <c r="A374" s="131" t="s">
        <v>124</v>
      </c>
      <c r="B374" s="224"/>
      <c r="C374" s="80" t="s">
        <v>119</v>
      </c>
      <c r="D374" s="89" t="s">
        <v>465</v>
      </c>
      <c r="E374" s="89" t="s">
        <v>125</v>
      </c>
      <c r="F374" s="73"/>
      <c r="G374" s="99">
        <f>SUM(G375)</f>
        <v>0</v>
      </c>
      <c r="H374" s="99" t="e">
        <f>SUM('[1]Ведомств.'!G241)</f>
        <v>#REF!</v>
      </c>
      <c r="I374" s="99" t="e">
        <f t="shared" si="5"/>
        <v>#REF!</v>
      </c>
      <c r="J374" s="100"/>
      <c r="K374" s="100"/>
      <c r="L374" s="100"/>
      <c r="M374" s="99">
        <f>SUM(M375)</f>
        <v>0</v>
      </c>
    </row>
    <row r="375" spans="1:13" ht="42.75" hidden="1">
      <c r="A375" s="77" t="s">
        <v>208</v>
      </c>
      <c r="B375" s="224"/>
      <c r="C375" s="80" t="s">
        <v>119</v>
      </c>
      <c r="D375" s="89" t="s">
        <v>465</v>
      </c>
      <c r="E375" s="89" t="s">
        <v>317</v>
      </c>
      <c r="F375" s="73"/>
      <c r="G375" s="99">
        <f>SUM(G376:G377)</f>
        <v>0</v>
      </c>
      <c r="H375" s="99">
        <f>SUM(H376+H381)</f>
        <v>4731.200000000001</v>
      </c>
      <c r="I375" s="99" t="e">
        <f t="shared" si="5"/>
        <v>#DIV/0!</v>
      </c>
      <c r="J375" s="100"/>
      <c r="K375" s="100"/>
      <c r="L375" s="100"/>
      <c r="M375" s="99">
        <f>SUM(M376:M377)</f>
        <v>0</v>
      </c>
    </row>
    <row r="376" spans="1:13" ht="15" hidden="1">
      <c r="A376" s="131" t="s">
        <v>49</v>
      </c>
      <c r="B376" s="224"/>
      <c r="C376" s="80" t="s">
        <v>119</v>
      </c>
      <c r="D376" s="89" t="s">
        <v>465</v>
      </c>
      <c r="E376" s="89" t="s">
        <v>317</v>
      </c>
      <c r="F376" s="73" t="s">
        <v>262</v>
      </c>
      <c r="G376" s="99"/>
      <c r="H376" s="99">
        <f>SUM(H377+H379)</f>
        <v>4731.200000000001</v>
      </c>
      <c r="I376" s="99" t="e">
        <f t="shared" si="5"/>
        <v>#DIV/0!</v>
      </c>
      <c r="J376" s="100"/>
      <c r="K376" s="100"/>
      <c r="L376" s="100"/>
      <c r="M376" s="99"/>
    </row>
    <row r="377" spans="1:13" ht="28.5" hidden="1">
      <c r="A377" s="131" t="s">
        <v>139</v>
      </c>
      <c r="B377" s="224"/>
      <c r="C377" s="80" t="s">
        <v>119</v>
      </c>
      <c r="D377" s="89" t="s">
        <v>465</v>
      </c>
      <c r="E377" s="89" t="s">
        <v>317</v>
      </c>
      <c r="F377" s="73" t="s">
        <v>77</v>
      </c>
      <c r="G377" s="99"/>
      <c r="H377" s="99">
        <f>SUM(H378+H386)</f>
        <v>4731.200000000001</v>
      </c>
      <c r="I377" s="99" t="e">
        <f t="shared" si="5"/>
        <v>#DIV/0!</v>
      </c>
      <c r="J377" s="100"/>
      <c r="K377" s="100"/>
      <c r="L377" s="100"/>
      <c r="M377" s="99"/>
    </row>
    <row r="378" spans="1:13" ht="15">
      <c r="A378" s="87" t="s">
        <v>238</v>
      </c>
      <c r="B378" s="224"/>
      <c r="C378" s="80" t="s">
        <v>119</v>
      </c>
      <c r="D378" s="89" t="s">
        <v>117</v>
      </c>
      <c r="E378" s="89"/>
      <c r="F378" s="73"/>
      <c r="G378" s="99">
        <f>SUM(G382+G387+G380)</f>
        <v>6794.499999999999</v>
      </c>
      <c r="H378" s="99">
        <v>2740.8</v>
      </c>
      <c r="I378" s="99">
        <f t="shared" si="5"/>
        <v>40.33850908823314</v>
      </c>
      <c r="J378" s="100"/>
      <c r="K378" s="100"/>
      <c r="L378" s="100"/>
      <c r="M378" s="99">
        <f>SUM(M382+M387+M380)</f>
        <v>6794.499999999999</v>
      </c>
    </row>
    <row r="379" spans="1:13" ht="15" hidden="1">
      <c r="A379" s="77" t="s">
        <v>412</v>
      </c>
      <c r="B379" s="224"/>
      <c r="C379" s="80" t="s">
        <v>119</v>
      </c>
      <c r="D379" s="89" t="s">
        <v>117</v>
      </c>
      <c r="E379" s="89" t="s">
        <v>414</v>
      </c>
      <c r="F379" s="73"/>
      <c r="G379" s="99">
        <f>SUM(G380)</f>
        <v>0</v>
      </c>
      <c r="H379" s="99">
        <f>SUM(H380)</f>
        <v>0</v>
      </c>
      <c r="I379" s="99" t="e">
        <f t="shared" si="5"/>
        <v>#DIV/0!</v>
      </c>
      <c r="J379" s="100"/>
      <c r="K379" s="100"/>
      <c r="L379" s="100"/>
      <c r="M379" s="99">
        <f>SUM(M380)</f>
        <v>0</v>
      </c>
    </row>
    <row r="380" spans="1:13" ht="15" hidden="1">
      <c r="A380" s="77" t="s">
        <v>393</v>
      </c>
      <c r="B380" s="224"/>
      <c r="C380" s="80" t="s">
        <v>119</v>
      </c>
      <c r="D380" s="89" t="s">
        <v>117</v>
      </c>
      <c r="E380" s="89" t="s">
        <v>394</v>
      </c>
      <c r="F380" s="73"/>
      <c r="G380" s="99">
        <f>SUM(G381)</f>
        <v>0</v>
      </c>
      <c r="H380" s="99"/>
      <c r="I380" s="99" t="e">
        <f t="shared" si="5"/>
        <v>#DIV/0!</v>
      </c>
      <c r="J380" s="100"/>
      <c r="K380" s="100"/>
      <c r="L380" s="100"/>
      <c r="M380" s="99">
        <f>SUM(M381)</f>
        <v>0</v>
      </c>
    </row>
    <row r="381" spans="1:13" ht="42.75" hidden="1">
      <c r="A381" s="77" t="s">
        <v>329</v>
      </c>
      <c r="B381" s="224"/>
      <c r="C381" s="80" t="s">
        <v>119</v>
      </c>
      <c r="D381" s="89" t="s">
        <v>117</v>
      </c>
      <c r="E381" s="89" t="s">
        <v>394</v>
      </c>
      <c r="F381" s="73" t="s">
        <v>330</v>
      </c>
      <c r="G381" s="99"/>
      <c r="H381" s="99">
        <f>SUM(H382)</f>
        <v>0</v>
      </c>
      <c r="I381" s="99" t="e">
        <f t="shared" si="5"/>
        <v>#DIV/0!</v>
      </c>
      <c r="J381" s="100"/>
      <c r="K381" s="100"/>
      <c r="L381" s="100"/>
      <c r="M381" s="99"/>
    </row>
    <row r="382" spans="1:13" ht="57">
      <c r="A382" s="87" t="s">
        <v>307</v>
      </c>
      <c r="B382" s="224"/>
      <c r="C382" s="80" t="s">
        <v>119</v>
      </c>
      <c r="D382" s="89" t="s">
        <v>117</v>
      </c>
      <c r="E382" s="89" t="s">
        <v>308</v>
      </c>
      <c r="F382" s="73"/>
      <c r="G382" s="99">
        <f>SUM(G383)</f>
        <v>6794.499999999999</v>
      </c>
      <c r="H382" s="99"/>
      <c r="I382" s="99">
        <f t="shared" si="5"/>
        <v>0</v>
      </c>
      <c r="J382" s="100"/>
      <c r="K382" s="100"/>
      <c r="L382" s="100"/>
      <c r="M382" s="99">
        <f>SUM(M383)</f>
        <v>6794.499999999999</v>
      </c>
    </row>
    <row r="383" spans="1:13" ht="28.5">
      <c r="A383" s="77" t="s">
        <v>48</v>
      </c>
      <c r="B383" s="224"/>
      <c r="C383" s="80" t="s">
        <v>119</v>
      </c>
      <c r="D383" s="89" t="s">
        <v>117</v>
      </c>
      <c r="E383" s="89" t="s">
        <v>309</v>
      </c>
      <c r="F383" s="73"/>
      <c r="G383" s="99">
        <f>SUM(G384:G386)</f>
        <v>6794.499999999999</v>
      </c>
      <c r="H383" s="99">
        <f>SUM(H384)</f>
        <v>0</v>
      </c>
      <c r="I383" s="99">
        <f t="shared" si="5"/>
        <v>0</v>
      </c>
      <c r="J383" s="100"/>
      <c r="K383" s="100"/>
      <c r="L383" s="100"/>
      <c r="M383" s="99">
        <f>SUM(M384:M386)</f>
        <v>6794.499999999999</v>
      </c>
    </row>
    <row r="384" spans="1:13" ht="42.75">
      <c r="A384" s="77" t="s">
        <v>506</v>
      </c>
      <c r="B384" s="233"/>
      <c r="C384" s="80" t="s">
        <v>119</v>
      </c>
      <c r="D384" s="89" t="s">
        <v>117</v>
      </c>
      <c r="E384" s="89" t="s">
        <v>309</v>
      </c>
      <c r="F384" s="138" t="s">
        <v>507</v>
      </c>
      <c r="G384" s="99">
        <v>6337.7</v>
      </c>
      <c r="H384" s="99">
        <f>SUM(H385)</f>
        <v>0</v>
      </c>
      <c r="I384" s="99">
        <f t="shared" si="5"/>
        <v>0</v>
      </c>
      <c r="J384" s="101">
        <f>SUM('ведомствен.2015-2016'!G659)</f>
        <v>6337.7</v>
      </c>
      <c r="K384" s="101">
        <f>SUM('ведомствен.2015-2016'!H659)</f>
        <v>6337.7</v>
      </c>
      <c r="L384" s="100"/>
      <c r="M384" s="99">
        <v>6337.7</v>
      </c>
    </row>
    <row r="385" spans="1:13" ht="15">
      <c r="A385" s="77" t="s">
        <v>508</v>
      </c>
      <c r="B385" s="233"/>
      <c r="C385" s="80" t="s">
        <v>119</v>
      </c>
      <c r="D385" s="89" t="s">
        <v>117</v>
      </c>
      <c r="E385" s="89" t="s">
        <v>309</v>
      </c>
      <c r="F385" s="138" t="s">
        <v>115</v>
      </c>
      <c r="G385" s="99">
        <v>452.4</v>
      </c>
      <c r="H385" s="99"/>
      <c r="I385" s="99">
        <f t="shared" si="5"/>
        <v>0</v>
      </c>
      <c r="J385" s="101">
        <f>SUM('ведомствен.2015-2016'!G660)</f>
        <v>452.4</v>
      </c>
      <c r="K385" s="101">
        <f>SUM('ведомствен.2015-2016'!H660)</f>
        <v>452.4</v>
      </c>
      <c r="L385" s="100"/>
      <c r="M385" s="99">
        <v>452.4</v>
      </c>
    </row>
    <row r="386" spans="1:13" ht="15">
      <c r="A386" s="77" t="s">
        <v>512</v>
      </c>
      <c r="B386" s="233"/>
      <c r="C386" s="80" t="s">
        <v>119</v>
      </c>
      <c r="D386" s="89" t="s">
        <v>117</v>
      </c>
      <c r="E386" s="89" t="s">
        <v>309</v>
      </c>
      <c r="F386" s="138" t="s">
        <v>172</v>
      </c>
      <c r="G386" s="99">
        <v>4.4</v>
      </c>
      <c r="H386" s="99">
        <v>1990.4</v>
      </c>
      <c r="I386" s="99">
        <f t="shared" si="5"/>
        <v>45236.36363636364</v>
      </c>
      <c r="J386" s="101">
        <f>SUM('ведомствен.2015-2016'!G661)</f>
        <v>4.4</v>
      </c>
      <c r="K386" s="101">
        <f>SUM('ведомствен.2015-2016'!H661)</f>
        <v>4.4</v>
      </c>
      <c r="L386" s="100"/>
      <c r="M386" s="99">
        <v>4.4</v>
      </c>
    </row>
    <row r="387" spans="1:13" ht="15" hidden="1">
      <c r="A387" s="131" t="s">
        <v>124</v>
      </c>
      <c r="B387" s="224"/>
      <c r="C387" s="80" t="s">
        <v>119</v>
      </c>
      <c r="D387" s="89" t="s">
        <v>117</v>
      </c>
      <c r="E387" s="89" t="s">
        <v>125</v>
      </c>
      <c r="F387" s="73"/>
      <c r="G387" s="99">
        <f>SUM(G390)+G393+G388</f>
        <v>0</v>
      </c>
      <c r="H387" s="99">
        <f>SUM(H389+H398)</f>
        <v>2530.4</v>
      </c>
      <c r="I387" s="99" t="e">
        <f t="shared" si="5"/>
        <v>#DIV/0!</v>
      </c>
      <c r="J387" s="100"/>
      <c r="K387" s="100"/>
      <c r="L387" s="100"/>
      <c r="M387" s="99">
        <f>SUM(M390)+M393+M388</f>
        <v>0</v>
      </c>
    </row>
    <row r="388" spans="1:13" ht="42.75" hidden="1">
      <c r="A388" s="77" t="s">
        <v>208</v>
      </c>
      <c r="B388" s="224"/>
      <c r="C388" s="80" t="s">
        <v>119</v>
      </c>
      <c r="D388" s="89" t="s">
        <v>117</v>
      </c>
      <c r="E388" s="89" t="s">
        <v>317</v>
      </c>
      <c r="F388" s="73"/>
      <c r="G388" s="99">
        <f>SUM(G389)</f>
        <v>0</v>
      </c>
      <c r="H388" s="99">
        <f>SUM(H389:H398)</f>
        <v>3022.5</v>
      </c>
      <c r="I388" s="99" t="e">
        <f t="shared" si="5"/>
        <v>#DIV/0!</v>
      </c>
      <c r="J388" s="100"/>
      <c r="K388" s="100"/>
      <c r="L388" s="100"/>
      <c r="M388" s="99">
        <f>SUM(M389)</f>
        <v>0</v>
      </c>
    </row>
    <row r="389" spans="1:13" s="20" customFormat="1" ht="15" hidden="1">
      <c r="A389" s="131" t="s">
        <v>49</v>
      </c>
      <c r="B389" s="224"/>
      <c r="C389" s="80" t="s">
        <v>119</v>
      </c>
      <c r="D389" s="89" t="s">
        <v>117</v>
      </c>
      <c r="E389" s="89" t="s">
        <v>317</v>
      </c>
      <c r="F389" s="73" t="s">
        <v>262</v>
      </c>
      <c r="G389" s="99"/>
      <c r="H389" s="99">
        <f>SUM(H391)</f>
        <v>492.1</v>
      </c>
      <c r="I389" s="99" t="e">
        <f t="shared" si="5"/>
        <v>#DIV/0!</v>
      </c>
      <c r="J389" s="100"/>
      <c r="K389" s="100"/>
      <c r="L389" s="100"/>
      <c r="M389" s="99"/>
    </row>
    <row r="390" spans="1:13" s="15" customFormat="1" ht="28.5" hidden="1">
      <c r="A390" s="77" t="s">
        <v>525</v>
      </c>
      <c r="B390" s="224"/>
      <c r="C390" s="80" t="s">
        <v>119</v>
      </c>
      <c r="D390" s="89" t="s">
        <v>117</v>
      </c>
      <c r="E390" s="89" t="s">
        <v>331</v>
      </c>
      <c r="F390" s="73"/>
      <c r="G390" s="99">
        <f>SUM(G391:G392)</f>
        <v>0</v>
      </c>
      <c r="H390" s="99"/>
      <c r="I390" s="99"/>
      <c r="J390" s="101"/>
      <c r="K390" s="101"/>
      <c r="L390" s="101"/>
      <c r="M390" s="99">
        <f>SUM(M391:M392)</f>
        <v>0</v>
      </c>
    </row>
    <row r="391" spans="1:13" s="20" customFormat="1" ht="57" hidden="1">
      <c r="A391" s="131" t="s">
        <v>91</v>
      </c>
      <c r="B391" s="224"/>
      <c r="C391" s="80" t="s">
        <v>119</v>
      </c>
      <c r="D391" s="89" t="s">
        <v>117</v>
      </c>
      <c r="E391" s="89" t="s">
        <v>331</v>
      </c>
      <c r="F391" s="73" t="s">
        <v>330</v>
      </c>
      <c r="G391" s="99"/>
      <c r="H391" s="99">
        <v>492.1</v>
      </c>
      <c r="I391" s="99" t="e">
        <f t="shared" si="5"/>
        <v>#DIV/0!</v>
      </c>
      <c r="J391" s="100"/>
      <c r="K391" s="100"/>
      <c r="L391" s="100"/>
      <c r="M391" s="99"/>
    </row>
    <row r="392" spans="1:13" s="20" customFormat="1" ht="28.5" hidden="1">
      <c r="A392" s="77" t="s">
        <v>155</v>
      </c>
      <c r="B392" s="224"/>
      <c r="C392" s="80" t="s">
        <v>119</v>
      </c>
      <c r="D392" s="89" t="s">
        <v>117</v>
      </c>
      <c r="E392" s="89" t="s">
        <v>331</v>
      </c>
      <c r="F392" s="73" t="s">
        <v>77</v>
      </c>
      <c r="G392" s="99"/>
      <c r="H392" s="99">
        <f>SUM(H394)</f>
        <v>0</v>
      </c>
      <c r="I392" s="99" t="e">
        <f t="shared" si="5"/>
        <v>#DIV/0!</v>
      </c>
      <c r="J392" s="100"/>
      <c r="K392" s="100"/>
      <c r="L392" s="100"/>
      <c r="M392" s="99"/>
    </row>
    <row r="393" spans="1:13" s="20" customFormat="1" ht="15" hidden="1">
      <c r="A393" s="77" t="s">
        <v>526</v>
      </c>
      <c r="B393" s="224"/>
      <c r="C393" s="80" t="s">
        <v>119</v>
      </c>
      <c r="D393" s="89" t="s">
        <v>117</v>
      </c>
      <c r="E393" s="89" t="s">
        <v>332</v>
      </c>
      <c r="F393" s="73"/>
      <c r="G393" s="99">
        <f>SUM(G394:G396)</f>
        <v>0</v>
      </c>
      <c r="H393" s="99"/>
      <c r="I393" s="99"/>
      <c r="J393" s="100"/>
      <c r="K393" s="100"/>
      <c r="L393" s="100"/>
      <c r="M393" s="99">
        <f>SUM(M394:M396)</f>
        <v>0</v>
      </c>
    </row>
    <row r="394" spans="1:13" s="20" customFormat="1" ht="42.75" hidden="1">
      <c r="A394" s="77" t="s">
        <v>506</v>
      </c>
      <c r="B394" s="224"/>
      <c r="C394" s="80" t="s">
        <v>119</v>
      </c>
      <c r="D394" s="89" t="s">
        <v>117</v>
      </c>
      <c r="E394" s="89" t="s">
        <v>332</v>
      </c>
      <c r="F394" s="73" t="s">
        <v>507</v>
      </c>
      <c r="G394" s="99"/>
      <c r="H394" s="99"/>
      <c r="I394" s="99" t="e">
        <f t="shared" si="5"/>
        <v>#DIV/0!</v>
      </c>
      <c r="J394" s="101">
        <f>SUM('ведомствен.2015-2016'!G669)</f>
        <v>0</v>
      </c>
      <c r="K394" s="101">
        <f>SUM('ведомствен.2015-2016'!H669)</f>
        <v>0</v>
      </c>
      <c r="L394" s="100"/>
      <c r="M394" s="99"/>
    </row>
    <row r="395" spans="1:13" s="20" customFormat="1" ht="15" hidden="1">
      <c r="A395" s="77" t="s">
        <v>508</v>
      </c>
      <c r="B395" s="224"/>
      <c r="C395" s="80" t="s">
        <v>119</v>
      </c>
      <c r="D395" s="89" t="s">
        <v>117</v>
      </c>
      <c r="E395" s="89" t="s">
        <v>332</v>
      </c>
      <c r="F395" s="73" t="s">
        <v>115</v>
      </c>
      <c r="G395" s="99"/>
      <c r="H395" s="99">
        <f>SUM(H397)</f>
        <v>0</v>
      </c>
      <c r="I395" s="99" t="e">
        <f>SUM(H395/G395*100)</f>
        <v>#DIV/0!</v>
      </c>
      <c r="J395" s="101">
        <f>SUM('ведомствен.2015-2016'!G670)</f>
        <v>0</v>
      </c>
      <c r="K395" s="101">
        <f>SUM('ведомствен.2015-2016'!H670)</f>
        <v>0</v>
      </c>
      <c r="L395" s="100"/>
      <c r="M395" s="99"/>
    </row>
    <row r="396" spans="1:13" s="20" customFormat="1" ht="15" hidden="1">
      <c r="A396" s="77" t="s">
        <v>512</v>
      </c>
      <c r="B396" s="224"/>
      <c r="C396" s="80" t="s">
        <v>119</v>
      </c>
      <c r="D396" s="89" t="s">
        <v>117</v>
      </c>
      <c r="E396" s="89" t="s">
        <v>332</v>
      </c>
      <c r="F396" s="73" t="s">
        <v>172</v>
      </c>
      <c r="G396" s="99"/>
      <c r="H396" s="99"/>
      <c r="I396" s="99"/>
      <c r="J396" s="101"/>
      <c r="K396" s="101"/>
      <c r="L396" s="100"/>
      <c r="M396" s="99"/>
    </row>
    <row r="397" spans="1:13" s="20" customFormat="1" ht="28.5" hidden="1">
      <c r="A397" s="77" t="s">
        <v>155</v>
      </c>
      <c r="B397" s="224"/>
      <c r="C397" s="80" t="s">
        <v>119</v>
      </c>
      <c r="D397" s="89" t="s">
        <v>117</v>
      </c>
      <c r="E397" s="89" t="s">
        <v>332</v>
      </c>
      <c r="F397" s="73" t="s">
        <v>77</v>
      </c>
      <c r="G397" s="99"/>
      <c r="H397" s="99"/>
      <c r="I397" s="99" t="e">
        <f>SUM(H397/G397*100)</f>
        <v>#DIV/0!</v>
      </c>
      <c r="J397" s="100"/>
      <c r="K397" s="100"/>
      <c r="L397" s="100"/>
      <c r="M397" s="99"/>
    </row>
    <row r="398" spans="1:13" ht="42.75" hidden="1">
      <c r="A398" s="77" t="s">
        <v>506</v>
      </c>
      <c r="B398" s="224"/>
      <c r="C398" s="80" t="s">
        <v>119</v>
      </c>
      <c r="D398" s="89" t="s">
        <v>117</v>
      </c>
      <c r="E398" s="89" t="s">
        <v>332</v>
      </c>
      <c r="F398" s="73" t="s">
        <v>507</v>
      </c>
      <c r="G398" s="99"/>
      <c r="H398" s="99">
        <f>SUM(H399+H402)</f>
        <v>2038.3</v>
      </c>
      <c r="I398" s="99" t="e">
        <f t="shared" si="5"/>
        <v>#DIV/0!</v>
      </c>
      <c r="J398" s="100"/>
      <c r="K398" s="100"/>
      <c r="L398" s="100"/>
      <c r="M398" s="99"/>
    </row>
    <row r="399" spans="1:13" s="20" customFormat="1" ht="15" hidden="1">
      <c r="A399" s="77" t="s">
        <v>508</v>
      </c>
      <c r="B399" s="224"/>
      <c r="C399" s="80" t="s">
        <v>119</v>
      </c>
      <c r="D399" s="89" t="s">
        <v>117</v>
      </c>
      <c r="E399" s="89" t="s">
        <v>332</v>
      </c>
      <c r="F399" s="73" t="s">
        <v>115</v>
      </c>
      <c r="G399" s="99"/>
      <c r="H399" s="99">
        <f>SUM(H400:H401)</f>
        <v>1157.5</v>
      </c>
      <c r="I399" s="99" t="e">
        <f t="shared" si="5"/>
        <v>#DIV/0!</v>
      </c>
      <c r="J399" s="100"/>
      <c r="K399" s="100"/>
      <c r="L399" s="100"/>
      <c r="M399" s="99"/>
    </row>
    <row r="400" spans="1:13" s="20" customFormat="1" ht="15">
      <c r="A400" s="125" t="s">
        <v>342</v>
      </c>
      <c r="B400" s="224"/>
      <c r="C400" s="150" t="s">
        <v>319</v>
      </c>
      <c r="D400" s="92"/>
      <c r="E400" s="92"/>
      <c r="F400" s="142"/>
      <c r="G400" s="107">
        <f>SUM(G401+G412+G431+G439)</f>
        <v>38934.2</v>
      </c>
      <c r="H400" s="99">
        <v>1157.5</v>
      </c>
      <c r="I400" s="99">
        <f t="shared" si="5"/>
        <v>2.9729646429103465</v>
      </c>
      <c r="J400" s="100"/>
      <c r="K400" s="100"/>
      <c r="L400" s="100"/>
      <c r="M400" s="107">
        <f>SUM(M401+M412+M431+M439)</f>
        <v>38934.2</v>
      </c>
    </row>
    <row r="401" spans="1:13" s="20" customFormat="1" ht="14.25">
      <c r="A401" s="77" t="s">
        <v>174</v>
      </c>
      <c r="B401" s="129"/>
      <c r="C401" s="80" t="s">
        <v>319</v>
      </c>
      <c r="D401" s="89" t="s">
        <v>465</v>
      </c>
      <c r="E401" s="89"/>
      <c r="F401" s="73"/>
      <c r="G401" s="99">
        <f>SUM(G402)</f>
        <v>6366.3</v>
      </c>
      <c r="H401" s="99"/>
      <c r="I401" s="99">
        <f t="shared" si="5"/>
        <v>0</v>
      </c>
      <c r="J401" s="100"/>
      <c r="K401" s="100"/>
      <c r="L401" s="100"/>
      <c r="M401" s="99">
        <f>SUM(M402)</f>
        <v>6366.3</v>
      </c>
    </row>
    <row r="402" spans="1:13" ht="14.25">
      <c r="A402" s="77" t="s">
        <v>202</v>
      </c>
      <c r="B402" s="129"/>
      <c r="C402" s="80" t="s">
        <v>319</v>
      </c>
      <c r="D402" s="89" t="s">
        <v>465</v>
      </c>
      <c r="E402" s="89" t="s">
        <v>178</v>
      </c>
      <c r="F402" s="73"/>
      <c r="G402" s="104">
        <f>SUM(G403)</f>
        <v>6366.3</v>
      </c>
      <c r="H402" s="99">
        <f>SUM(H403)</f>
        <v>880.8</v>
      </c>
      <c r="I402" s="99">
        <f t="shared" si="5"/>
        <v>13.835351774185947</v>
      </c>
      <c r="J402" s="100"/>
      <c r="K402" s="100"/>
      <c r="L402" s="100"/>
      <c r="M402" s="104">
        <f>SUM(M403)</f>
        <v>6366.3</v>
      </c>
    </row>
    <row r="403" spans="1:13" ht="28.5">
      <c r="A403" s="77" t="s">
        <v>90</v>
      </c>
      <c r="B403" s="224"/>
      <c r="C403" s="80" t="s">
        <v>319</v>
      </c>
      <c r="D403" s="89" t="s">
        <v>465</v>
      </c>
      <c r="E403" s="89" t="s">
        <v>78</v>
      </c>
      <c r="F403" s="73"/>
      <c r="G403" s="99">
        <f>SUM(G411)+G404</f>
        <v>6366.3</v>
      </c>
      <c r="H403" s="99">
        <v>880.8</v>
      </c>
      <c r="I403" s="99">
        <f t="shared" si="5"/>
        <v>13.835351774185947</v>
      </c>
      <c r="J403" s="100"/>
      <c r="K403" s="100"/>
      <c r="L403" s="100"/>
      <c r="M403" s="99">
        <f>SUM(M411)+M404</f>
        <v>6366.3</v>
      </c>
    </row>
    <row r="404" spans="1:13" ht="28.5" hidden="1">
      <c r="A404" s="131" t="s">
        <v>155</v>
      </c>
      <c r="B404" s="224"/>
      <c r="C404" s="80" t="s">
        <v>319</v>
      </c>
      <c r="D404" s="89" t="s">
        <v>465</v>
      </c>
      <c r="E404" s="89" t="s">
        <v>137</v>
      </c>
      <c r="F404" s="73"/>
      <c r="G404" s="99">
        <f>SUM(G406+G408)</f>
        <v>0</v>
      </c>
      <c r="H404" s="99">
        <f>SUM(H405)</f>
        <v>0</v>
      </c>
      <c r="I404" s="99" t="e">
        <f t="shared" si="5"/>
        <v>#DIV/0!</v>
      </c>
      <c r="J404" s="100"/>
      <c r="K404" s="100"/>
      <c r="L404" s="100"/>
      <c r="M404" s="99">
        <f>SUM(M406+M408)</f>
        <v>0</v>
      </c>
    </row>
    <row r="405" spans="1:13" ht="28.5" hidden="1">
      <c r="A405" s="131" t="s">
        <v>139</v>
      </c>
      <c r="B405" s="224"/>
      <c r="C405" s="80" t="s">
        <v>319</v>
      </c>
      <c r="D405" s="89" t="s">
        <v>465</v>
      </c>
      <c r="E405" s="89" t="s">
        <v>137</v>
      </c>
      <c r="F405" s="73" t="s">
        <v>77</v>
      </c>
      <c r="G405" s="99"/>
      <c r="H405" s="99"/>
      <c r="I405" s="99" t="e">
        <f t="shared" si="5"/>
        <v>#DIV/0!</v>
      </c>
      <c r="J405" s="100"/>
      <c r="K405" s="100"/>
      <c r="L405" s="100"/>
      <c r="M405" s="99"/>
    </row>
    <row r="406" spans="1:13" s="12" customFormat="1" ht="28.5" hidden="1">
      <c r="A406" s="131" t="s">
        <v>420</v>
      </c>
      <c r="B406" s="224"/>
      <c r="C406" s="80" t="s">
        <v>319</v>
      </c>
      <c r="D406" s="89" t="s">
        <v>465</v>
      </c>
      <c r="E406" s="89" t="s">
        <v>138</v>
      </c>
      <c r="F406" s="73"/>
      <c r="G406" s="99">
        <f>SUM(G407)</f>
        <v>0</v>
      </c>
      <c r="H406" s="110">
        <f>SUM(H407)+H411</f>
        <v>2547</v>
      </c>
      <c r="I406" s="110" t="e">
        <f t="shared" si="5"/>
        <v>#DIV/0!</v>
      </c>
      <c r="J406" s="102"/>
      <c r="K406" s="102"/>
      <c r="L406" s="102" t="e">
        <f>SUM('ведомствен.2015-2016'!#REF!+'ведомствен.2015-2016'!G359)</f>
        <v>#REF!</v>
      </c>
      <c r="M406" s="99">
        <f>SUM(M407)</f>
        <v>0</v>
      </c>
    </row>
    <row r="407" spans="1:13" ht="28.5" hidden="1">
      <c r="A407" s="131" t="s">
        <v>139</v>
      </c>
      <c r="B407" s="224"/>
      <c r="C407" s="80" t="s">
        <v>319</v>
      </c>
      <c r="D407" s="89" t="s">
        <v>465</v>
      </c>
      <c r="E407" s="89" t="s">
        <v>138</v>
      </c>
      <c r="F407" s="73" t="s">
        <v>77</v>
      </c>
      <c r="G407" s="99"/>
      <c r="H407" s="99">
        <f>SUM(H410)</f>
        <v>2199.7</v>
      </c>
      <c r="I407" s="99" t="e">
        <f t="shared" si="5"/>
        <v>#DIV/0!</v>
      </c>
      <c r="J407" s="100"/>
      <c r="K407" s="100"/>
      <c r="L407" s="100"/>
      <c r="M407" s="99"/>
    </row>
    <row r="408" spans="1:13" ht="28.5" hidden="1">
      <c r="A408" s="77" t="s">
        <v>215</v>
      </c>
      <c r="B408" s="224"/>
      <c r="C408" s="80" t="s">
        <v>319</v>
      </c>
      <c r="D408" s="89" t="s">
        <v>465</v>
      </c>
      <c r="E408" s="89" t="s">
        <v>218</v>
      </c>
      <c r="F408" s="73"/>
      <c r="G408" s="99">
        <f>SUM(G409)</f>
        <v>0</v>
      </c>
      <c r="H408" s="99">
        <f>SUM(H409)</f>
        <v>2199.7</v>
      </c>
      <c r="I408" s="99" t="e">
        <f t="shared" si="5"/>
        <v>#DIV/0!</v>
      </c>
      <c r="J408" s="100"/>
      <c r="K408" s="100"/>
      <c r="L408" s="100"/>
      <c r="M408" s="99">
        <f>SUM(M409)</f>
        <v>0</v>
      </c>
    </row>
    <row r="409" spans="1:13" ht="28.5" hidden="1">
      <c r="A409" s="77" t="s">
        <v>155</v>
      </c>
      <c r="B409" s="224"/>
      <c r="C409" s="80" t="s">
        <v>319</v>
      </c>
      <c r="D409" s="89" t="s">
        <v>465</v>
      </c>
      <c r="E409" s="89" t="s">
        <v>218</v>
      </c>
      <c r="F409" s="73" t="s">
        <v>77</v>
      </c>
      <c r="G409" s="99"/>
      <c r="H409" s="99">
        <f>SUM(H410)</f>
        <v>2199.7</v>
      </c>
      <c r="I409" s="99" t="e">
        <f t="shared" si="5"/>
        <v>#DIV/0!</v>
      </c>
      <c r="J409" s="100"/>
      <c r="K409" s="100"/>
      <c r="L409" s="100"/>
      <c r="M409" s="99"/>
    </row>
    <row r="410" spans="1:13" ht="28.5">
      <c r="A410" s="77" t="s">
        <v>321</v>
      </c>
      <c r="B410" s="224"/>
      <c r="C410" s="80" t="s">
        <v>319</v>
      </c>
      <c r="D410" s="89" t="s">
        <v>465</v>
      </c>
      <c r="E410" s="89" t="s">
        <v>320</v>
      </c>
      <c r="F410" s="73"/>
      <c r="G410" s="99">
        <f>SUM(G411)</f>
        <v>6366.3</v>
      </c>
      <c r="H410" s="99">
        <v>2199.7</v>
      </c>
      <c r="I410" s="99">
        <f t="shared" si="5"/>
        <v>34.552251700359705</v>
      </c>
      <c r="J410" s="100"/>
      <c r="K410" s="100"/>
      <c r="L410" s="100"/>
      <c r="M410" s="99">
        <f>SUM(M411)</f>
        <v>6366.3</v>
      </c>
    </row>
    <row r="411" spans="1:13" ht="28.5">
      <c r="A411" s="131" t="s">
        <v>527</v>
      </c>
      <c r="B411" s="233"/>
      <c r="C411" s="80" t="s">
        <v>319</v>
      </c>
      <c r="D411" s="89" t="s">
        <v>465</v>
      </c>
      <c r="E411" s="89" t="s">
        <v>320</v>
      </c>
      <c r="F411" s="138" t="s">
        <v>523</v>
      </c>
      <c r="G411" s="99">
        <v>6366.3</v>
      </c>
      <c r="H411" s="99">
        <f>SUM(H415)+H412</f>
        <v>347.3</v>
      </c>
      <c r="I411" s="99">
        <f t="shared" si="5"/>
        <v>5.455288000879632</v>
      </c>
      <c r="J411" s="100">
        <f>SUM('ведомствен.2015-2016'!G694)</f>
        <v>6366.3</v>
      </c>
      <c r="K411" s="100">
        <f>SUM('ведомствен.2015-2016'!H694)</f>
        <v>6366.3</v>
      </c>
      <c r="L411" s="100"/>
      <c r="M411" s="99">
        <v>6366.3</v>
      </c>
    </row>
    <row r="412" spans="1:13" ht="14.25">
      <c r="A412" s="77" t="s">
        <v>247</v>
      </c>
      <c r="B412" s="129"/>
      <c r="C412" s="80" t="s">
        <v>319</v>
      </c>
      <c r="D412" s="89" t="s">
        <v>467</v>
      </c>
      <c r="E412" s="89"/>
      <c r="F412" s="73"/>
      <c r="G412" s="99">
        <f>SUM(G413+G422)</f>
        <v>19164</v>
      </c>
      <c r="H412" s="99">
        <f>SUM(H413)</f>
        <v>0</v>
      </c>
      <c r="I412" s="99">
        <f t="shared" si="5"/>
        <v>0</v>
      </c>
      <c r="J412" s="100"/>
      <c r="K412" s="100"/>
      <c r="L412" s="100"/>
      <c r="M412" s="99">
        <f>SUM(M413+M422)</f>
        <v>19164</v>
      </c>
    </row>
    <row r="413" spans="1:13" ht="14.25">
      <c r="A413" s="77" t="s">
        <v>202</v>
      </c>
      <c r="B413" s="129"/>
      <c r="C413" s="80" t="s">
        <v>319</v>
      </c>
      <c r="D413" s="89" t="s">
        <v>467</v>
      </c>
      <c r="E413" s="89" t="s">
        <v>178</v>
      </c>
      <c r="F413" s="73"/>
      <c r="G413" s="99">
        <f>SUM(G414)</f>
        <v>7874.6</v>
      </c>
      <c r="H413" s="99">
        <f>SUM(H414)</f>
        <v>0</v>
      </c>
      <c r="I413" s="99">
        <f t="shared" si="5"/>
        <v>0</v>
      </c>
      <c r="J413" s="100"/>
      <c r="K413" s="100"/>
      <c r="L413" s="100"/>
      <c r="M413" s="99">
        <f>SUM(M414)</f>
        <v>7874.6</v>
      </c>
    </row>
    <row r="414" spans="1:13" s="21" customFormat="1" ht="28.5">
      <c r="A414" s="77" t="s">
        <v>90</v>
      </c>
      <c r="B414" s="224"/>
      <c r="C414" s="80" t="s">
        <v>319</v>
      </c>
      <c r="D414" s="89" t="s">
        <v>467</v>
      </c>
      <c r="E414" s="89" t="s">
        <v>78</v>
      </c>
      <c r="F414" s="73"/>
      <c r="G414" s="99">
        <f>SUM(G415+G420)</f>
        <v>7874.6</v>
      </c>
      <c r="H414" s="99"/>
      <c r="I414" s="99">
        <f t="shared" si="5"/>
        <v>0</v>
      </c>
      <c r="J414" s="114"/>
      <c r="K414" s="114"/>
      <c r="L414" s="114"/>
      <c r="M414" s="99">
        <f>SUM(M415+M420)</f>
        <v>7874.6</v>
      </c>
    </row>
    <row r="415" spans="1:13" ht="28.5" hidden="1">
      <c r="A415" s="131" t="s">
        <v>155</v>
      </c>
      <c r="B415" s="224"/>
      <c r="C415" s="80" t="s">
        <v>319</v>
      </c>
      <c r="D415" s="89" t="s">
        <v>467</v>
      </c>
      <c r="E415" s="89" t="s">
        <v>137</v>
      </c>
      <c r="F415" s="73"/>
      <c r="G415" s="99">
        <f>SUM(G418)+G416</f>
        <v>0</v>
      </c>
      <c r="H415" s="99">
        <f>SUM(H418+H419+H423)</f>
        <v>347.3</v>
      </c>
      <c r="I415" s="99" t="e">
        <f t="shared" si="5"/>
        <v>#DIV/0!</v>
      </c>
      <c r="J415" s="100"/>
      <c r="K415" s="100"/>
      <c r="L415" s="100"/>
      <c r="M415" s="99">
        <f>SUM(M418)+M416</f>
        <v>0</v>
      </c>
    </row>
    <row r="416" spans="1:13" ht="28.5" hidden="1">
      <c r="A416" s="131" t="s">
        <v>420</v>
      </c>
      <c r="B416" s="224"/>
      <c r="C416" s="80" t="s">
        <v>319</v>
      </c>
      <c r="D416" s="89" t="s">
        <v>467</v>
      </c>
      <c r="E416" s="89" t="s">
        <v>138</v>
      </c>
      <c r="F416" s="73"/>
      <c r="G416" s="99">
        <f>SUM(G417)</f>
        <v>0</v>
      </c>
      <c r="H416" s="99"/>
      <c r="I416" s="99" t="e">
        <f t="shared" si="5"/>
        <v>#DIV/0!</v>
      </c>
      <c r="J416" s="100"/>
      <c r="K416" s="100"/>
      <c r="L416" s="100"/>
      <c r="M416" s="99">
        <f>SUM(M417)</f>
        <v>0</v>
      </c>
    </row>
    <row r="417" spans="1:13" ht="28.5" hidden="1">
      <c r="A417" s="131" t="s">
        <v>139</v>
      </c>
      <c r="B417" s="224"/>
      <c r="C417" s="80" t="s">
        <v>319</v>
      </c>
      <c r="D417" s="89" t="s">
        <v>467</v>
      </c>
      <c r="E417" s="89" t="s">
        <v>138</v>
      </c>
      <c r="F417" s="73" t="s">
        <v>77</v>
      </c>
      <c r="G417" s="99"/>
      <c r="H417" s="115">
        <v>300</v>
      </c>
      <c r="I417" s="99" t="e">
        <f t="shared" si="5"/>
        <v>#DIV/0!</v>
      </c>
      <c r="J417" s="100"/>
      <c r="K417" s="100"/>
      <c r="L417" s="100"/>
      <c r="M417" s="99"/>
    </row>
    <row r="418" spans="1:13" ht="28.5" hidden="1">
      <c r="A418" s="77" t="s">
        <v>215</v>
      </c>
      <c r="B418" s="224"/>
      <c r="C418" s="80" t="s">
        <v>319</v>
      </c>
      <c r="D418" s="89" t="s">
        <v>467</v>
      </c>
      <c r="E418" s="89" t="s">
        <v>218</v>
      </c>
      <c r="F418" s="73"/>
      <c r="G418" s="99">
        <f>SUM(G419)</f>
        <v>0</v>
      </c>
      <c r="H418" s="99"/>
      <c r="I418" s="99" t="e">
        <f t="shared" si="5"/>
        <v>#DIV/0!</v>
      </c>
      <c r="J418" s="100"/>
      <c r="K418" s="100"/>
      <c r="L418" s="100"/>
      <c r="M418" s="99">
        <f>SUM(M419)</f>
        <v>0</v>
      </c>
    </row>
    <row r="419" spans="1:13" ht="28.5" hidden="1">
      <c r="A419" s="131" t="s">
        <v>139</v>
      </c>
      <c r="B419" s="224"/>
      <c r="C419" s="80" t="s">
        <v>319</v>
      </c>
      <c r="D419" s="89" t="s">
        <v>467</v>
      </c>
      <c r="E419" s="89" t="s">
        <v>218</v>
      </c>
      <c r="F419" s="73" t="s">
        <v>77</v>
      </c>
      <c r="G419" s="99"/>
      <c r="H419" s="99">
        <f>SUM(H420:H422)</f>
        <v>347.3</v>
      </c>
      <c r="I419" s="99" t="e">
        <f t="shared" si="5"/>
        <v>#DIV/0!</v>
      </c>
      <c r="J419" s="100"/>
      <c r="K419" s="100"/>
      <c r="L419" s="100"/>
      <c r="M419" s="99"/>
    </row>
    <row r="420" spans="1:13" ht="28.5">
      <c r="A420" s="77" t="s">
        <v>321</v>
      </c>
      <c r="B420" s="224"/>
      <c r="C420" s="80" t="s">
        <v>319</v>
      </c>
      <c r="D420" s="89" t="s">
        <v>467</v>
      </c>
      <c r="E420" s="89" t="s">
        <v>320</v>
      </c>
      <c r="F420" s="73"/>
      <c r="G420" s="99">
        <f>SUM(G421)</f>
        <v>7874.6</v>
      </c>
      <c r="H420" s="99"/>
      <c r="I420" s="99">
        <f t="shared" si="5"/>
        <v>0</v>
      </c>
      <c r="J420" s="100"/>
      <c r="K420" s="100"/>
      <c r="L420" s="100"/>
      <c r="M420" s="99">
        <f>SUM(M421)</f>
        <v>7874.6</v>
      </c>
    </row>
    <row r="421" spans="1:13" ht="28.5">
      <c r="A421" s="131" t="s">
        <v>527</v>
      </c>
      <c r="B421" s="233"/>
      <c r="C421" s="80" t="s">
        <v>319</v>
      </c>
      <c r="D421" s="89" t="s">
        <v>467</v>
      </c>
      <c r="E421" s="89" t="s">
        <v>320</v>
      </c>
      <c r="F421" s="138" t="s">
        <v>523</v>
      </c>
      <c r="G421" s="99">
        <v>7874.6</v>
      </c>
      <c r="H421" s="99"/>
      <c r="I421" s="99"/>
      <c r="J421" s="100">
        <f>SUM('ведомствен.2015-2016'!G709)</f>
        <v>7874.6</v>
      </c>
      <c r="K421" s="100">
        <f>SUM('ведомствен.2015-2016'!H709)</f>
        <v>7874.6</v>
      </c>
      <c r="L421" s="100"/>
      <c r="M421" s="99">
        <v>7874.6</v>
      </c>
    </row>
    <row r="422" spans="1:13" ht="14.25">
      <c r="A422" s="77" t="s">
        <v>248</v>
      </c>
      <c r="B422" s="129"/>
      <c r="C422" s="80" t="s">
        <v>319</v>
      </c>
      <c r="D422" s="89" t="s">
        <v>467</v>
      </c>
      <c r="E422" s="89" t="s">
        <v>249</v>
      </c>
      <c r="F422" s="73"/>
      <c r="G422" s="99">
        <f>SUM(G423)</f>
        <v>11289.4</v>
      </c>
      <c r="H422" s="99">
        <v>347.3</v>
      </c>
      <c r="I422" s="99">
        <f t="shared" si="5"/>
        <v>3.0763370949740465</v>
      </c>
      <c r="J422" s="100"/>
      <c r="K422" s="100"/>
      <c r="L422" s="100"/>
      <c r="M422" s="99">
        <f>SUM(M423)</f>
        <v>11289.4</v>
      </c>
    </row>
    <row r="423" spans="1:13" ht="28.5">
      <c r="A423" s="77" t="s">
        <v>90</v>
      </c>
      <c r="B423" s="129"/>
      <c r="C423" s="80" t="s">
        <v>319</v>
      </c>
      <c r="D423" s="89" t="s">
        <v>467</v>
      </c>
      <c r="E423" s="89" t="s">
        <v>322</v>
      </c>
      <c r="F423" s="73"/>
      <c r="G423" s="99">
        <f>SUM(G429:G429)+G424</f>
        <v>11289.4</v>
      </c>
      <c r="H423" s="99">
        <f>SUM(H424+H425)</f>
        <v>0</v>
      </c>
      <c r="I423" s="99">
        <f t="shared" si="5"/>
        <v>0</v>
      </c>
      <c r="J423" s="100"/>
      <c r="K423" s="100"/>
      <c r="L423" s="100"/>
      <c r="M423" s="99">
        <f>SUM(M429:M429)+M424</f>
        <v>11289.4</v>
      </c>
    </row>
    <row r="424" spans="1:13" ht="28.5">
      <c r="A424" s="131" t="s">
        <v>155</v>
      </c>
      <c r="B424" s="129"/>
      <c r="C424" s="80" t="s">
        <v>319</v>
      </c>
      <c r="D424" s="89" t="s">
        <v>467</v>
      </c>
      <c r="E424" s="89" t="s">
        <v>219</v>
      </c>
      <c r="F424" s="73"/>
      <c r="G424" s="99">
        <f>SUM(G425)+G427</f>
        <v>100</v>
      </c>
      <c r="H424" s="99"/>
      <c r="I424" s="99">
        <f t="shared" si="5"/>
        <v>0</v>
      </c>
      <c r="J424" s="100"/>
      <c r="K424" s="100"/>
      <c r="L424" s="100"/>
      <c r="M424" s="99">
        <f>SUM(M425)+M427</f>
        <v>100</v>
      </c>
    </row>
    <row r="425" spans="1:13" ht="28.5">
      <c r="A425" s="131" t="s">
        <v>140</v>
      </c>
      <c r="B425" s="224"/>
      <c r="C425" s="80" t="s">
        <v>319</v>
      </c>
      <c r="D425" s="89" t="s">
        <v>467</v>
      </c>
      <c r="E425" s="89" t="s">
        <v>141</v>
      </c>
      <c r="F425" s="73"/>
      <c r="G425" s="99">
        <f>SUM(G426)</f>
        <v>100</v>
      </c>
      <c r="H425" s="99"/>
      <c r="I425" s="99">
        <f t="shared" si="5"/>
        <v>0</v>
      </c>
      <c r="J425" s="100"/>
      <c r="K425" s="100"/>
      <c r="L425" s="100"/>
      <c r="M425" s="99">
        <f>SUM(M426)</f>
        <v>100</v>
      </c>
    </row>
    <row r="426" spans="1:13" s="21" customFormat="1" ht="28.5">
      <c r="A426" s="131" t="s">
        <v>527</v>
      </c>
      <c r="B426" s="233"/>
      <c r="C426" s="80" t="s">
        <v>319</v>
      </c>
      <c r="D426" s="89" t="s">
        <v>467</v>
      </c>
      <c r="E426" s="89" t="s">
        <v>141</v>
      </c>
      <c r="F426" s="138" t="s">
        <v>523</v>
      </c>
      <c r="G426" s="99">
        <v>100</v>
      </c>
      <c r="H426" s="115">
        <v>5000</v>
      </c>
      <c r="I426" s="99">
        <f t="shared" si="5"/>
        <v>5000</v>
      </c>
      <c r="J426" s="100">
        <f>SUM('ведомствен.2015-2016'!G717)</f>
        <v>100</v>
      </c>
      <c r="K426" s="100">
        <f>SUM('ведомствен.2015-2016'!H717)</f>
        <v>100</v>
      </c>
      <c r="L426" s="114"/>
      <c r="M426" s="99">
        <v>100</v>
      </c>
    </row>
    <row r="427" spans="1:13" s="21" customFormat="1" ht="28.5" hidden="1">
      <c r="A427" s="131" t="s">
        <v>420</v>
      </c>
      <c r="B427" s="224"/>
      <c r="C427" s="80" t="s">
        <v>319</v>
      </c>
      <c r="D427" s="89" t="s">
        <v>467</v>
      </c>
      <c r="E427" s="89" t="s">
        <v>643</v>
      </c>
      <c r="F427" s="73"/>
      <c r="G427" s="99">
        <f>SUM(G428)</f>
        <v>0</v>
      </c>
      <c r="H427" s="115">
        <v>2000</v>
      </c>
      <c r="I427" s="99" t="e">
        <f t="shared" si="5"/>
        <v>#DIV/0!</v>
      </c>
      <c r="J427" s="100"/>
      <c r="K427" s="100"/>
      <c r="L427" s="114"/>
      <c r="M427" s="99">
        <f>SUM(M428)</f>
        <v>0</v>
      </c>
    </row>
    <row r="428" spans="1:13" ht="28.5" hidden="1">
      <c r="A428" s="131" t="s">
        <v>139</v>
      </c>
      <c r="B428" s="224"/>
      <c r="C428" s="80" t="s">
        <v>319</v>
      </c>
      <c r="D428" s="89" t="s">
        <v>467</v>
      </c>
      <c r="E428" s="89" t="s">
        <v>643</v>
      </c>
      <c r="F428" s="73" t="s">
        <v>77</v>
      </c>
      <c r="G428" s="99"/>
      <c r="H428" s="99">
        <f>SUM(H429)</f>
        <v>0</v>
      </c>
      <c r="I428" s="99" t="e">
        <f t="shared" si="5"/>
        <v>#DIV/0!</v>
      </c>
      <c r="J428" s="100"/>
      <c r="K428" s="100"/>
      <c r="L428" s="100"/>
      <c r="M428" s="99"/>
    </row>
    <row r="429" spans="1:13" ht="28.5">
      <c r="A429" s="131" t="s">
        <v>321</v>
      </c>
      <c r="B429" s="129"/>
      <c r="C429" s="80" t="s">
        <v>319</v>
      </c>
      <c r="D429" s="89" t="s">
        <v>467</v>
      </c>
      <c r="E429" s="89" t="s">
        <v>323</v>
      </c>
      <c r="F429" s="73"/>
      <c r="G429" s="99">
        <f>SUM(G430)</f>
        <v>11189.4</v>
      </c>
      <c r="H429" s="99"/>
      <c r="I429" s="99">
        <f t="shared" si="5"/>
        <v>0</v>
      </c>
      <c r="J429" s="100"/>
      <c r="K429" s="100"/>
      <c r="L429" s="100"/>
      <c r="M429" s="99">
        <f>SUM(M430)</f>
        <v>11189.4</v>
      </c>
    </row>
    <row r="430" spans="1:13" ht="28.5">
      <c r="A430" s="131" t="s">
        <v>527</v>
      </c>
      <c r="B430" s="233"/>
      <c r="C430" s="80" t="s">
        <v>319</v>
      </c>
      <c r="D430" s="89" t="s">
        <v>467</v>
      </c>
      <c r="E430" s="89" t="s">
        <v>323</v>
      </c>
      <c r="F430" s="138" t="s">
        <v>523</v>
      </c>
      <c r="G430" s="99">
        <v>11189.4</v>
      </c>
      <c r="H430" s="99">
        <f>SUM(H434+H431)</f>
        <v>0</v>
      </c>
      <c r="I430" s="99">
        <f t="shared" si="5"/>
        <v>0</v>
      </c>
      <c r="J430" s="100">
        <f>SUM('ведомствен.2015-2016'!G718)</f>
        <v>11189.4</v>
      </c>
      <c r="K430" s="100">
        <f>SUM('ведомствен.2015-2016'!H718)</f>
        <v>11189.4</v>
      </c>
      <c r="L430" s="100"/>
      <c r="M430" s="99">
        <v>11189.4</v>
      </c>
    </row>
    <row r="431" spans="1:13" ht="14.25">
      <c r="A431" s="131" t="s">
        <v>257</v>
      </c>
      <c r="B431" s="129"/>
      <c r="C431" s="80" t="s">
        <v>319</v>
      </c>
      <c r="D431" s="89" t="s">
        <v>117</v>
      </c>
      <c r="E431" s="89"/>
      <c r="F431" s="73"/>
      <c r="G431" s="99">
        <f>SUM(G434+G437)</f>
        <v>530.1</v>
      </c>
      <c r="H431" s="99">
        <f>SUM(H432)</f>
        <v>0</v>
      </c>
      <c r="I431" s="99">
        <f t="shared" si="5"/>
        <v>0</v>
      </c>
      <c r="J431" s="100"/>
      <c r="K431" s="100"/>
      <c r="L431" s="100"/>
      <c r="M431" s="99">
        <f>SUM(M434+M437)</f>
        <v>530.1</v>
      </c>
    </row>
    <row r="432" spans="1:13" ht="14.25" hidden="1">
      <c r="A432" s="131" t="s">
        <v>393</v>
      </c>
      <c r="B432" s="129"/>
      <c r="C432" s="80" t="s">
        <v>319</v>
      </c>
      <c r="D432" s="89" t="s">
        <v>117</v>
      </c>
      <c r="E432" s="89" t="s">
        <v>394</v>
      </c>
      <c r="F432" s="73"/>
      <c r="G432" s="99">
        <f>SUM(G433)</f>
        <v>0</v>
      </c>
      <c r="H432" s="99">
        <f>SUM(H433)</f>
        <v>0</v>
      </c>
      <c r="I432" s="99" t="e">
        <f t="shared" si="5"/>
        <v>#DIV/0!</v>
      </c>
      <c r="J432" s="100"/>
      <c r="K432" s="100"/>
      <c r="L432" s="100"/>
      <c r="M432" s="99">
        <f>SUM(M433)</f>
        <v>0</v>
      </c>
    </row>
    <row r="433" spans="1:13" ht="14.25" hidden="1">
      <c r="A433" s="131" t="s">
        <v>261</v>
      </c>
      <c r="B433" s="129"/>
      <c r="C433" s="80" t="s">
        <v>319</v>
      </c>
      <c r="D433" s="89" t="s">
        <v>117</v>
      </c>
      <c r="E433" s="89" t="s">
        <v>394</v>
      </c>
      <c r="F433" s="73" t="s">
        <v>262</v>
      </c>
      <c r="G433" s="99"/>
      <c r="H433" s="99"/>
      <c r="I433" s="99" t="e">
        <f t="shared" si="5"/>
        <v>#DIV/0!</v>
      </c>
      <c r="J433" s="100"/>
      <c r="K433" s="100"/>
      <c r="L433" s="100"/>
      <c r="M433" s="99"/>
    </row>
    <row r="434" spans="1:13" ht="28.5">
      <c r="A434" s="77" t="s">
        <v>90</v>
      </c>
      <c r="B434" s="129"/>
      <c r="C434" s="80" t="s">
        <v>319</v>
      </c>
      <c r="D434" s="89" t="s">
        <v>117</v>
      </c>
      <c r="E434" s="89" t="s">
        <v>524</v>
      </c>
      <c r="F434" s="73"/>
      <c r="G434" s="99">
        <f>SUM(G435)</f>
        <v>530.1</v>
      </c>
      <c r="H434" s="99">
        <f>SUM(H435+H437)</f>
        <v>0</v>
      </c>
      <c r="I434" s="99">
        <f t="shared" si="5"/>
        <v>0</v>
      </c>
      <c r="J434" s="100"/>
      <c r="K434" s="100"/>
      <c r="L434" s="100"/>
      <c r="M434" s="99">
        <f>SUM(M435)</f>
        <v>530.1</v>
      </c>
    </row>
    <row r="435" spans="1:13" ht="28.5">
      <c r="A435" s="131" t="s">
        <v>321</v>
      </c>
      <c r="B435" s="129"/>
      <c r="C435" s="80" t="s">
        <v>319</v>
      </c>
      <c r="D435" s="89" t="s">
        <v>467</v>
      </c>
      <c r="E435" s="89" t="s">
        <v>522</v>
      </c>
      <c r="F435" s="73"/>
      <c r="G435" s="99">
        <f>SUM(G436)</f>
        <v>530.1</v>
      </c>
      <c r="H435" s="99">
        <f>SUM(H436)</f>
        <v>0</v>
      </c>
      <c r="I435" s="99">
        <f t="shared" si="5"/>
        <v>0</v>
      </c>
      <c r="J435" s="100"/>
      <c r="K435" s="100"/>
      <c r="L435" s="100"/>
      <c r="M435" s="99">
        <f>SUM(M436)</f>
        <v>530.1</v>
      </c>
    </row>
    <row r="436" spans="1:13" ht="28.5">
      <c r="A436" s="131" t="s">
        <v>527</v>
      </c>
      <c r="B436" s="233"/>
      <c r="C436" s="80" t="s">
        <v>319</v>
      </c>
      <c r="D436" s="89" t="s">
        <v>467</v>
      </c>
      <c r="E436" s="89" t="s">
        <v>522</v>
      </c>
      <c r="F436" s="138" t="s">
        <v>523</v>
      </c>
      <c r="G436" s="99">
        <v>530.1</v>
      </c>
      <c r="H436" s="99"/>
      <c r="I436" s="99">
        <f t="shared" si="5"/>
        <v>0</v>
      </c>
      <c r="J436" s="100">
        <f>SUM('ведомствен.2015-2016'!G738)</f>
        <v>530.1</v>
      </c>
      <c r="K436" s="100">
        <f>SUM('ведомствен.2015-2016'!H738)</f>
        <v>530.1</v>
      </c>
      <c r="L436" s="100"/>
      <c r="M436" s="99">
        <v>530.1</v>
      </c>
    </row>
    <row r="437" spans="1:13" ht="14.25" hidden="1">
      <c r="A437" s="87" t="s">
        <v>3</v>
      </c>
      <c r="B437" s="129"/>
      <c r="C437" s="80" t="s">
        <v>319</v>
      </c>
      <c r="D437" s="89" t="s">
        <v>465</v>
      </c>
      <c r="E437" s="89" t="s">
        <v>283</v>
      </c>
      <c r="F437" s="76"/>
      <c r="G437" s="99">
        <f>SUM(G438)</f>
        <v>0</v>
      </c>
      <c r="H437" s="99">
        <f>SUM(H438)</f>
        <v>0</v>
      </c>
      <c r="I437" s="99" t="e">
        <f aca="true" t="shared" si="6" ref="I437:I501">SUM(H437/G437*100)</f>
        <v>#DIV/0!</v>
      </c>
      <c r="J437" s="100"/>
      <c r="K437" s="100"/>
      <c r="L437" s="100"/>
      <c r="M437" s="99">
        <f>SUM(M438)</f>
        <v>0</v>
      </c>
    </row>
    <row r="438" spans="1:13" ht="28.5" hidden="1">
      <c r="A438" s="77" t="s">
        <v>365</v>
      </c>
      <c r="B438" s="129"/>
      <c r="C438" s="80" t="s">
        <v>319</v>
      </c>
      <c r="D438" s="89" t="s">
        <v>465</v>
      </c>
      <c r="E438" s="89" t="s">
        <v>283</v>
      </c>
      <c r="F438" s="76" t="s">
        <v>284</v>
      </c>
      <c r="G438" s="99"/>
      <c r="H438" s="99"/>
      <c r="I438" s="99" t="e">
        <f t="shared" si="6"/>
        <v>#DIV/0!</v>
      </c>
      <c r="J438" s="100"/>
      <c r="K438" s="100"/>
      <c r="L438" s="100"/>
      <c r="M438" s="99"/>
    </row>
    <row r="439" spans="1:13" ht="14.25">
      <c r="A439" s="87" t="s">
        <v>245</v>
      </c>
      <c r="B439" s="126"/>
      <c r="C439" s="80" t="s">
        <v>319</v>
      </c>
      <c r="D439" s="89" t="s">
        <v>319</v>
      </c>
      <c r="E439" s="89"/>
      <c r="F439" s="73"/>
      <c r="G439" s="99">
        <f>SUM(G442)</f>
        <v>12873.800000000001</v>
      </c>
      <c r="H439" s="99">
        <f>SUM(H440)</f>
        <v>0</v>
      </c>
      <c r="I439" s="99">
        <f t="shared" si="6"/>
        <v>0</v>
      </c>
      <c r="J439" s="100"/>
      <c r="K439" s="100"/>
      <c r="L439" s="100"/>
      <c r="M439" s="99">
        <f>SUM(M442)</f>
        <v>12873.800000000001</v>
      </c>
    </row>
    <row r="440" spans="1:13" ht="42.75" hidden="1">
      <c r="A440" s="87" t="s">
        <v>221</v>
      </c>
      <c r="B440" s="126"/>
      <c r="C440" s="80" t="s">
        <v>319</v>
      </c>
      <c r="D440" s="89" t="s">
        <v>319</v>
      </c>
      <c r="E440" s="89" t="s">
        <v>222</v>
      </c>
      <c r="F440" s="73"/>
      <c r="G440" s="99">
        <f>SUM(G441)</f>
        <v>0</v>
      </c>
      <c r="H440" s="99">
        <f>SUM(H441)</f>
        <v>0</v>
      </c>
      <c r="I440" s="99" t="e">
        <f t="shared" si="6"/>
        <v>#DIV/0!</v>
      </c>
      <c r="J440" s="100"/>
      <c r="K440" s="100"/>
      <c r="L440" s="100"/>
      <c r="M440" s="99">
        <f>SUM(M441)</f>
        <v>0</v>
      </c>
    </row>
    <row r="441" spans="1:13" ht="28.5" hidden="1">
      <c r="A441" s="131" t="s">
        <v>155</v>
      </c>
      <c r="B441" s="126"/>
      <c r="C441" s="80" t="s">
        <v>319</v>
      </c>
      <c r="D441" s="89" t="s">
        <v>319</v>
      </c>
      <c r="E441" s="89" t="s">
        <v>222</v>
      </c>
      <c r="F441" s="73" t="s">
        <v>77</v>
      </c>
      <c r="G441" s="99"/>
      <c r="H441" s="99">
        <f>SUM(H442)</f>
        <v>0</v>
      </c>
      <c r="I441" s="99" t="e">
        <f t="shared" si="6"/>
        <v>#DIV/0!</v>
      </c>
      <c r="J441" s="100"/>
      <c r="K441" s="100"/>
      <c r="L441" s="100"/>
      <c r="M441" s="99"/>
    </row>
    <row r="442" spans="1:13" ht="28.5">
      <c r="A442" s="87" t="s">
        <v>175</v>
      </c>
      <c r="B442" s="129"/>
      <c r="C442" s="80" t="s">
        <v>319</v>
      </c>
      <c r="D442" s="89" t="s">
        <v>319</v>
      </c>
      <c r="E442" s="89" t="s">
        <v>176</v>
      </c>
      <c r="F442" s="73"/>
      <c r="G442" s="99">
        <f>SUM(G443)</f>
        <v>12873.800000000001</v>
      </c>
      <c r="H442" s="99"/>
      <c r="I442" s="99">
        <f t="shared" si="6"/>
        <v>0</v>
      </c>
      <c r="J442" s="100"/>
      <c r="K442" s="100"/>
      <c r="L442" s="100"/>
      <c r="M442" s="99">
        <f>SUM(M443)</f>
        <v>12873.800000000001</v>
      </c>
    </row>
    <row r="443" spans="1:13" ht="28.5">
      <c r="A443" s="77" t="s">
        <v>48</v>
      </c>
      <c r="B443" s="129"/>
      <c r="C443" s="80" t="s">
        <v>319</v>
      </c>
      <c r="D443" s="89" t="s">
        <v>319</v>
      </c>
      <c r="E443" s="89" t="s">
        <v>177</v>
      </c>
      <c r="F443" s="73"/>
      <c r="G443" s="99">
        <f>SUM(G444:G446)</f>
        <v>12873.800000000001</v>
      </c>
      <c r="H443" s="99">
        <f>SUM(H444)</f>
        <v>0</v>
      </c>
      <c r="I443" s="99">
        <f t="shared" si="6"/>
        <v>0</v>
      </c>
      <c r="J443" s="100"/>
      <c r="K443" s="100"/>
      <c r="L443" s="100"/>
      <c r="M443" s="99">
        <f>SUM(M444:M446)</f>
        <v>12873.800000000001</v>
      </c>
    </row>
    <row r="444" spans="1:13" ht="42.75">
      <c r="A444" s="77" t="s">
        <v>506</v>
      </c>
      <c r="B444" s="129"/>
      <c r="C444" s="80" t="s">
        <v>319</v>
      </c>
      <c r="D444" s="89" t="s">
        <v>319</v>
      </c>
      <c r="E444" s="89" t="s">
        <v>177</v>
      </c>
      <c r="F444" s="76" t="s">
        <v>507</v>
      </c>
      <c r="G444" s="99">
        <v>11341.5</v>
      </c>
      <c r="H444" s="99">
        <f>SUM(H445)</f>
        <v>0</v>
      </c>
      <c r="I444" s="99">
        <f t="shared" si="6"/>
        <v>0</v>
      </c>
      <c r="J444" s="100">
        <f>SUM('ведомствен.2015-2016'!G750)</f>
        <v>11341.5</v>
      </c>
      <c r="K444" s="100">
        <f>SUM('ведомствен.2015-2016'!H750)</f>
        <v>11341.5</v>
      </c>
      <c r="L444" s="100"/>
      <c r="M444" s="99">
        <v>11341.5</v>
      </c>
    </row>
    <row r="445" spans="1:13" ht="14.25">
      <c r="A445" s="77" t="s">
        <v>508</v>
      </c>
      <c r="B445" s="129"/>
      <c r="C445" s="80" t="s">
        <v>319</v>
      </c>
      <c r="D445" s="89" t="s">
        <v>319</v>
      </c>
      <c r="E445" s="89" t="s">
        <v>177</v>
      </c>
      <c r="F445" s="76" t="s">
        <v>115</v>
      </c>
      <c r="G445" s="104">
        <v>1486.1</v>
      </c>
      <c r="H445" s="99">
        <f>SUM(H446)</f>
        <v>0</v>
      </c>
      <c r="I445" s="99">
        <f t="shared" si="6"/>
        <v>0</v>
      </c>
      <c r="J445" s="100">
        <f>SUM('ведомствен.2015-2016'!G751)</f>
        <v>1486.1</v>
      </c>
      <c r="K445" s="100">
        <f>SUM('ведомствен.2015-2016'!H751)</f>
        <v>1486.1</v>
      </c>
      <c r="L445" s="100"/>
      <c r="M445" s="104">
        <v>1486.1</v>
      </c>
    </row>
    <row r="446" spans="1:13" ht="14.25">
      <c r="A446" s="77" t="s">
        <v>512</v>
      </c>
      <c r="B446" s="129"/>
      <c r="C446" s="80" t="s">
        <v>319</v>
      </c>
      <c r="D446" s="89" t="s">
        <v>319</v>
      </c>
      <c r="E446" s="89" t="s">
        <v>177</v>
      </c>
      <c r="F446" s="73" t="s">
        <v>172</v>
      </c>
      <c r="G446" s="99">
        <v>46.2</v>
      </c>
      <c r="H446" s="99"/>
      <c r="I446" s="99">
        <f t="shared" si="6"/>
        <v>0</v>
      </c>
      <c r="J446" s="100">
        <f>SUM('ведомствен.2015-2016'!G752)</f>
        <v>46.2</v>
      </c>
      <c r="K446" s="100">
        <f>SUM('ведомствен.2015-2016'!H752)</f>
        <v>46.2</v>
      </c>
      <c r="L446" s="100"/>
      <c r="M446" s="99">
        <v>46.2</v>
      </c>
    </row>
    <row r="447" spans="1:13" s="12" customFormat="1" ht="15">
      <c r="A447" s="125" t="s">
        <v>188</v>
      </c>
      <c r="B447" s="224"/>
      <c r="C447" s="141" t="s">
        <v>5</v>
      </c>
      <c r="D447" s="91"/>
      <c r="E447" s="91"/>
      <c r="F447" s="149"/>
      <c r="G447" s="107">
        <f>SUM(G448+G452+G466+G518+G538)</f>
        <v>969564.1</v>
      </c>
      <c r="H447" s="110" t="e">
        <f>SUM(H448+H495+#REF!+#REF!)</f>
        <v>#REF!</v>
      </c>
      <c r="I447" s="110" t="e">
        <f t="shared" si="6"/>
        <v>#REF!</v>
      </c>
      <c r="J447" s="102"/>
      <c r="K447" s="102"/>
      <c r="L447" s="102" t="e">
        <f>SUM('ведомствен.2015-2016'!#REF!+'ведомствен.2015-2016'!G364+'ведомствен.2015-2016'!G459+'ведомствен.2015-2016'!G505+'ведомствен.2015-2016'!G576)</f>
        <v>#REF!</v>
      </c>
      <c r="M447" s="107">
        <f>SUM(M448+M452+M466+M518+M538)</f>
        <v>986160.3000000002</v>
      </c>
    </row>
    <row r="448" spans="1:13" s="22" customFormat="1" ht="15">
      <c r="A448" s="77" t="s">
        <v>190</v>
      </c>
      <c r="B448" s="129"/>
      <c r="C448" s="71" t="s">
        <v>5</v>
      </c>
      <c r="D448" s="72" t="s">
        <v>465</v>
      </c>
      <c r="E448" s="72"/>
      <c r="F448" s="76"/>
      <c r="G448" s="99">
        <f>SUM(G449)</f>
        <v>2177.9</v>
      </c>
      <c r="H448" s="99">
        <f>SUM(H449+H481)</f>
        <v>222557.3</v>
      </c>
      <c r="I448" s="99">
        <f t="shared" si="6"/>
        <v>10218.894347766196</v>
      </c>
      <c r="J448" s="102"/>
      <c r="K448" s="102"/>
      <c r="L448" s="102"/>
      <c r="M448" s="99">
        <f>SUM(M449)</f>
        <v>2177.9</v>
      </c>
    </row>
    <row r="449" spans="1:13" s="22" customFormat="1" ht="15">
      <c r="A449" s="77" t="s">
        <v>191</v>
      </c>
      <c r="B449" s="129"/>
      <c r="C449" s="71" t="s">
        <v>5</v>
      </c>
      <c r="D449" s="72" t="s">
        <v>465</v>
      </c>
      <c r="E449" s="72" t="s">
        <v>192</v>
      </c>
      <c r="F449" s="76"/>
      <c r="G449" s="99">
        <f>SUM(G450)</f>
        <v>2177.9</v>
      </c>
      <c r="H449" s="99">
        <f>SUM(H465)</f>
        <v>213007.5</v>
      </c>
      <c r="I449" s="99">
        <f t="shared" si="6"/>
        <v>9780.40773221911</v>
      </c>
      <c r="J449" s="102"/>
      <c r="K449" s="102"/>
      <c r="L449" s="102"/>
      <c r="M449" s="99">
        <f>SUM(M450)</f>
        <v>2177.9</v>
      </c>
    </row>
    <row r="450" spans="1:13" s="22" customFormat="1" ht="28.5">
      <c r="A450" s="77" t="s">
        <v>193</v>
      </c>
      <c r="B450" s="129"/>
      <c r="C450" s="71" t="s">
        <v>5</v>
      </c>
      <c r="D450" s="72" t="s">
        <v>465</v>
      </c>
      <c r="E450" s="72" t="s">
        <v>194</v>
      </c>
      <c r="F450" s="76"/>
      <c r="G450" s="99">
        <f>SUM(G451)</f>
        <v>2177.9</v>
      </c>
      <c r="H450" s="99"/>
      <c r="I450" s="99"/>
      <c r="J450" s="102"/>
      <c r="K450" s="102"/>
      <c r="L450" s="102"/>
      <c r="M450" s="99">
        <f>SUM(M451)</f>
        <v>2177.9</v>
      </c>
    </row>
    <row r="451" spans="1:13" ht="14.25">
      <c r="A451" s="77" t="s">
        <v>516</v>
      </c>
      <c r="B451" s="129"/>
      <c r="C451" s="71" t="s">
        <v>5</v>
      </c>
      <c r="D451" s="72" t="s">
        <v>465</v>
      </c>
      <c r="E451" s="72" t="s">
        <v>194</v>
      </c>
      <c r="F451" s="76" t="s">
        <v>517</v>
      </c>
      <c r="G451" s="99">
        <v>2177.9</v>
      </c>
      <c r="H451" s="99"/>
      <c r="I451" s="99"/>
      <c r="J451" s="100">
        <f>SUM('ведомствен.2015-2016'!G350)</f>
        <v>2177.9</v>
      </c>
      <c r="K451" s="100">
        <f>SUM('ведомствен.2015-2016'!H350)</f>
        <v>2177.9</v>
      </c>
      <c r="L451" s="100"/>
      <c r="M451" s="99">
        <v>2177.9</v>
      </c>
    </row>
    <row r="452" spans="1:13" ht="14.25">
      <c r="A452" s="77" t="s">
        <v>195</v>
      </c>
      <c r="B452" s="129"/>
      <c r="C452" s="80" t="s">
        <v>5</v>
      </c>
      <c r="D452" s="89" t="s">
        <v>467</v>
      </c>
      <c r="E452" s="72"/>
      <c r="F452" s="76"/>
      <c r="G452" s="99">
        <f>SUM(G453+G458)</f>
        <v>47830.899999999994</v>
      </c>
      <c r="H452" s="99"/>
      <c r="I452" s="99"/>
      <c r="J452" s="100"/>
      <c r="K452" s="100"/>
      <c r="L452" s="100"/>
      <c r="M452" s="99">
        <f>SUM(M453+M458)</f>
        <v>48034.5</v>
      </c>
    </row>
    <row r="453" spans="1:13" s="22" customFormat="1" ht="15" hidden="1">
      <c r="A453" s="132" t="s">
        <v>68</v>
      </c>
      <c r="B453" s="129"/>
      <c r="C453" s="80" t="s">
        <v>5</v>
      </c>
      <c r="D453" s="89" t="s">
        <v>467</v>
      </c>
      <c r="E453" s="89" t="s">
        <v>69</v>
      </c>
      <c r="F453" s="73"/>
      <c r="G453" s="99"/>
      <c r="H453" s="99"/>
      <c r="I453" s="99"/>
      <c r="J453" s="102"/>
      <c r="K453" s="102"/>
      <c r="L453" s="102"/>
      <c r="M453" s="99"/>
    </row>
    <row r="454" spans="1:13" s="22" customFormat="1" ht="28.5" hidden="1">
      <c r="A454" s="132" t="s">
        <v>14</v>
      </c>
      <c r="B454" s="129"/>
      <c r="C454" s="80" t="s">
        <v>5</v>
      </c>
      <c r="D454" s="89" t="s">
        <v>467</v>
      </c>
      <c r="E454" s="89" t="s">
        <v>15</v>
      </c>
      <c r="F454" s="73"/>
      <c r="G454" s="99">
        <f>SUM(G455+G456)</f>
        <v>0</v>
      </c>
      <c r="H454" s="99"/>
      <c r="I454" s="99"/>
      <c r="J454" s="102"/>
      <c r="K454" s="102"/>
      <c r="L454" s="102"/>
      <c r="M454" s="99">
        <f>SUM(M455+M456)</f>
        <v>0</v>
      </c>
    </row>
    <row r="455" spans="1:13" s="22" customFormat="1" ht="15" hidden="1">
      <c r="A455" s="124" t="s">
        <v>261</v>
      </c>
      <c r="B455" s="129"/>
      <c r="C455" s="80" t="s">
        <v>5</v>
      </c>
      <c r="D455" s="89" t="s">
        <v>467</v>
      </c>
      <c r="E455" s="89" t="s">
        <v>15</v>
      </c>
      <c r="F455" s="73" t="s">
        <v>262</v>
      </c>
      <c r="G455" s="99"/>
      <c r="H455" s="99"/>
      <c r="I455" s="99"/>
      <c r="J455" s="102"/>
      <c r="K455" s="102"/>
      <c r="L455" s="102"/>
      <c r="M455" s="99"/>
    </row>
    <row r="456" spans="1:13" ht="28.5" hidden="1">
      <c r="A456" s="132" t="s">
        <v>16</v>
      </c>
      <c r="B456" s="129"/>
      <c r="C456" s="80" t="s">
        <v>5</v>
      </c>
      <c r="D456" s="89" t="s">
        <v>467</v>
      </c>
      <c r="E456" s="89" t="s">
        <v>17</v>
      </c>
      <c r="F456" s="73"/>
      <c r="G456" s="99">
        <f>SUM(G457)</f>
        <v>0</v>
      </c>
      <c r="H456" s="99"/>
      <c r="I456" s="99"/>
      <c r="J456" s="100"/>
      <c r="K456" s="100"/>
      <c r="L456" s="100"/>
      <c r="M456" s="99">
        <f>SUM(M457)</f>
        <v>0</v>
      </c>
    </row>
    <row r="457" spans="1:13" ht="14.25" hidden="1">
      <c r="A457" s="124" t="s">
        <v>261</v>
      </c>
      <c r="B457" s="129"/>
      <c r="C457" s="80" t="s">
        <v>5</v>
      </c>
      <c r="D457" s="89" t="s">
        <v>467</v>
      </c>
      <c r="E457" s="89" t="s">
        <v>17</v>
      </c>
      <c r="F457" s="73" t="s">
        <v>262</v>
      </c>
      <c r="G457" s="99"/>
      <c r="H457" s="99"/>
      <c r="I457" s="99"/>
      <c r="J457" s="100"/>
      <c r="K457" s="100"/>
      <c r="L457" s="100"/>
      <c r="M457" s="99"/>
    </row>
    <row r="458" spans="1:13" ht="14.25">
      <c r="A458" s="132" t="s">
        <v>68</v>
      </c>
      <c r="B458" s="129"/>
      <c r="C458" s="80" t="s">
        <v>5</v>
      </c>
      <c r="D458" s="89" t="s">
        <v>467</v>
      </c>
      <c r="E458" s="89" t="s">
        <v>18</v>
      </c>
      <c r="F458" s="73"/>
      <c r="G458" s="99">
        <f>SUM(G459+G462)</f>
        <v>47830.899999999994</v>
      </c>
      <c r="H458" s="99"/>
      <c r="I458" s="99"/>
      <c r="J458" s="100"/>
      <c r="K458" s="100"/>
      <c r="L458" s="100"/>
      <c r="M458" s="99">
        <f>SUM(M459+M462)</f>
        <v>48034.5</v>
      </c>
    </row>
    <row r="459" spans="1:13" ht="28.5">
      <c r="A459" s="124" t="s">
        <v>48</v>
      </c>
      <c r="B459" s="129"/>
      <c r="C459" s="80" t="s">
        <v>5</v>
      </c>
      <c r="D459" s="89" t="s">
        <v>467</v>
      </c>
      <c r="E459" s="89" t="s">
        <v>19</v>
      </c>
      <c r="F459" s="73"/>
      <c r="G459" s="99">
        <f>SUM(G460:G461)</f>
        <v>1733</v>
      </c>
      <c r="H459" s="99"/>
      <c r="I459" s="99"/>
      <c r="J459" s="100"/>
      <c r="K459" s="100"/>
      <c r="L459" s="100"/>
      <c r="M459" s="99">
        <f>SUM(M460:M461)</f>
        <v>1783</v>
      </c>
    </row>
    <row r="460" spans="1:13" s="22" customFormat="1" ht="42.75">
      <c r="A460" s="77" t="s">
        <v>506</v>
      </c>
      <c r="B460" s="129"/>
      <c r="C460" s="80" t="s">
        <v>5</v>
      </c>
      <c r="D460" s="89" t="s">
        <v>467</v>
      </c>
      <c r="E460" s="89" t="s">
        <v>19</v>
      </c>
      <c r="F460" s="76" t="s">
        <v>507</v>
      </c>
      <c r="G460" s="99">
        <v>531.8</v>
      </c>
      <c r="H460" s="99"/>
      <c r="I460" s="99"/>
      <c r="J460" s="100">
        <f>SUM('ведомствен.2015-2016'!G359)</f>
        <v>531.8</v>
      </c>
      <c r="K460" s="100">
        <f>SUM('ведомствен.2015-2016'!H359)</f>
        <v>531.8</v>
      </c>
      <c r="L460" s="102"/>
      <c r="M460" s="99">
        <v>531.8</v>
      </c>
    </row>
    <row r="461" spans="1:13" s="22" customFormat="1" ht="15">
      <c r="A461" s="77" t="s">
        <v>508</v>
      </c>
      <c r="B461" s="129"/>
      <c r="C461" s="80" t="s">
        <v>5</v>
      </c>
      <c r="D461" s="89" t="s">
        <v>467</v>
      </c>
      <c r="E461" s="89" t="s">
        <v>19</v>
      </c>
      <c r="F461" s="76" t="s">
        <v>115</v>
      </c>
      <c r="G461" s="99">
        <v>1201.2</v>
      </c>
      <c r="H461" s="99"/>
      <c r="I461" s="99"/>
      <c r="J461" s="100">
        <f>SUM('ведомствен.2015-2016'!G360)</f>
        <v>1201.2</v>
      </c>
      <c r="K461" s="100">
        <f>SUM('ведомствен.2015-2016'!H360)</f>
        <v>1251.2</v>
      </c>
      <c r="L461" s="102"/>
      <c r="M461" s="99">
        <v>1251.2</v>
      </c>
    </row>
    <row r="462" spans="1:13" s="22" customFormat="1" ht="28.5">
      <c r="A462" s="124" t="s">
        <v>20</v>
      </c>
      <c r="B462" s="129"/>
      <c r="C462" s="80" t="s">
        <v>5</v>
      </c>
      <c r="D462" s="89" t="s">
        <v>467</v>
      </c>
      <c r="E462" s="89" t="s">
        <v>21</v>
      </c>
      <c r="F462" s="73"/>
      <c r="G462" s="99">
        <f>SUM(G463:G465)</f>
        <v>46097.899999999994</v>
      </c>
      <c r="H462" s="99"/>
      <c r="I462" s="99"/>
      <c r="J462" s="102"/>
      <c r="K462" s="102"/>
      <c r="L462" s="102"/>
      <c r="M462" s="99">
        <f>SUM(M463:M465)</f>
        <v>46251.5</v>
      </c>
    </row>
    <row r="463" spans="1:13" s="22" customFormat="1" ht="42.75">
      <c r="A463" s="77" t="s">
        <v>506</v>
      </c>
      <c r="B463" s="129"/>
      <c r="C463" s="80" t="s">
        <v>5</v>
      </c>
      <c r="D463" s="89" t="s">
        <v>467</v>
      </c>
      <c r="E463" s="89" t="s">
        <v>21</v>
      </c>
      <c r="F463" s="76" t="s">
        <v>507</v>
      </c>
      <c r="G463" s="99">
        <v>38706.7</v>
      </c>
      <c r="H463" s="99"/>
      <c r="I463" s="99"/>
      <c r="J463" s="100">
        <f>SUM('ведомствен.2015-2016'!G362)</f>
        <v>38706.7</v>
      </c>
      <c r="K463" s="100">
        <f>SUM('ведомствен.2015-2016'!H362)</f>
        <v>38706.7</v>
      </c>
      <c r="L463" s="102"/>
      <c r="M463" s="99">
        <v>38706.7</v>
      </c>
    </row>
    <row r="464" spans="1:13" s="22" customFormat="1" ht="15">
      <c r="A464" s="77" t="s">
        <v>508</v>
      </c>
      <c r="B464" s="129"/>
      <c r="C464" s="80" t="s">
        <v>5</v>
      </c>
      <c r="D464" s="89" t="s">
        <v>467</v>
      </c>
      <c r="E464" s="89" t="s">
        <v>21</v>
      </c>
      <c r="F464" s="76" t="s">
        <v>115</v>
      </c>
      <c r="G464" s="99">
        <v>7005.2</v>
      </c>
      <c r="H464" s="99"/>
      <c r="I464" s="99"/>
      <c r="J464" s="100">
        <f>SUM('ведомствен.2015-2016'!G363)</f>
        <v>7005.2</v>
      </c>
      <c r="K464" s="100">
        <f>SUM('ведомствен.2015-2016'!H363)</f>
        <v>7158.8</v>
      </c>
      <c r="L464" s="102"/>
      <c r="M464" s="99">
        <v>7158.8</v>
      </c>
    </row>
    <row r="465" spans="1:13" s="22" customFormat="1" ht="15">
      <c r="A465" s="77" t="s">
        <v>512</v>
      </c>
      <c r="B465" s="129"/>
      <c r="C465" s="80" t="s">
        <v>5</v>
      </c>
      <c r="D465" s="89" t="s">
        <v>467</v>
      </c>
      <c r="E465" s="89" t="s">
        <v>21</v>
      </c>
      <c r="F465" s="76" t="s">
        <v>172</v>
      </c>
      <c r="G465" s="99">
        <v>386</v>
      </c>
      <c r="H465" s="99">
        <f>SUM(H471+H475+H477+H479+H473)</f>
        <v>213007.5</v>
      </c>
      <c r="I465" s="99">
        <f t="shared" si="6"/>
        <v>55183.29015544041</v>
      </c>
      <c r="J465" s="100">
        <f>SUM('ведомствен.2015-2016'!G364)</f>
        <v>386</v>
      </c>
      <c r="K465" s="100">
        <f>SUM('ведомствен.2015-2016'!H364)</f>
        <v>386</v>
      </c>
      <c r="L465" s="102"/>
      <c r="M465" s="99">
        <v>386</v>
      </c>
    </row>
    <row r="466" spans="1:13" ht="14.25">
      <c r="A466" s="77" t="s">
        <v>22</v>
      </c>
      <c r="B466" s="129"/>
      <c r="C466" s="71" t="s">
        <v>5</v>
      </c>
      <c r="D466" s="72" t="s">
        <v>101</v>
      </c>
      <c r="E466" s="72"/>
      <c r="F466" s="76"/>
      <c r="G466" s="99">
        <f>SUM(G470+G512+G515)</f>
        <v>788159.9</v>
      </c>
      <c r="H466" s="99"/>
      <c r="I466" s="99"/>
      <c r="J466" s="100"/>
      <c r="K466" s="100"/>
      <c r="L466" s="100"/>
      <c r="M466" s="99">
        <f>SUM(M470+M512+M515)</f>
        <v>802561.9000000001</v>
      </c>
    </row>
    <row r="467" spans="1:13" ht="14.25" hidden="1">
      <c r="A467" s="77" t="s">
        <v>412</v>
      </c>
      <c r="B467" s="129"/>
      <c r="C467" s="71" t="s">
        <v>5</v>
      </c>
      <c r="D467" s="72" t="s">
        <v>101</v>
      </c>
      <c r="E467" s="72" t="s">
        <v>414</v>
      </c>
      <c r="F467" s="76"/>
      <c r="G467" s="99">
        <f>SUM(G469)</f>
        <v>0</v>
      </c>
      <c r="H467" s="99">
        <v>187516.5</v>
      </c>
      <c r="I467" s="99" t="e">
        <f>SUM(H467/G467*100)</f>
        <v>#DIV/0!</v>
      </c>
      <c r="J467" s="100"/>
      <c r="K467" s="100"/>
      <c r="L467" s="100"/>
      <c r="M467" s="99">
        <f>SUM(M469)</f>
        <v>0</v>
      </c>
    </row>
    <row r="468" spans="1:13" s="15" customFormat="1" ht="14.25" hidden="1">
      <c r="A468" s="77" t="s">
        <v>393</v>
      </c>
      <c r="B468" s="129"/>
      <c r="C468" s="71" t="s">
        <v>5</v>
      </c>
      <c r="D468" s="72" t="s">
        <v>101</v>
      </c>
      <c r="E468" s="72" t="s">
        <v>394</v>
      </c>
      <c r="F468" s="76"/>
      <c r="G468" s="99">
        <f>SUM(G469)</f>
        <v>0</v>
      </c>
      <c r="H468" s="99"/>
      <c r="I468" s="99"/>
      <c r="J468" s="101"/>
      <c r="K468" s="101"/>
      <c r="L468" s="101"/>
      <c r="M468" s="99">
        <f>SUM(M469)</f>
        <v>0</v>
      </c>
    </row>
    <row r="469" spans="1:13" s="15" customFormat="1" ht="14.25" hidden="1">
      <c r="A469" s="77" t="s">
        <v>314</v>
      </c>
      <c r="B469" s="126"/>
      <c r="C469" s="71" t="s">
        <v>5</v>
      </c>
      <c r="D469" s="72" t="s">
        <v>101</v>
      </c>
      <c r="E469" s="72" t="s">
        <v>394</v>
      </c>
      <c r="F469" s="73" t="s">
        <v>315</v>
      </c>
      <c r="G469" s="99"/>
      <c r="H469" s="99">
        <v>187516.5</v>
      </c>
      <c r="I469" s="99" t="e">
        <f>SUM(H469/G469*100)</f>
        <v>#DIV/0!</v>
      </c>
      <c r="J469" s="101"/>
      <c r="K469" s="101"/>
      <c r="L469" s="101"/>
      <c r="M469" s="99"/>
    </row>
    <row r="470" spans="1:13" s="15" customFormat="1" ht="14.25">
      <c r="A470" s="77" t="s">
        <v>23</v>
      </c>
      <c r="B470" s="129"/>
      <c r="C470" s="71" t="s">
        <v>5</v>
      </c>
      <c r="D470" s="72" t="s">
        <v>101</v>
      </c>
      <c r="E470" s="72" t="s">
        <v>24</v>
      </c>
      <c r="F470" s="76"/>
      <c r="G470" s="99">
        <f>SUM(G471+G473+G475+G477+G479+G482+G510)</f>
        <v>787372.1</v>
      </c>
      <c r="H470" s="99"/>
      <c r="I470" s="99"/>
      <c r="J470" s="101"/>
      <c r="K470" s="101"/>
      <c r="L470" s="101"/>
      <c r="M470" s="99">
        <f>SUM(M471+M473+M475+M477+M479+M482+M510)</f>
        <v>801774.1000000001</v>
      </c>
    </row>
    <row r="471" spans="1:13" s="22" customFormat="1" ht="42.75">
      <c r="A471" s="77" t="s">
        <v>302</v>
      </c>
      <c r="B471" s="129"/>
      <c r="C471" s="80" t="s">
        <v>5</v>
      </c>
      <c r="D471" s="89" t="s">
        <v>101</v>
      </c>
      <c r="E471" s="89" t="s">
        <v>303</v>
      </c>
      <c r="F471" s="73"/>
      <c r="G471" s="99">
        <f>SUM(G472)</f>
        <v>86975.8</v>
      </c>
      <c r="H471" s="99">
        <v>187516.5</v>
      </c>
      <c r="I471" s="99">
        <f t="shared" si="6"/>
        <v>215.59617732748652</v>
      </c>
      <c r="J471" s="102"/>
      <c r="K471" s="102"/>
      <c r="L471" s="102"/>
      <c r="M471" s="99">
        <f>SUM(M472)</f>
        <v>84205.1</v>
      </c>
    </row>
    <row r="472" spans="1:13" s="22" customFormat="1" ht="15">
      <c r="A472" s="77" t="s">
        <v>516</v>
      </c>
      <c r="B472" s="129"/>
      <c r="C472" s="80" t="s">
        <v>5</v>
      </c>
      <c r="D472" s="89" t="s">
        <v>101</v>
      </c>
      <c r="E472" s="89" t="s">
        <v>303</v>
      </c>
      <c r="F472" s="73" t="s">
        <v>517</v>
      </c>
      <c r="G472" s="99">
        <v>86975.8</v>
      </c>
      <c r="H472" s="99"/>
      <c r="I472" s="99">
        <f t="shared" si="6"/>
        <v>0</v>
      </c>
      <c r="J472" s="100">
        <f>SUM('ведомствен.2015-2016'!G371)</f>
        <v>86975.8</v>
      </c>
      <c r="K472" s="100">
        <f>SUM('ведомствен.2015-2016'!H371)</f>
        <v>84205.1</v>
      </c>
      <c r="L472" s="102"/>
      <c r="M472" s="99">
        <v>84205.1</v>
      </c>
    </row>
    <row r="473" spans="1:13" ht="28.5">
      <c r="A473" s="77" t="s">
        <v>301</v>
      </c>
      <c r="B473" s="129"/>
      <c r="C473" s="80" t="s">
        <v>5</v>
      </c>
      <c r="D473" s="89" t="s">
        <v>101</v>
      </c>
      <c r="E473" s="89" t="s">
        <v>602</v>
      </c>
      <c r="F473" s="73"/>
      <c r="G473" s="99">
        <f>SUM(G474)</f>
        <v>164852.6</v>
      </c>
      <c r="H473" s="99">
        <f>SUM(H474)</f>
        <v>120.3</v>
      </c>
      <c r="I473" s="99">
        <f t="shared" si="6"/>
        <v>0.07297428126702278</v>
      </c>
      <c r="J473" s="100"/>
      <c r="K473" s="100"/>
      <c r="L473" s="100"/>
      <c r="M473" s="99">
        <f>SUM(M474)</f>
        <v>166500.9</v>
      </c>
    </row>
    <row r="474" spans="1:13" ht="14.25">
      <c r="A474" s="77" t="s">
        <v>516</v>
      </c>
      <c r="B474" s="126"/>
      <c r="C474" s="80" t="s">
        <v>5</v>
      </c>
      <c r="D474" s="89" t="s">
        <v>101</v>
      </c>
      <c r="E474" s="89" t="s">
        <v>602</v>
      </c>
      <c r="F474" s="73" t="s">
        <v>517</v>
      </c>
      <c r="G474" s="99">
        <v>164852.6</v>
      </c>
      <c r="H474" s="99">
        <v>120.3</v>
      </c>
      <c r="I474" s="99">
        <f t="shared" si="6"/>
        <v>0.07297428126702278</v>
      </c>
      <c r="J474" s="100">
        <f>SUM('ведомствен.2015-2016'!G373)</f>
        <v>164852.6</v>
      </c>
      <c r="K474" s="100">
        <f>SUM('ведомствен.2015-2016'!H373)</f>
        <v>166500.9</v>
      </c>
      <c r="L474" s="100"/>
      <c r="M474" s="99">
        <v>166500.9</v>
      </c>
    </row>
    <row r="475" spans="1:13" s="22" customFormat="1" ht="42.75">
      <c r="A475" s="87" t="s">
        <v>300</v>
      </c>
      <c r="B475" s="129"/>
      <c r="C475" s="80" t="s">
        <v>5</v>
      </c>
      <c r="D475" s="89" t="s">
        <v>101</v>
      </c>
      <c r="E475" s="89" t="s">
        <v>603</v>
      </c>
      <c r="F475" s="73"/>
      <c r="G475" s="99">
        <f>SUM(G476)</f>
        <v>77.1</v>
      </c>
      <c r="H475" s="99">
        <f>SUM(H476)</f>
        <v>24134</v>
      </c>
      <c r="I475" s="99">
        <f t="shared" si="6"/>
        <v>31302.204928664076</v>
      </c>
      <c r="J475" s="102"/>
      <c r="K475" s="102"/>
      <c r="L475" s="102"/>
      <c r="M475" s="99">
        <f>SUM(M476)</f>
        <v>77.1</v>
      </c>
    </row>
    <row r="476" spans="1:13" s="22" customFormat="1" ht="15">
      <c r="A476" s="77" t="s">
        <v>516</v>
      </c>
      <c r="B476" s="129"/>
      <c r="C476" s="80" t="s">
        <v>5</v>
      </c>
      <c r="D476" s="89" t="s">
        <v>101</v>
      </c>
      <c r="E476" s="89" t="s">
        <v>603</v>
      </c>
      <c r="F476" s="73" t="s">
        <v>517</v>
      </c>
      <c r="G476" s="99">
        <v>77.1</v>
      </c>
      <c r="H476" s="99">
        <v>24134</v>
      </c>
      <c r="I476" s="99">
        <f t="shared" si="6"/>
        <v>31302.204928664076</v>
      </c>
      <c r="J476" s="100">
        <f>SUM('ведомствен.2015-2016'!G375)</f>
        <v>77.1</v>
      </c>
      <c r="K476" s="100">
        <f>SUM('ведомствен.2015-2016'!H375)</f>
        <v>77.1</v>
      </c>
      <c r="L476" s="102"/>
      <c r="M476" s="99">
        <v>77.1</v>
      </c>
    </row>
    <row r="477" spans="1:13" s="22" customFormat="1" ht="85.5">
      <c r="A477" s="61" t="s">
        <v>604</v>
      </c>
      <c r="B477" s="225"/>
      <c r="C477" s="143" t="s">
        <v>5</v>
      </c>
      <c r="D477" s="86" t="s">
        <v>101</v>
      </c>
      <c r="E477" s="86" t="s">
        <v>605</v>
      </c>
      <c r="F477" s="144"/>
      <c r="G477" s="122">
        <f>G478</f>
        <v>84205.6</v>
      </c>
      <c r="H477" s="99">
        <f>SUM(H478)</f>
        <v>1236.7</v>
      </c>
      <c r="I477" s="99">
        <f t="shared" si="6"/>
        <v>1.4686671670292712</v>
      </c>
      <c r="J477" s="102"/>
      <c r="K477" s="102"/>
      <c r="L477" s="102"/>
      <c r="M477" s="116">
        <f>M478</f>
        <v>88596.6</v>
      </c>
    </row>
    <row r="478" spans="1:13" s="22" customFormat="1" ht="15">
      <c r="A478" s="62" t="s">
        <v>516</v>
      </c>
      <c r="B478" s="225"/>
      <c r="C478" s="143" t="s">
        <v>5</v>
      </c>
      <c r="D478" s="86" t="s">
        <v>101</v>
      </c>
      <c r="E478" s="86" t="s">
        <v>605</v>
      </c>
      <c r="F478" s="144" t="s">
        <v>517</v>
      </c>
      <c r="G478" s="122">
        <v>84205.6</v>
      </c>
      <c r="H478" s="99">
        <v>1236.7</v>
      </c>
      <c r="I478" s="99">
        <f t="shared" si="6"/>
        <v>1.4686671670292712</v>
      </c>
      <c r="J478" s="100">
        <f>SUM('ведомствен.2015-2016'!G377)</f>
        <v>84205.6</v>
      </c>
      <c r="K478" s="100">
        <f>SUM('ведомствен.2015-2016'!H377)</f>
        <v>88596.6</v>
      </c>
      <c r="L478" s="102"/>
      <c r="M478" s="116">
        <v>88596.6</v>
      </c>
    </row>
    <row r="479" spans="1:13" s="22" customFormat="1" ht="15">
      <c r="A479" s="62" t="s">
        <v>223</v>
      </c>
      <c r="B479" s="225"/>
      <c r="C479" s="143" t="s">
        <v>5</v>
      </c>
      <c r="D479" s="86" t="s">
        <v>101</v>
      </c>
      <c r="E479" s="86" t="s">
        <v>606</v>
      </c>
      <c r="F479" s="144"/>
      <c r="G479" s="122">
        <f>G480+G481</f>
        <v>2034.3</v>
      </c>
      <c r="H479" s="99">
        <f>SUM(H480)</f>
        <v>0</v>
      </c>
      <c r="I479" s="99">
        <f t="shared" si="6"/>
        <v>0</v>
      </c>
      <c r="J479" s="102"/>
      <c r="K479" s="102"/>
      <c r="L479" s="102"/>
      <c r="M479" s="116">
        <f>M480+M481</f>
        <v>2034.3</v>
      </c>
    </row>
    <row r="480" spans="1:13" s="22" customFormat="1" ht="14.25" customHeight="1">
      <c r="A480" s="62" t="s">
        <v>516</v>
      </c>
      <c r="B480" s="225"/>
      <c r="C480" s="143" t="s">
        <v>5</v>
      </c>
      <c r="D480" s="86" t="s">
        <v>101</v>
      </c>
      <c r="E480" s="86" t="s">
        <v>606</v>
      </c>
      <c r="F480" s="144" t="s">
        <v>517</v>
      </c>
      <c r="G480" s="122">
        <v>2034.3</v>
      </c>
      <c r="H480" s="99"/>
      <c r="I480" s="99">
        <f t="shared" si="6"/>
        <v>0</v>
      </c>
      <c r="J480" s="100">
        <f>SUM('ведомствен.2015-2016'!G379)</f>
        <v>2034.3</v>
      </c>
      <c r="K480" s="100">
        <f>SUM('ведомствен.2015-2016'!H379)</f>
        <v>2034.3</v>
      </c>
      <c r="L480" s="102"/>
      <c r="M480" s="116">
        <v>2034.3</v>
      </c>
    </row>
    <row r="481" spans="1:13" s="22" customFormat="1" ht="42.75" hidden="1">
      <c r="A481" s="62" t="s">
        <v>622</v>
      </c>
      <c r="B481" s="225"/>
      <c r="C481" s="143" t="s">
        <v>5</v>
      </c>
      <c r="D481" s="86" t="s">
        <v>101</v>
      </c>
      <c r="E481" s="86" t="s">
        <v>606</v>
      </c>
      <c r="F481" s="144" t="s">
        <v>523</v>
      </c>
      <c r="G481" s="122"/>
      <c r="H481" s="99">
        <f>SUM(H482)</f>
        <v>9549.8</v>
      </c>
      <c r="I481" s="99" t="e">
        <f t="shared" si="6"/>
        <v>#DIV/0!</v>
      </c>
      <c r="J481" s="100">
        <f>SUM('ведомствен.2015-2016'!G380)</f>
        <v>0</v>
      </c>
      <c r="K481" s="100">
        <f>SUM('ведомствен.2015-2016'!H380)</f>
        <v>0</v>
      </c>
      <c r="L481" s="102"/>
      <c r="M481" s="116"/>
    </row>
    <row r="482" spans="1:13" s="22" customFormat="1" ht="28.5">
      <c r="A482" s="62" t="s">
        <v>305</v>
      </c>
      <c r="B482" s="225"/>
      <c r="C482" s="143" t="s">
        <v>5</v>
      </c>
      <c r="D482" s="86" t="s">
        <v>101</v>
      </c>
      <c r="E482" s="86" t="s">
        <v>607</v>
      </c>
      <c r="F482" s="144"/>
      <c r="G482" s="122">
        <f>G483+G485+G487+G489+G491+G493+G495+G497+G499+G501+G503+G505+G508</f>
        <v>439771</v>
      </c>
      <c r="H482" s="99">
        <f>SUM(H483)</f>
        <v>9549.8</v>
      </c>
      <c r="I482" s="99">
        <f t="shared" si="6"/>
        <v>2.1715392783971654</v>
      </c>
      <c r="J482" s="102"/>
      <c r="K482" s="102"/>
      <c r="L482" s="102"/>
      <c r="M482" s="116">
        <f>M483+M485+M487+M489+M491+M493+M495+M497+M499+M501+M503+M505+M508</f>
        <v>450904.4000000001</v>
      </c>
    </row>
    <row r="483" spans="1:13" ht="57">
      <c r="A483" s="62" t="s">
        <v>477</v>
      </c>
      <c r="B483" s="225"/>
      <c r="C483" s="143" t="s">
        <v>5</v>
      </c>
      <c r="D483" s="86" t="s">
        <v>101</v>
      </c>
      <c r="E483" s="86" t="s">
        <v>608</v>
      </c>
      <c r="F483" s="144"/>
      <c r="G483" s="122">
        <f>G484</f>
        <v>1259.6</v>
      </c>
      <c r="H483" s="99">
        <v>9549.8</v>
      </c>
      <c r="I483" s="99">
        <f aca="true" t="shared" si="7" ref="I483:I492">SUM(H483/G483*100)</f>
        <v>758.1613210543029</v>
      </c>
      <c r="J483" s="100"/>
      <c r="K483" s="100"/>
      <c r="L483" s="100"/>
      <c r="M483" s="116">
        <f>M484</f>
        <v>1259.6</v>
      </c>
    </row>
    <row r="484" spans="1:13" ht="14.25">
      <c r="A484" s="62" t="s">
        <v>516</v>
      </c>
      <c r="B484" s="225"/>
      <c r="C484" s="143" t="s">
        <v>5</v>
      </c>
      <c r="D484" s="86" t="s">
        <v>101</v>
      </c>
      <c r="E484" s="86" t="s">
        <v>608</v>
      </c>
      <c r="F484" s="144" t="s">
        <v>517</v>
      </c>
      <c r="G484" s="122">
        <v>1259.6</v>
      </c>
      <c r="H484" s="99">
        <v>9549.8</v>
      </c>
      <c r="I484" s="99">
        <f t="shared" si="7"/>
        <v>758.1613210543029</v>
      </c>
      <c r="J484" s="100">
        <f>SUM('ведомствен.2015-2016'!G383)</f>
        <v>1259.6</v>
      </c>
      <c r="K484" s="100">
        <f>SUM('ведомствен.2015-2016'!H383)</f>
        <v>1259.6</v>
      </c>
      <c r="L484" s="100"/>
      <c r="M484" s="116">
        <v>1259.6</v>
      </c>
    </row>
    <row r="485" spans="1:13" ht="28.5">
      <c r="A485" s="63" t="s">
        <v>478</v>
      </c>
      <c r="B485" s="225"/>
      <c r="C485" s="143" t="s">
        <v>5</v>
      </c>
      <c r="D485" s="86" t="s">
        <v>101</v>
      </c>
      <c r="E485" s="86" t="s">
        <v>609</v>
      </c>
      <c r="F485" s="144"/>
      <c r="G485" s="122">
        <f>SUM(G486)</f>
        <v>59535.9</v>
      </c>
      <c r="H485" s="99">
        <v>56722</v>
      </c>
      <c r="I485" s="99">
        <f t="shared" si="7"/>
        <v>95.27360802473801</v>
      </c>
      <c r="J485" s="100"/>
      <c r="K485" s="100"/>
      <c r="L485" s="100"/>
      <c r="M485" s="116">
        <f>SUM(M486)</f>
        <v>62477.9</v>
      </c>
    </row>
    <row r="486" spans="1:13" ht="14.25">
      <c r="A486" s="62" t="s">
        <v>516</v>
      </c>
      <c r="B486" s="225"/>
      <c r="C486" s="143" t="s">
        <v>5</v>
      </c>
      <c r="D486" s="86" t="s">
        <v>101</v>
      </c>
      <c r="E486" s="86" t="s">
        <v>609</v>
      </c>
      <c r="F486" s="144" t="s">
        <v>517</v>
      </c>
      <c r="G486" s="122">
        <v>59535.9</v>
      </c>
      <c r="H486" s="99">
        <f>SUM(H490)</f>
        <v>0</v>
      </c>
      <c r="I486" s="99">
        <f t="shared" si="7"/>
        <v>0</v>
      </c>
      <c r="J486" s="100">
        <f>SUM('ведомствен.2015-2016'!G385)</f>
        <v>59535.9</v>
      </c>
      <c r="K486" s="100">
        <f>SUM('ведомствен.2015-2016'!H385)</f>
        <v>62477.9</v>
      </c>
      <c r="L486" s="100"/>
      <c r="M486" s="116">
        <v>62477.9</v>
      </c>
    </row>
    <row r="487" spans="1:13" s="15" customFormat="1" ht="71.25">
      <c r="A487" s="64" t="s">
        <v>479</v>
      </c>
      <c r="B487" s="225"/>
      <c r="C487" s="143" t="s">
        <v>5</v>
      </c>
      <c r="D487" s="86" t="s">
        <v>101</v>
      </c>
      <c r="E487" s="86" t="s">
        <v>610</v>
      </c>
      <c r="F487" s="144"/>
      <c r="G487" s="122">
        <f>SUM(G488)</f>
        <v>52576.1</v>
      </c>
      <c r="H487" s="99"/>
      <c r="I487" s="99"/>
      <c r="J487" s="101"/>
      <c r="K487" s="101"/>
      <c r="L487" s="101"/>
      <c r="M487" s="116">
        <f>SUM(M488)</f>
        <v>50891.8</v>
      </c>
    </row>
    <row r="488" spans="1:13" s="15" customFormat="1" ht="14.25">
      <c r="A488" s="62" t="s">
        <v>516</v>
      </c>
      <c r="B488" s="225"/>
      <c r="C488" s="143" t="s">
        <v>5</v>
      </c>
      <c r="D488" s="86" t="s">
        <v>101</v>
      </c>
      <c r="E488" s="86" t="s">
        <v>610</v>
      </c>
      <c r="F488" s="144" t="s">
        <v>517</v>
      </c>
      <c r="G488" s="122">
        <v>52576.1</v>
      </c>
      <c r="H488" s="99"/>
      <c r="I488" s="99"/>
      <c r="J488" s="100">
        <f>SUM('ведомствен.2015-2016'!G387)</f>
        <v>52576.1</v>
      </c>
      <c r="K488" s="100">
        <f>SUM('ведомствен.2015-2016'!H387)</f>
        <v>50891.8</v>
      </c>
      <c r="L488" s="101"/>
      <c r="M488" s="116">
        <v>50891.8</v>
      </c>
    </row>
    <row r="489" spans="1:13" s="15" customFormat="1" ht="85.5">
      <c r="A489" s="64" t="s">
        <v>611</v>
      </c>
      <c r="B489" s="225"/>
      <c r="C489" s="143" t="s">
        <v>5</v>
      </c>
      <c r="D489" s="86" t="s">
        <v>101</v>
      </c>
      <c r="E489" s="86" t="s">
        <v>612</v>
      </c>
      <c r="F489" s="144"/>
      <c r="G489" s="122">
        <f>G490</f>
        <v>174072.1</v>
      </c>
      <c r="H489" s="99"/>
      <c r="I489" s="99"/>
      <c r="J489" s="101"/>
      <c r="K489" s="101"/>
      <c r="L489" s="101"/>
      <c r="M489" s="116">
        <f>M490</f>
        <v>182775.4</v>
      </c>
    </row>
    <row r="490" spans="1:13" ht="14.25">
      <c r="A490" s="62" t="s">
        <v>516</v>
      </c>
      <c r="B490" s="225"/>
      <c r="C490" s="143" t="s">
        <v>5</v>
      </c>
      <c r="D490" s="86" t="s">
        <v>101</v>
      </c>
      <c r="E490" s="86" t="s">
        <v>612</v>
      </c>
      <c r="F490" s="144" t="s">
        <v>517</v>
      </c>
      <c r="G490" s="122">
        <v>174072.1</v>
      </c>
      <c r="H490" s="99">
        <f>SUM(H492)</f>
        <v>0</v>
      </c>
      <c r="I490" s="99">
        <f t="shared" si="7"/>
        <v>0</v>
      </c>
      <c r="J490" s="100">
        <f>SUM('ведомствен.2015-2016'!G389)</f>
        <v>174072.1</v>
      </c>
      <c r="K490" s="100">
        <f>SUM('ведомствен.2015-2016'!H389)</f>
        <v>182775.4</v>
      </c>
      <c r="L490" s="100"/>
      <c r="M490" s="116">
        <v>182775.4</v>
      </c>
    </row>
    <row r="491" spans="1:13" ht="85.5">
      <c r="A491" s="63" t="s">
        <v>480</v>
      </c>
      <c r="B491" s="225"/>
      <c r="C491" s="143" t="s">
        <v>5</v>
      </c>
      <c r="D491" s="86" t="s">
        <v>101</v>
      </c>
      <c r="E491" s="86" t="s">
        <v>613</v>
      </c>
      <c r="F491" s="144"/>
      <c r="G491" s="122">
        <f>SUM(G492)</f>
        <v>1536.3</v>
      </c>
      <c r="H491" s="99">
        <v>9549.8</v>
      </c>
      <c r="I491" s="99">
        <f t="shared" si="7"/>
        <v>621.610362559396</v>
      </c>
      <c r="J491" s="100"/>
      <c r="K491" s="100"/>
      <c r="L491" s="100"/>
      <c r="M491" s="116">
        <f>SUM(M492)</f>
        <v>1536.3</v>
      </c>
    </row>
    <row r="492" spans="1:13" s="15" customFormat="1" ht="14.25">
      <c r="A492" s="62" t="s">
        <v>516</v>
      </c>
      <c r="B492" s="225"/>
      <c r="C492" s="143" t="s">
        <v>5</v>
      </c>
      <c r="D492" s="86" t="s">
        <v>101</v>
      </c>
      <c r="E492" s="86" t="s">
        <v>613</v>
      </c>
      <c r="F492" s="144" t="s">
        <v>517</v>
      </c>
      <c r="G492" s="122">
        <v>1536.3</v>
      </c>
      <c r="H492" s="99"/>
      <c r="I492" s="99">
        <f t="shared" si="7"/>
        <v>0</v>
      </c>
      <c r="J492" s="100">
        <f>SUM('ведомствен.2015-2016'!G391)</f>
        <v>1536.3</v>
      </c>
      <c r="K492" s="100">
        <f>SUM('ведомствен.2015-2016'!H391)</f>
        <v>1536.3</v>
      </c>
      <c r="L492" s="101"/>
      <c r="M492" s="116">
        <v>1536.3</v>
      </c>
    </row>
    <row r="493" spans="1:13" ht="99.75">
      <c r="A493" s="63" t="s">
        <v>481</v>
      </c>
      <c r="B493" s="225"/>
      <c r="C493" s="143" t="s">
        <v>5</v>
      </c>
      <c r="D493" s="86" t="s">
        <v>101</v>
      </c>
      <c r="E493" s="86" t="s">
        <v>614</v>
      </c>
      <c r="F493" s="144"/>
      <c r="G493" s="122">
        <f>G494</f>
        <v>10018.1</v>
      </c>
      <c r="H493" s="99"/>
      <c r="I493" s="99"/>
      <c r="J493" s="101"/>
      <c r="K493" s="101"/>
      <c r="L493" s="100"/>
      <c r="M493" s="116">
        <f>M494</f>
        <v>10518.9</v>
      </c>
    </row>
    <row r="494" spans="1:13" ht="14.25">
      <c r="A494" s="62" t="s">
        <v>516</v>
      </c>
      <c r="B494" s="225"/>
      <c r="C494" s="143" t="s">
        <v>5</v>
      </c>
      <c r="D494" s="86" t="s">
        <v>101</v>
      </c>
      <c r="E494" s="86" t="s">
        <v>614</v>
      </c>
      <c r="F494" s="144" t="s">
        <v>517</v>
      </c>
      <c r="G494" s="122">
        <v>10018.1</v>
      </c>
      <c r="H494" s="99"/>
      <c r="I494" s="99"/>
      <c r="J494" s="100">
        <f>SUM('ведомствен.2015-2016'!G393)</f>
        <v>10018.1</v>
      </c>
      <c r="K494" s="100">
        <f>SUM('ведомствен.2015-2016'!H393)</f>
        <v>10518.9</v>
      </c>
      <c r="L494" s="100"/>
      <c r="M494" s="116">
        <v>10518.9</v>
      </c>
    </row>
    <row r="495" spans="1:13" s="22" customFormat="1" ht="57">
      <c r="A495" s="62" t="s">
        <v>482</v>
      </c>
      <c r="B495" s="225"/>
      <c r="C495" s="143" t="s">
        <v>5</v>
      </c>
      <c r="D495" s="86" t="s">
        <v>101</v>
      </c>
      <c r="E495" s="86" t="s">
        <v>615</v>
      </c>
      <c r="F495" s="144"/>
      <c r="G495" s="122">
        <f>SUM(G496)</f>
        <v>120441.6</v>
      </c>
      <c r="H495" s="99" t="e">
        <f>SUM(H501+H544+H577+H596)+#REF!+H570+H589+H586+H496+#REF!</f>
        <v>#REF!</v>
      </c>
      <c r="I495" s="99" t="e">
        <f t="shared" si="6"/>
        <v>#REF!</v>
      </c>
      <c r="J495" s="102"/>
      <c r="K495" s="102"/>
      <c r="L495" s="102">
        <f>SUM(J501:J599)</f>
        <v>3390927.2</v>
      </c>
      <c r="M495" s="116">
        <f>SUM(M496)</f>
        <v>120441.6</v>
      </c>
    </row>
    <row r="496" spans="1:13" s="22" customFormat="1" ht="15">
      <c r="A496" s="62" t="s">
        <v>516</v>
      </c>
      <c r="B496" s="225"/>
      <c r="C496" s="143" t="s">
        <v>5</v>
      </c>
      <c r="D496" s="86" t="s">
        <v>101</v>
      </c>
      <c r="E496" s="86" t="s">
        <v>615</v>
      </c>
      <c r="F496" s="144" t="s">
        <v>517</v>
      </c>
      <c r="G496" s="122">
        <v>120441.6</v>
      </c>
      <c r="H496" s="99">
        <f>SUM(H497+H499)</f>
        <v>0</v>
      </c>
      <c r="I496" s="99">
        <f t="shared" si="6"/>
        <v>0</v>
      </c>
      <c r="J496" s="100">
        <f>SUM('ведомствен.2015-2016'!G395)</f>
        <v>120441.6</v>
      </c>
      <c r="K496" s="100">
        <f>SUM('ведомствен.2015-2016'!H395)</f>
        <v>120441.6</v>
      </c>
      <c r="L496" s="102"/>
      <c r="M496" s="116">
        <v>120441.6</v>
      </c>
    </row>
    <row r="497" spans="1:13" ht="85.5">
      <c r="A497" s="62" t="s">
        <v>483</v>
      </c>
      <c r="B497" s="225"/>
      <c r="C497" s="143" t="s">
        <v>5</v>
      </c>
      <c r="D497" s="86" t="s">
        <v>101</v>
      </c>
      <c r="E497" s="86" t="s">
        <v>616</v>
      </c>
      <c r="F497" s="144"/>
      <c r="G497" s="122">
        <f>G498</f>
        <v>1029.4</v>
      </c>
      <c r="H497" s="99">
        <f>SUM(H498)</f>
        <v>0</v>
      </c>
      <c r="I497" s="99">
        <f t="shared" si="6"/>
        <v>0</v>
      </c>
      <c r="J497" s="100"/>
      <c r="K497" s="100"/>
      <c r="L497" s="100"/>
      <c r="M497" s="116">
        <f>M498</f>
        <v>1080.9</v>
      </c>
    </row>
    <row r="498" spans="1:13" ht="14.25">
      <c r="A498" s="62" t="s">
        <v>516</v>
      </c>
      <c r="B498" s="225"/>
      <c r="C498" s="143" t="s">
        <v>5</v>
      </c>
      <c r="D498" s="86" t="s">
        <v>101</v>
      </c>
      <c r="E498" s="86" t="s">
        <v>616</v>
      </c>
      <c r="F498" s="144" t="s">
        <v>517</v>
      </c>
      <c r="G498" s="122">
        <v>1029.4</v>
      </c>
      <c r="H498" s="99"/>
      <c r="I498" s="99">
        <f t="shared" si="6"/>
        <v>0</v>
      </c>
      <c r="J498" s="100">
        <f>SUM('ведомствен.2015-2016'!G397)</f>
        <v>1029.4</v>
      </c>
      <c r="K498" s="100">
        <f>SUM('ведомствен.2015-2016'!H397)</f>
        <v>1080.9</v>
      </c>
      <c r="L498" s="100"/>
      <c r="M498" s="116">
        <v>1080.9</v>
      </c>
    </row>
    <row r="499" spans="1:13" ht="71.25">
      <c r="A499" s="62" t="s">
        <v>617</v>
      </c>
      <c r="B499" s="225"/>
      <c r="C499" s="143" t="s">
        <v>5</v>
      </c>
      <c r="D499" s="86" t="s">
        <v>101</v>
      </c>
      <c r="E499" s="86" t="s">
        <v>618</v>
      </c>
      <c r="F499" s="144"/>
      <c r="G499" s="122">
        <f>SUM(G500)</f>
        <v>243.4</v>
      </c>
      <c r="H499" s="99">
        <f>SUM(H500)</f>
        <v>0</v>
      </c>
      <c r="I499" s="99">
        <f t="shared" si="6"/>
        <v>0</v>
      </c>
      <c r="J499" s="100"/>
      <c r="K499" s="100"/>
      <c r="L499" s="100"/>
      <c r="M499" s="116">
        <f>SUM(M500)</f>
        <v>243.4</v>
      </c>
    </row>
    <row r="500" spans="1:13" ht="14.25">
      <c r="A500" s="62" t="s">
        <v>516</v>
      </c>
      <c r="B500" s="225"/>
      <c r="C500" s="143" t="s">
        <v>5</v>
      </c>
      <c r="D500" s="86" t="s">
        <v>101</v>
      </c>
      <c r="E500" s="86" t="s">
        <v>618</v>
      </c>
      <c r="F500" s="144" t="s">
        <v>517</v>
      </c>
      <c r="G500" s="122">
        <v>243.4</v>
      </c>
      <c r="H500" s="99"/>
      <c r="I500" s="99">
        <f t="shared" si="6"/>
        <v>0</v>
      </c>
      <c r="J500" s="100">
        <f>SUM('ведомствен.2015-2016'!G399)</f>
        <v>243.4</v>
      </c>
      <c r="K500" s="100">
        <f>SUM('ведомствен.2015-2016'!H399)</f>
        <v>243.4</v>
      </c>
      <c r="L500" s="100"/>
      <c r="M500" s="116">
        <v>243.4</v>
      </c>
    </row>
    <row r="501" spans="1:13" s="22" customFormat="1" ht="57">
      <c r="A501" s="62" t="s">
        <v>484</v>
      </c>
      <c r="B501" s="225"/>
      <c r="C501" s="143" t="s">
        <v>5</v>
      </c>
      <c r="D501" s="86" t="s">
        <v>101</v>
      </c>
      <c r="E501" s="86" t="s">
        <v>619</v>
      </c>
      <c r="F501" s="144"/>
      <c r="G501" s="122">
        <f>G502</f>
        <v>6813.8</v>
      </c>
      <c r="H501" s="99">
        <f>SUM(H523)</f>
        <v>260775.1</v>
      </c>
      <c r="I501" s="99">
        <f t="shared" si="6"/>
        <v>3827.1610555050047</v>
      </c>
      <c r="J501" s="102"/>
      <c r="K501" s="102"/>
      <c r="L501" s="102"/>
      <c r="M501" s="116">
        <f>M502</f>
        <v>7154.4</v>
      </c>
    </row>
    <row r="502" spans="1:13" s="22" customFormat="1" ht="15">
      <c r="A502" s="62" t="s">
        <v>516</v>
      </c>
      <c r="B502" s="225"/>
      <c r="C502" s="143" t="s">
        <v>5</v>
      </c>
      <c r="D502" s="86" t="s">
        <v>101</v>
      </c>
      <c r="E502" s="86" t="s">
        <v>619</v>
      </c>
      <c r="F502" s="144" t="s">
        <v>517</v>
      </c>
      <c r="G502" s="122">
        <v>6813.8</v>
      </c>
      <c r="H502" s="99"/>
      <c r="I502" s="99"/>
      <c r="J502" s="100">
        <f>SUM('ведомствен.2015-2016'!G401)</f>
        <v>6813.8</v>
      </c>
      <c r="K502" s="100">
        <f>SUM('ведомствен.2015-2016'!H401)</f>
        <v>7154.4</v>
      </c>
      <c r="L502" s="102"/>
      <c r="M502" s="116">
        <v>7154.4</v>
      </c>
    </row>
    <row r="503" spans="1:13" ht="42.75">
      <c r="A503" s="62" t="s">
        <v>485</v>
      </c>
      <c r="B503" s="225"/>
      <c r="C503" s="143" t="s">
        <v>5</v>
      </c>
      <c r="D503" s="86" t="s">
        <v>101</v>
      </c>
      <c r="E503" s="86" t="s">
        <v>620</v>
      </c>
      <c r="F503" s="144"/>
      <c r="G503" s="122">
        <f>SUM(G504)</f>
        <v>5357.2</v>
      </c>
      <c r="H503" s="99"/>
      <c r="I503" s="99"/>
      <c r="J503" s="100"/>
      <c r="K503" s="100"/>
      <c r="L503" s="100"/>
      <c r="M503" s="116">
        <f>SUM(M504)</f>
        <v>5357.2</v>
      </c>
    </row>
    <row r="504" spans="1:13" ht="14.25">
      <c r="A504" s="62" t="s">
        <v>516</v>
      </c>
      <c r="B504" s="225"/>
      <c r="C504" s="143" t="s">
        <v>5</v>
      </c>
      <c r="D504" s="86" t="s">
        <v>101</v>
      </c>
      <c r="E504" s="86" t="s">
        <v>620</v>
      </c>
      <c r="F504" s="144" t="s">
        <v>517</v>
      </c>
      <c r="G504" s="122">
        <v>5357.2</v>
      </c>
      <c r="H504" s="99"/>
      <c r="I504" s="99"/>
      <c r="J504" s="100">
        <f>SUM('ведомствен.2015-2016'!G403)</f>
        <v>5357.2</v>
      </c>
      <c r="K504" s="100">
        <f>SUM('ведомствен.2015-2016'!H403)</f>
        <v>5357.2</v>
      </c>
      <c r="L504" s="100"/>
      <c r="M504" s="116">
        <v>5357.2</v>
      </c>
    </row>
    <row r="505" spans="1:13" s="22" customFormat="1" ht="42.75">
      <c r="A505" s="63" t="s">
        <v>486</v>
      </c>
      <c r="B505" s="225"/>
      <c r="C505" s="143" t="s">
        <v>5</v>
      </c>
      <c r="D505" s="86" t="s">
        <v>101</v>
      </c>
      <c r="E505" s="86" t="s">
        <v>621</v>
      </c>
      <c r="F505" s="144"/>
      <c r="G505" s="122">
        <f>SUM(G506+G507)</f>
        <v>1791.1</v>
      </c>
      <c r="H505" s="99"/>
      <c r="I505" s="99"/>
      <c r="J505" s="102"/>
      <c r="K505" s="102"/>
      <c r="L505" s="102"/>
      <c r="M505" s="116">
        <f>SUM(M506+M507)</f>
        <v>1815.8000000000002</v>
      </c>
    </row>
    <row r="506" spans="1:13" s="22" customFormat="1" ht="15">
      <c r="A506" s="62" t="s">
        <v>516</v>
      </c>
      <c r="B506" s="225"/>
      <c r="C506" s="143" t="s">
        <v>5</v>
      </c>
      <c r="D506" s="86" t="s">
        <v>101</v>
      </c>
      <c r="E506" s="86" t="s">
        <v>621</v>
      </c>
      <c r="F506" s="144" t="s">
        <v>517</v>
      </c>
      <c r="G506" s="122">
        <v>1503.5</v>
      </c>
      <c r="H506" s="99"/>
      <c r="I506" s="99"/>
      <c r="J506" s="100">
        <f>SUM('ведомствен.2015-2016'!G405)</f>
        <v>1503.5</v>
      </c>
      <c r="K506" s="100">
        <f>SUM('ведомствен.2015-2016'!H405)</f>
        <v>1528.2</v>
      </c>
      <c r="L506" s="102"/>
      <c r="M506" s="116">
        <v>1528.2</v>
      </c>
    </row>
    <row r="507" spans="1:13" s="22" customFormat="1" ht="42.75">
      <c r="A507" s="62" t="s">
        <v>622</v>
      </c>
      <c r="B507" s="225"/>
      <c r="C507" s="143" t="s">
        <v>5</v>
      </c>
      <c r="D507" s="86" t="s">
        <v>101</v>
      </c>
      <c r="E507" s="86" t="s">
        <v>621</v>
      </c>
      <c r="F507" s="144" t="s">
        <v>523</v>
      </c>
      <c r="G507" s="122">
        <v>287.6</v>
      </c>
      <c r="H507" s="99"/>
      <c r="I507" s="99"/>
      <c r="J507" s="100">
        <f>SUM('ведомствен.2015-2016'!G406)</f>
        <v>287.6</v>
      </c>
      <c r="K507" s="100">
        <f>SUM('ведомствен.2015-2016'!H406)</f>
        <v>287.6</v>
      </c>
      <c r="L507" s="102"/>
      <c r="M507" s="116">
        <v>287.6</v>
      </c>
    </row>
    <row r="508" spans="1:13" s="15" customFormat="1" ht="42.75">
      <c r="A508" s="62" t="s">
        <v>487</v>
      </c>
      <c r="B508" s="225"/>
      <c r="C508" s="143" t="s">
        <v>5</v>
      </c>
      <c r="D508" s="86" t="s">
        <v>101</v>
      </c>
      <c r="E508" s="86" t="s">
        <v>623</v>
      </c>
      <c r="F508" s="144"/>
      <c r="G508" s="122">
        <f>SUM(G509)</f>
        <v>5096.4</v>
      </c>
      <c r="H508" s="99"/>
      <c r="I508" s="99"/>
      <c r="J508" s="101"/>
      <c r="K508" s="101"/>
      <c r="L508" s="101"/>
      <c r="M508" s="116">
        <f>SUM(M509)</f>
        <v>5351.2</v>
      </c>
    </row>
    <row r="509" spans="1:13" s="15" customFormat="1" ht="14.25">
      <c r="A509" s="62" t="s">
        <v>516</v>
      </c>
      <c r="B509" s="225"/>
      <c r="C509" s="143" t="s">
        <v>5</v>
      </c>
      <c r="D509" s="86" t="s">
        <v>101</v>
      </c>
      <c r="E509" s="86" t="s">
        <v>623</v>
      </c>
      <c r="F509" s="144" t="s">
        <v>517</v>
      </c>
      <c r="G509" s="122">
        <v>5096.4</v>
      </c>
      <c r="H509" s="99"/>
      <c r="I509" s="99"/>
      <c r="J509" s="100">
        <f>SUM('ведомствен.2015-2016'!G408)</f>
        <v>5096.4</v>
      </c>
      <c r="K509" s="100">
        <f>SUM('ведомствен.2015-2016'!H408)</f>
        <v>5351.2</v>
      </c>
      <c r="L509" s="101"/>
      <c r="M509" s="116">
        <v>5351.2</v>
      </c>
    </row>
    <row r="510" spans="1:13" s="15" customFormat="1" ht="42.75">
      <c r="A510" s="127" t="s">
        <v>642</v>
      </c>
      <c r="B510" s="127"/>
      <c r="C510" s="81" t="s">
        <v>5</v>
      </c>
      <c r="D510" s="83" t="s">
        <v>101</v>
      </c>
      <c r="E510" s="83" t="s">
        <v>181</v>
      </c>
      <c r="F510" s="152"/>
      <c r="G510" s="111">
        <f>SUM(G511)</f>
        <v>9455.7</v>
      </c>
      <c r="H510" s="99"/>
      <c r="I510" s="99"/>
      <c r="J510" s="101"/>
      <c r="K510" s="101"/>
      <c r="L510" s="101"/>
      <c r="M510" s="111">
        <f>SUM(M511)</f>
        <v>9455.7</v>
      </c>
    </row>
    <row r="511" spans="1:13" s="15" customFormat="1" ht="14.25">
      <c r="A511" s="127" t="s">
        <v>516</v>
      </c>
      <c r="B511" s="127"/>
      <c r="C511" s="81" t="s">
        <v>5</v>
      </c>
      <c r="D511" s="83" t="s">
        <v>101</v>
      </c>
      <c r="E511" s="83" t="s">
        <v>181</v>
      </c>
      <c r="F511" s="152" t="s">
        <v>517</v>
      </c>
      <c r="G511" s="111">
        <v>9455.7</v>
      </c>
      <c r="H511" s="99"/>
      <c r="I511" s="99"/>
      <c r="J511" s="100">
        <f>SUM('ведомствен.2015-2016'!G569)</f>
        <v>9455.7</v>
      </c>
      <c r="K511" s="100">
        <f>SUM('ведомствен.2015-2016'!H569)</f>
        <v>9455.7</v>
      </c>
      <c r="L511" s="101"/>
      <c r="M511" s="111">
        <v>9455.7</v>
      </c>
    </row>
    <row r="512" spans="1:13" ht="28.5">
      <c r="A512" s="62" t="s">
        <v>182</v>
      </c>
      <c r="B512" s="225"/>
      <c r="C512" s="143" t="s">
        <v>5</v>
      </c>
      <c r="D512" s="86" t="s">
        <v>101</v>
      </c>
      <c r="E512" s="86" t="s">
        <v>183</v>
      </c>
      <c r="F512" s="144"/>
      <c r="G512" s="122">
        <f>SUM(G513)</f>
        <v>492</v>
      </c>
      <c r="H512" s="99"/>
      <c r="I512" s="99"/>
      <c r="J512" s="100"/>
      <c r="K512" s="100"/>
      <c r="L512" s="100"/>
      <c r="M512" s="116">
        <f>SUM(M513)</f>
        <v>492</v>
      </c>
    </row>
    <row r="513" spans="1:13" ht="14.25">
      <c r="A513" s="62" t="s">
        <v>184</v>
      </c>
      <c r="B513" s="225"/>
      <c r="C513" s="143" t="s">
        <v>5</v>
      </c>
      <c r="D513" s="86" t="s">
        <v>101</v>
      </c>
      <c r="E513" s="86" t="s">
        <v>185</v>
      </c>
      <c r="F513" s="144"/>
      <c r="G513" s="122">
        <f>SUM(G514:G514)</f>
        <v>492</v>
      </c>
      <c r="H513" s="99"/>
      <c r="I513" s="99"/>
      <c r="J513" s="100"/>
      <c r="K513" s="100"/>
      <c r="L513" s="100"/>
      <c r="M513" s="116">
        <f>SUM(M514:M514)</f>
        <v>492</v>
      </c>
    </row>
    <row r="514" spans="1:13" s="22" customFormat="1" ht="15">
      <c r="A514" s="62" t="s">
        <v>516</v>
      </c>
      <c r="B514" s="225"/>
      <c r="C514" s="143" t="s">
        <v>5</v>
      </c>
      <c r="D514" s="86" t="s">
        <v>101</v>
      </c>
      <c r="E514" s="86" t="s">
        <v>185</v>
      </c>
      <c r="F514" s="144" t="s">
        <v>517</v>
      </c>
      <c r="G514" s="122">
        <v>492</v>
      </c>
      <c r="H514" s="99"/>
      <c r="I514" s="99"/>
      <c r="J514" s="102">
        <f>SUM('ведомствен.2015-2016'!G411)</f>
        <v>492</v>
      </c>
      <c r="K514" s="102">
        <f>SUM('ведомствен.2015-2016'!H411)</f>
        <v>492</v>
      </c>
      <c r="L514" s="102"/>
      <c r="M514" s="116">
        <v>492</v>
      </c>
    </row>
    <row r="515" spans="1:13" s="22" customFormat="1" ht="15">
      <c r="A515" s="62" t="s">
        <v>624</v>
      </c>
      <c r="B515" s="225"/>
      <c r="C515" s="143" t="s">
        <v>5</v>
      </c>
      <c r="D515" s="86" t="s">
        <v>101</v>
      </c>
      <c r="E515" s="86" t="s">
        <v>125</v>
      </c>
      <c r="F515" s="144"/>
      <c r="G515" s="122">
        <f>G516</f>
        <v>295.8</v>
      </c>
      <c r="H515" s="99"/>
      <c r="I515" s="99"/>
      <c r="J515" s="102"/>
      <c r="K515" s="102"/>
      <c r="L515" s="102"/>
      <c r="M515" s="116">
        <f>M516</f>
        <v>295.8</v>
      </c>
    </row>
    <row r="516" spans="1:13" s="22" customFormat="1" ht="42.75">
      <c r="A516" s="62" t="s">
        <v>625</v>
      </c>
      <c r="B516" s="225"/>
      <c r="C516" s="143" t="s">
        <v>5</v>
      </c>
      <c r="D516" s="86" t="s">
        <v>101</v>
      </c>
      <c r="E516" s="86" t="s">
        <v>626</v>
      </c>
      <c r="F516" s="144"/>
      <c r="G516" s="122">
        <f>G517</f>
        <v>295.8</v>
      </c>
      <c r="H516" s="99"/>
      <c r="I516" s="99"/>
      <c r="J516" s="102"/>
      <c r="K516" s="102"/>
      <c r="L516" s="102"/>
      <c r="M516" s="116">
        <f>M517</f>
        <v>295.8</v>
      </c>
    </row>
    <row r="517" spans="1:13" s="22" customFormat="1" ht="15">
      <c r="A517" s="62" t="s">
        <v>516</v>
      </c>
      <c r="B517" s="225"/>
      <c r="C517" s="143" t="s">
        <v>5</v>
      </c>
      <c r="D517" s="86" t="s">
        <v>101</v>
      </c>
      <c r="E517" s="86" t="s">
        <v>626</v>
      </c>
      <c r="F517" s="144" t="s">
        <v>517</v>
      </c>
      <c r="G517" s="122">
        <v>295.8</v>
      </c>
      <c r="H517" s="99"/>
      <c r="I517" s="99"/>
      <c r="J517" s="102">
        <f>SUM('ведомствен.2015-2016'!G414)</f>
        <v>295.8</v>
      </c>
      <c r="K517" s="102">
        <f>SUM('ведомствен.2015-2016'!H414)</f>
        <v>295.8</v>
      </c>
      <c r="L517" s="102"/>
      <c r="M517" s="116">
        <v>295.8</v>
      </c>
    </row>
    <row r="518" spans="1:13" s="22" customFormat="1" ht="15">
      <c r="A518" s="63" t="s">
        <v>156</v>
      </c>
      <c r="B518" s="225"/>
      <c r="C518" s="143" t="s">
        <v>5</v>
      </c>
      <c r="D518" s="86" t="s">
        <v>117</v>
      </c>
      <c r="E518" s="86"/>
      <c r="F518" s="144"/>
      <c r="G518" s="122">
        <f>SUM(G528)+G519</f>
        <v>88744.7</v>
      </c>
      <c r="H518" s="99"/>
      <c r="I518" s="99"/>
      <c r="J518" s="102"/>
      <c r="K518" s="102"/>
      <c r="L518" s="102"/>
      <c r="M518" s="116">
        <f>SUM(M528)+M519</f>
        <v>90735.3</v>
      </c>
    </row>
    <row r="519" spans="1:13" s="22" customFormat="1" ht="15">
      <c r="A519" s="77" t="s">
        <v>23</v>
      </c>
      <c r="B519" s="129"/>
      <c r="C519" s="136" t="s">
        <v>5</v>
      </c>
      <c r="D519" s="90" t="s">
        <v>117</v>
      </c>
      <c r="E519" s="72" t="s">
        <v>24</v>
      </c>
      <c r="F519" s="76"/>
      <c r="G519" s="119">
        <f>SUM(G520)</f>
        <v>30507.6</v>
      </c>
      <c r="H519" s="99"/>
      <c r="I519" s="99"/>
      <c r="J519" s="102"/>
      <c r="K519" s="102"/>
      <c r="L519" s="102"/>
      <c r="M519" s="98">
        <f>SUM(M520)</f>
        <v>31466.3</v>
      </c>
    </row>
    <row r="520" spans="1:13" s="22" customFormat="1" ht="42.75">
      <c r="A520" s="124" t="s">
        <v>590</v>
      </c>
      <c r="B520" s="223"/>
      <c r="C520" s="136" t="s">
        <v>5</v>
      </c>
      <c r="D520" s="90" t="s">
        <v>117</v>
      </c>
      <c r="E520" s="90" t="s">
        <v>207</v>
      </c>
      <c r="F520" s="137"/>
      <c r="G520" s="119">
        <f>G525+G521</f>
        <v>30507.6</v>
      </c>
      <c r="H520" s="99"/>
      <c r="I520" s="99"/>
      <c r="J520" s="102"/>
      <c r="K520" s="102"/>
      <c r="L520" s="102"/>
      <c r="M520" s="98">
        <f>M525+M521</f>
        <v>31466.3</v>
      </c>
    </row>
    <row r="521" spans="1:13" ht="71.25" hidden="1">
      <c r="A521" s="124" t="s">
        <v>591</v>
      </c>
      <c r="B521" s="223"/>
      <c r="C521" s="136" t="s">
        <v>5</v>
      </c>
      <c r="D521" s="90" t="s">
        <v>117</v>
      </c>
      <c r="E521" s="90" t="s">
        <v>592</v>
      </c>
      <c r="F521" s="137"/>
      <c r="G521" s="119">
        <f>SUM(G522)</f>
        <v>0</v>
      </c>
      <c r="H521" s="99"/>
      <c r="I521" s="99"/>
      <c r="J521" s="102"/>
      <c r="K521" s="102"/>
      <c r="L521" s="100"/>
      <c r="M521" s="98">
        <f>SUM(M522)</f>
        <v>0</v>
      </c>
    </row>
    <row r="522" spans="1:13" s="22" customFormat="1" ht="28.5" hidden="1">
      <c r="A522" s="124" t="s">
        <v>588</v>
      </c>
      <c r="B522" s="223"/>
      <c r="C522" s="136" t="s">
        <v>5</v>
      </c>
      <c r="D522" s="90" t="s">
        <v>117</v>
      </c>
      <c r="E522" s="90" t="s">
        <v>592</v>
      </c>
      <c r="F522" s="137" t="s">
        <v>583</v>
      </c>
      <c r="G522" s="119"/>
      <c r="H522" s="99"/>
      <c r="I522" s="99"/>
      <c r="J522" s="102">
        <f>SUM('ведомствен.2015-2016'!G267)</f>
        <v>0</v>
      </c>
      <c r="K522" s="102">
        <f>SUM('ведомствен.2015-2016'!H267)</f>
        <v>0</v>
      </c>
      <c r="L522" s="102"/>
      <c r="M522" s="98"/>
    </row>
    <row r="523" spans="1:13" s="22" customFormat="1" ht="15" hidden="1">
      <c r="A523" s="124" t="s">
        <v>56</v>
      </c>
      <c r="B523" s="223"/>
      <c r="C523" s="136" t="s">
        <v>5</v>
      </c>
      <c r="D523" s="90" t="s">
        <v>117</v>
      </c>
      <c r="E523" s="90" t="s">
        <v>592</v>
      </c>
      <c r="F523" s="137" t="s">
        <v>593</v>
      </c>
      <c r="G523" s="119"/>
      <c r="H523" s="99">
        <f>SUM(H524+H531+H533+H537+H542+H527+H529)+H540</f>
        <v>260775.1</v>
      </c>
      <c r="I523" s="99" t="e">
        <f aca="true" t="shared" si="8" ref="I523:I598">SUM(H523/G523*100)</f>
        <v>#DIV/0!</v>
      </c>
      <c r="J523" s="102"/>
      <c r="K523" s="102"/>
      <c r="L523" s="102"/>
      <c r="M523" s="98"/>
    </row>
    <row r="524" spans="1:13" s="22" customFormat="1" ht="28.5" hidden="1">
      <c r="A524" s="124" t="s">
        <v>594</v>
      </c>
      <c r="B524" s="223"/>
      <c r="C524" s="136" t="s">
        <v>5</v>
      </c>
      <c r="D524" s="90" t="s">
        <v>117</v>
      </c>
      <c r="E524" s="90" t="s">
        <v>592</v>
      </c>
      <c r="F524" s="137" t="s">
        <v>595</v>
      </c>
      <c r="G524" s="119"/>
      <c r="H524" s="99">
        <v>53118.9</v>
      </c>
      <c r="I524" s="99" t="e">
        <f t="shared" si="8"/>
        <v>#DIV/0!</v>
      </c>
      <c r="J524" s="102"/>
      <c r="K524" s="102"/>
      <c r="L524" s="102"/>
      <c r="M524" s="98"/>
    </row>
    <row r="525" spans="1:13" s="22" customFormat="1" ht="57">
      <c r="A525" s="124" t="s">
        <v>596</v>
      </c>
      <c r="B525" s="223"/>
      <c r="C525" s="136" t="s">
        <v>5</v>
      </c>
      <c r="D525" s="90" t="s">
        <v>117</v>
      </c>
      <c r="E525" s="90" t="s">
        <v>475</v>
      </c>
      <c r="F525" s="137"/>
      <c r="G525" s="119">
        <f>SUM(G526)</f>
        <v>30507.6</v>
      </c>
      <c r="H525" s="99"/>
      <c r="I525" s="99">
        <f t="shared" si="8"/>
        <v>0</v>
      </c>
      <c r="J525" s="102"/>
      <c r="K525" s="102"/>
      <c r="L525" s="102"/>
      <c r="M525" s="98">
        <f>SUM(M526)</f>
        <v>31466.3</v>
      </c>
    </row>
    <row r="526" spans="1:13" s="22" customFormat="1" ht="28.5">
      <c r="A526" s="124" t="s">
        <v>588</v>
      </c>
      <c r="B526" s="223"/>
      <c r="C526" s="136" t="s">
        <v>5</v>
      </c>
      <c r="D526" s="90" t="s">
        <v>117</v>
      </c>
      <c r="E526" s="90" t="s">
        <v>475</v>
      </c>
      <c r="F526" s="137" t="s">
        <v>583</v>
      </c>
      <c r="G526" s="119">
        <v>30507.6</v>
      </c>
      <c r="H526" s="99"/>
      <c r="I526" s="99">
        <f t="shared" si="8"/>
        <v>0</v>
      </c>
      <c r="J526" s="102">
        <f>SUM('ведомствен.2015-2016'!G271)</f>
        <v>30507.6</v>
      </c>
      <c r="K526" s="102">
        <f>SUM('ведомствен.2015-2016'!H271)</f>
        <v>31466.3</v>
      </c>
      <c r="L526" s="102"/>
      <c r="M526" s="98">
        <v>31466.3</v>
      </c>
    </row>
    <row r="527" spans="1:13" s="22" customFormat="1" ht="0.75" customHeight="1" hidden="1">
      <c r="A527" s="124" t="s">
        <v>56</v>
      </c>
      <c r="B527" s="223"/>
      <c r="C527" s="136" t="s">
        <v>5</v>
      </c>
      <c r="D527" s="90" t="s">
        <v>117</v>
      </c>
      <c r="E527" s="90" t="s">
        <v>475</v>
      </c>
      <c r="F527" s="137" t="s">
        <v>593</v>
      </c>
      <c r="G527" s="119"/>
      <c r="H527" s="99">
        <f>SUM(H528)</f>
        <v>392.5</v>
      </c>
      <c r="I527" s="99" t="e">
        <f t="shared" si="8"/>
        <v>#DIV/0!</v>
      </c>
      <c r="J527" s="102"/>
      <c r="K527" s="102"/>
      <c r="L527" s="102"/>
      <c r="M527" s="98"/>
    </row>
    <row r="528" spans="1:13" s="22" customFormat="1" ht="15">
      <c r="A528" s="62" t="s">
        <v>157</v>
      </c>
      <c r="B528" s="225"/>
      <c r="C528" s="143" t="s">
        <v>5</v>
      </c>
      <c r="D528" s="86" t="s">
        <v>117</v>
      </c>
      <c r="E528" s="86" t="s">
        <v>224</v>
      </c>
      <c r="F528" s="144"/>
      <c r="G528" s="122">
        <f>SUM(G531)+G529</f>
        <v>58237.1</v>
      </c>
      <c r="H528" s="99">
        <v>392.5</v>
      </c>
      <c r="I528" s="99">
        <f t="shared" si="8"/>
        <v>0.6739689991431579</v>
      </c>
      <c r="J528" s="102"/>
      <c r="K528" s="102"/>
      <c r="L528" s="102"/>
      <c r="M528" s="116">
        <f>SUM(M531)+M529</f>
        <v>59269</v>
      </c>
    </row>
    <row r="529" spans="1:13" s="22" customFormat="1" ht="57">
      <c r="A529" s="127" t="s">
        <v>158</v>
      </c>
      <c r="B529" s="127"/>
      <c r="C529" s="81" t="s">
        <v>5</v>
      </c>
      <c r="D529" s="83" t="s">
        <v>117</v>
      </c>
      <c r="E529" s="83" t="s">
        <v>159</v>
      </c>
      <c r="F529" s="152"/>
      <c r="G529" s="111">
        <f>SUM(G530)</f>
        <v>27063.5</v>
      </c>
      <c r="H529" s="99">
        <f>SUM(H530)</f>
        <v>0</v>
      </c>
      <c r="I529" s="99">
        <f t="shared" si="8"/>
        <v>0</v>
      </c>
      <c r="J529" s="102"/>
      <c r="K529" s="102"/>
      <c r="L529" s="102"/>
      <c r="M529" s="111">
        <f>SUM(M530)</f>
        <v>27063.5</v>
      </c>
    </row>
    <row r="530" spans="1:13" s="22" customFormat="1" ht="15">
      <c r="A530" s="127" t="s">
        <v>516</v>
      </c>
      <c r="B530" s="127"/>
      <c r="C530" s="81" t="s">
        <v>5</v>
      </c>
      <c r="D530" s="83" t="s">
        <v>117</v>
      </c>
      <c r="E530" s="83" t="s">
        <v>159</v>
      </c>
      <c r="F530" s="152" t="s">
        <v>517</v>
      </c>
      <c r="G530" s="111">
        <v>27063.5</v>
      </c>
      <c r="H530" s="99"/>
      <c r="I530" s="99">
        <f t="shared" si="8"/>
        <v>0</v>
      </c>
      <c r="J530" s="102">
        <f>SUM('ведомствен.2015-2016'!G573)</f>
        <v>27063.5</v>
      </c>
      <c r="K530" s="102">
        <f>SUM('ведомствен.2015-2016'!H573)</f>
        <v>27063.5</v>
      </c>
      <c r="L530" s="102"/>
      <c r="M530" s="111">
        <v>27063.5</v>
      </c>
    </row>
    <row r="531" spans="1:13" s="22" customFormat="1" ht="28.5">
      <c r="A531" s="62" t="s">
        <v>488</v>
      </c>
      <c r="B531" s="225"/>
      <c r="C531" s="143" t="s">
        <v>5</v>
      </c>
      <c r="D531" s="86" t="s">
        <v>117</v>
      </c>
      <c r="E531" s="86" t="s">
        <v>160</v>
      </c>
      <c r="F531" s="144"/>
      <c r="G531" s="122">
        <f>SUM(G536+G532+G534)</f>
        <v>31173.6</v>
      </c>
      <c r="H531" s="99">
        <f>SUM(H532)</f>
        <v>5014</v>
      </c>
      <c r="I531" s="99">
        <f t="shared" si="8"/>
        <v>16.084122462596557</v>
      </c>
      <c r="J531" s="102"/>
      <c r="K531" s="102"/>
      <c r="L531" s="102"/>
      <c r="M531" s="116">
        <f>SUM(M536+M532+M534)</f>
        <v>32205.5</v>
      </c>
    </row>
    <row r="532" spans="1:13" s="22" customFormat="1" ht="15">
      <c r="A532" s="62" t="s">
        <v>161</v>
      </c>
      <c r="B532" s="225"/>
      <c r="C532" s="143" t="s">
        <v>5</v>
      </c>
      <c r="D532" s="86" t="s">
        <v>117</v>
      </c>
      <c r="E532" s="86" t="s">
        <v>162</v>
      </c>
      <c r="F532" s="144"/>
      <c r="G532" s="122">
        <f>SUM(G533)</f>
        <v>3186.6</v>
      </c>
      <c r="H532" s="99">
        <v>5014</v>
      </c>
      <c r="I532" s="99">
        <f t="shared" si="8"/>
        <v>157.34638799974897</v>
      </c>
      <c r="J532" s="102"/>
      <c r="K532" s="102"/>
      <c r="L532" s="102"/>
      <c r="M532" s="116">
        <f>SUM(M533)</f>
        <v>3292</v>
      </c>
    </row>
    <row r="533" spans="1:13" ht="14.25">
      <c r="A533" s="62" t="s">
        <v>516</v>
      </c>
      <c r="B533" s="225"/>
      <c r="C533" s="143" t="s">
        <v>5</v>
      </c>
      <c r="D533" s="86" t="s">
        <v>117</v>
      </c>
      <c r="E533" s="86" t="s">
        <v>162</v>
      </c>
      <c r="F533" s="144" t="s">
        <v>517</v>
      </c>
      <c r="G533" s="122">
        <v>3186.6</v>
      </c>
      <c r="H533" s="99">
        <f>SUM(H534)</f>
        <v>0</v>
      </c>
      <c r="I533" s="99">
        <f t="shared" si="8"/>
        <v>0</v>
      </c>
      <c r="J533" s="100">
        <f>SUM('ведомствен.2015-2016'!G419)</f>
        <v>3186.6</v>
      </c>
      <c r="K533" s="100">
        <f>SUM('ведомствен.2015-2016'!H419)</f>
        <v>3292</v>
      </c>
      <c r="L533" s="100"/>
      <c r="M533" s="116">
        <v>3292</v>
      </c>
    </row>
    <row r="534" spans="1:13" s="22" customFormat="1" ht="15">
      <c r="A534" s="62" t="s">
        <v>489</v>
      </c>
      <c r="B534" s="225"/>
      <c r="C534" s="143" t="s">
        <v>5</v>
      </c>
      <c r="D534" s="86" t="s">
        <v>117</v>
      </c>
      <c r="E534" s="86" t="s">
        <v>163</v>
      </c>
      <c r="F534" s="144"/>
      <c r="G534" s="122">
        <f>SUM(G535)</f>
        <v>2899.1</v>
      </c>
      <c r="H534" s="99"/>
      <c r="I534" s="99">
        <f t="shared" si="8"/>
        <v>0</v>
      </c>
      <c r="J534" s="102"/>
      <c r="K534" s="102"/>
      <c r="L534" s="102"/>
      <c r="M534" s="116">
        <f>SUM(M535)</f>
        <v>2995.2</v>
      </c>
    </row>
    <row r="535" spans="1:13" ht="14.25">
      <c r="A535" s="62" t="s">
        <v>516</v>
      </c>
      <c r="B535" s="225"/>
      <c r="C535" s="143" t="s">
        <v>5</v>
      </c>
      <c r="D535" s="86" t="s">
        <v>117</v>
      </c>
      <c r="E535" s="86" t="s">
        <v>163</v>
      </c>
      <c r="F535" s="144" t="s">
        <v>517</v>
      </c>
      <c r="G535" s="122">
        <v>2899.1</v>
      </c>
      <c r="H535" s="99">
        <f>SUM(H536)</f>
        <v>0</v>
      </c>
      <c r="I535" s="99">
        <f>SUM(H535/G535*100)</f>
        <v>0</v>
      </c>
      <c r="J535" s="100">
        <f>SUM('ведомствен.2015-2016'!G421)</f>
        <v>2899.1</v>
      </c>
      <c r="K535" s="100">
        <f>SUM('ведомствен.2015-2016'!H421)</f>
        <v>2995.2</v>
      </c>
      <c r="L535" s="100"/>
      <c r="M535" s="116">
        <v>2995.2</v>
      </c>
    </row>
    <row r="536" spans="1:13" ht="14.25">
      <c r="A536" s="62" t="s">
        <v>490</v>
      </c>
      <c r="B536" s="225"/>
      <c r="C536" s="143" t="s">
        <v>5</v>
      </c>
      <c r="D536" s="86" t="s">
        <v>117</v>
      </c>
      <c r="E536" s="86" t="s">
        <v>491</v>
      </c>
      <c r="F536" s="144"/>
      <c r="G536" s="122">
        <f>SUM(G537)</f>
        <v>25087.9</v>
      </c>
      <c r="H536" s="99"/>
      <c r="I536" s="99">
        <f>SUM(H536/G536*100)</f>
        <v>0</v>
      </c>
      <c r="J536" s="100"/>
      <c r="K536" s="100"/>
      <c r="L536" s="100"/>
      <c r="M536" s="116">
        <f>SUM(M537)</f>
        <v>25918.3</v>
      </c>
    </row>
    <row r="537" spans="1:13" ht="14.25">
      <c r="A537" s="62" t="s">
        <v>516</v>
      </c>
      <c r="B537" s="225"/>
      <c r="C537" s="143" t="s">
        <v>5</v>
      </c>
      <c r="D537" s="86" t="s">
        <v>117</v>
      </c>
      <c r="E537" s="86" t="s">
        <v>491</v>
      </c>
      <c r="F537" s="144" t="s">
        <v>517</v>
      </c>
      <c r="G537" s="122">
        <v>25087.9</v>
      </c>
      <c r="H537" s="99">
        <f>SUM(H538)</f>
        <v>454</v>
      </c>
      <c r="I537" s="99">
        <f t="shared" si="8"/>
        <v>1.8096373151997576</v>
      </c>
      <c r="J537" s="100">
        <f>SUM('ведомствен.2015-2016'!G423)</f>
        <v>25087.9</v>
      </c>
      <c r="K537" s="100">
        <f>SUM('ведомствен.2015-2016'!H423)</f>
        <v>25918.3</v>
      </c>
      <c r="L537" s="100"/>
      <c r="M537" s="116">
        <v>25918.3</v>
      </c>
    </row>
    <row r="538" spans="1:13" s="22" customFormat="1" ht="15">
      <c r="A538" s="62" t="s">
        <v>164</v>
      </c>
      <c r="B538" s="225"/>
      <c r="C538" s="143" t="s">
        <v>5</v>
      </c>
      <c r="D538" s="86" t="s">
        <v>396</v>
      </c>
      <c r="E538" s="86"/>
      <c r="F538" s="144"/>
      <c r="G538" s="122">
        <f>G539+G551+G561+G559</f>
        <v>42650.7</v>
      </c>
      <c r="H538" s="99">
        <v>454</v>
      </c>
      <c r="I538" s="99">
        <f t="shared" si="8"/>
        <v>1.06446084120542</v>
      </c>
      <c r="J538" s="102"/>
      <c r="K538" s="102"/>
      <c r="L538" s="102"/>
      <c r="M538" s="116">
        <f>M539+M551+M561+M559</f>
        <v>42650.7</v>
      </c>
    </row>
    <row r="539" spans="1:13" ht="42.75">
      <c r="A539" s="62" t="s">
        <v>94</v>
      </c>
      <c r="B539" s="225"/>
      <c r="C539" s="143" t="s">
        <v>5</v>
      </c>
      <c r="D539" s="86" t="s">
        <v>396</v>
      </c>
      <c r="E539" s="86" t="s">
        <v>95</v>
      </c>
      <c r="F539" s="144"/>
      <c r="G539" s="122">
        <f>G540+G543+G546+G548</f>
        <v>27442.7</v>
      </c>
      <c r="H539" s="99"/>
      <c r="I539" s="99">
        <f t="shared" si="8"/>
        <v>0</v>
      </c>
      <c r="J539" s="100"/>
      <c r="K539" s="100"/>
      <c r="L539" s="100"/>
      <c r="M539" s="116">
        <f>M540+M543+M546+M548</f>
        <v>27442.7</v>
      </c>
    </row>
    <row r="540" spans="1:13" ht="14.25">
      <c r="A540" s="62" t="s">
        <v>102</v>
      </c>
      <c r="B540" s="225"/>
      <c r="C540" s="143" t="s">
        <v>5</v>
      </c>
      <c r="D540" s="86" t="s">
        <v>396</v>
      </c>
      <c r="E540" s="86" t="s">
        <v>104</v>
      </c>
      <c r="F540" s="144"/>
      <c r="G540" s="122">
        <f>G541+G542</f>
        <v>3114.9</v>
      </c>
      <c r="H540" s="99">
        <f>SUM(H541)</f>
        <v>0</v>
      </c>
      <c r="I540" s="99">
        <f t="shared" si="8"/>
        <v>0</v>
      </c>
      <c r="J540" s="100"/>
      <c r="K540" s="100"/>
      <c r="L540" s="100"/>
      <c r="M540" s="116">
        <f>M541+M542</f>
        <v>3114.9</v>
      </c>
    </row>
    <row r="541" spans="1:13" ht="42.75">
      <c r="A541" s="62" t="s">
        <v>627</v>
      </c>
      <c r="B541" s="225"/>
      <c r="C541" s="143" t="s">
        <v>5</v>
      </c>
      <c r="D541" s="86" t="s">
        <v>396</v>
      </c>
      <c r="E541" s="86" t="s">
        <v>104</v>
      </c>
      <c r="F541" s="144" t="s">
        <v>507</v>
      </c>
      <c r="G541" s="122">
        <v>3102.3</v>
      </c>
      <c r="H541" s="99"/>
      <c r="I541" s="99">
        <f t="shared" si="8"/>
        <v>0</v>
      </c>
      <c r="J541" s="100">
        <f>SUM('ведомствен.2015-2016'!G427)</f>
        <v>3102.3</v>
      </c>
      <c r="K541" s="100">
        <f>SUM('ведомствен.2015-2016'!H427)</f>
        <v>3102.3</v>
      </c>
      <c r="L541" s="100"/>
      <c r="M541" s="116">
        <v>3102.3</v>
      </c>
    </row>
    <row r="542" spans="1:13" ht="14.25">
      <c r="A542" s="62" t="s">
        <v>508</v>
      </c>
      <c r="B542" s="225"/>
      <c r="C542" s="143" t="s">
        <v>5</v>
      </c>
      <c r="D542" s="86" t="s">
        <v>396</v>
      </c>
      <c r="E542" s="86" t="s">
        <v>104</v>
      </c>
      <c r="F542" s="144" t="s">
        <v>115</v>
      </c>
      <c r="G542" s="122">
        <v>12.6</v>
      </c>
      <c r="H542" s="99">
        <f>SUM(H543)</f>
        <v>201795.7</v>
      </c>
      <c r="I542" s="99">
        <f t="shared" si="8"/>
        <v>1601553.1746031747</v>
      </c>
      <c r="J542" s="100">
        <f>SUM('ведомствен.2015-2016'!G428)</f>
        <v>12.6</v>
      </c>
      <c r="K542" s="100">
        <f>SUM('ведомствен.2015-2016'!H428)</f>
        <v>12.6</v>
      </c>
      <c r="L542" s="100"/>
      <c r="M542" s="116">
        <v>12.6</v>
      </c>
    </row>
    <row r="543" spans="1:13" ht="42.75">
      <c r="A543" s="62" t="s">
        <v>628</v>
      </c>
      <c r="B543" s="225"/>
      <c r="C543" s="143" t="s">
        <v>5</v>
      </c>
      <c r="D543" s="86" t="s">
        <v>396</v>
      </c>
      <c r="E543" s="86" t="s">
        <v>167</v>
      </c>
      <c r="F543" s="144"/>
      <c r="G543" s="122">
        <f>G544+G545</f>
        <v>4233.2</v>
      </c>
      <c r="H543" s="99">
        <v>201795.7</v>
      </c>
      <c r="I543" s="99">
        <f t="shared" si="8"/>
        <v>4766.977700085043</v>
      </c>
      <c r="J543" s="102"/>
      <c r="K543" s="102"/>
      <c r="L543" s="100"/>
      <c r="M543" s="116">
        <f>M544+M545</f>
        <v>4233.2</v>
      </c>
    </row>
    <row r="544" spans="1:13" ht="42.75">
      <c r="A544" s="62" t="s">
        <v>627</v>
      </c>
      <c r="B544" s="225"/>
      <c r="C544" s="143" t="s">
        <v>5</v>
      </c>
      <c r="D544" s="86" t="s">
        <v>396</v>
      </c>
      <c r="E544" s="86" t="s">
        <v>167</v>
      </c>
      <c r="F544" s="144" t="s">
        <v>507</v>
      </c>
      <c r="G544" s="122">
        <v>3602.4</v>
      </c>
      <c r="H544" s="99">
        <f>SUM(H561)</f>
        <v>113444</v>
      </c>
      <c r="I544" s="99">
        <f t="shared" si="8"/>
        <v>3149.122807017544</v>
      </c>
      <c r="J544" s="100">
        <f>SUM('ведомствен.2015-2016'!G430)</f>
        <v>3602.4</v>
      </c>
      <c r="K544" s="100">
        <f>SUM('ведомствен.2015-2016'!H430)</f>
        <v>3602.4</v>
      </c>
      <c r="L544" s="100"/>
      <c r="M544" s="116">
        <v>3602.4</v>
      </c>
    </row>
    <row r="545" spans="1:13" ht="14.25">
      <c r="A545" s="62" t="s">
        <v>508</v>
      </c>
      <c r="B545" s="234"/>
      <c r="C545" s="143" t="s">
        <v>5</v>
      </c>
      <c r="D545" s="86" t="s">
        <v>396</v>
      </c>
      <c r="E545" s="86" t="s">
        <v>167</v>
      </c>
      <c r="F545" s="144" t="s">
        <v>115</v>
      </c>
      <c r="G545" s="122">
        <v>630.8</v>
      </c>
      <c r="H545" s="99">
        <f>SUM(H549+H584+H582)</f>
        <v>70597.40000000001</v>
      </c>
      <c r="I545" s="99">
        <f t="shared" si="8"/>
        <v>11191.724793912495</v>
      </c>
      <c r="J545" s="100">
        <f>SUM('ведомствен.2015-2016'!G431)</f>
        <v>630.8</v>
      </c>
      <c r="K545" s="100">
        <f>SUM('ведомствен.2015-2016'!H431)</f>
        <v>630.8</v>
      </c>
      <c r="L545" s="100"/>
      <c r="M545" s="116">
        <v>630.8</v>
      </c>
    </row>
    <row r="546" spans="1:13" ht="28.5">
      <c r="A546" s="62" t="s">
        <v>165</v>
      </c>
      <c r="B546" s="225"/>
      <c r="C546" s="143" t="s">
        <v>5</v>
      </c>
      <c r="D546" s="86" t="s">
        <v>396</v>
      </c>
      <c r="E546" s="86" t="s">
        <v>166</v>
      </c>
      <c r="F546" s="144"/>
      <c r="G546" s="122">
        <f>SUM(G547)</f>
        <v>14572.9</v>
      </c>
      <c r="H546" s="99"/>
      <c r="I546" s="99"/>
      <c r="J546" s="100"/>
      <c r="K546" s="100"/>
      <c r="L546" s="100"/>
      <c r="M546" s="116">
        <f>SUM(M547)</f>
        <v>14572.9</v>
      </c>
    </row>
    <row r="547" spans="1:13" ht="42.75">
      <c r="A547" s="62" t="s">
        <v>627</v>
      </c>
      <c r="B547" s="225"/>
      <c r="C547" s="143" t="s">
        <v>5</v>
      </c>
      <c r="D547" s="86" t="s">
        <v>396</v>
      </c>
      <c r="E547" s="86" t="s">
        <v>166</v>
      </c>
      <c r="F547" s="144" t="s">
        <v>507</v>
      </c>
      <c r="G547" s="122">
        <v>14572.9</v>
      </c>
      <c r="H547" s="99"/>
      <c r="I547" s="99"/>
      <c r="J547" s="100">
        <f>SUM('ведомствен.2015-2016'!G433)</f>
        <v>14572.9</v>
      </c>
      <c r="K547" s="100">
        <f>SUM('ведомствен.2015-2016'!H433)</f>
        <v>14572.9</v>
      </c>
      <c r="L547" s="100"/>
      <c r="M547" s="116">
        <v>14572.9</v>
      </c>
    </row>
    <row r="548" spans="1:13" ht="42.75">
      <c r="A548" s="62" t="s">
        <v>168</v>
      </c>
      <c r="B548" s="234"/>
      <c r="C548" s="143" t="s">
        <v>5</v>
      </c>
      <c r="D548" s="86" t="s">
        <v>396</v>
      </c>
      <c r="E548" s="86" t="s">
        <v>169</v>
      </c>
      <c r="F548" s="144"/>
      <c r="G548" s="122">
        <f>G549+G550</f>
        <v>5521.700000000001</v>
      </c>
      <c r="H548" s="99"/>
      <c r="I548" s="99"/>
      <c r="J548" s="100"/>
      <c r="K548" s="100"/>
      <c r="L548" s="100"/>
      <c r="M548" s="116">
        <f>M549+M550</f>
        <v>5521.700000000001</v>
      </c>
    </row>
    <row r="549" spans="1:13" ht="42.75">
      <c r="A549" s="62" t="s">
        <v>627</v>
      </c>
      <c r="B549" s="225"/>
      <c r="C549" s="143" t="s">
        <v>5</v>
      </c>
      <c r="D549" s="86" t="s">
        <v>396</v>
      </c>
      <c r="E549" s="86" t="s">
        <v>169</v>
      </c>
      <c r="F549" s="144" t="s">
        <v>507</v>
      </c>
      <c r="G549" s="122">
        <v>4955.6</v>
      </c>
      <c r="H549" s="99">
        <v>56722</v>
      </c>
      <c r="I549" s="99">
        <f t="shared" si="8"/>
        <v>1144.6040842683024</v>
      </c>
      <c r="J549" s="100">
        <f>SUM('ведомствен.2015-2016'!G435)</f>
        <v>4955.6</v>
      </c>
      <c r="K549" s="100">
        <f>SUM('ведомствен.2015-2016'!H435)</f>
        <v>4955.6</v>
      </c>
      <c r="L549" s="100"/>
      <c r="M549" s="116">
        <v>4955.6</v>
      </c>
    </row>
    <row r="550" spans="1:13" ht="14.25">
      <c r="A550" s="62" t="s">
        <v>508</v>
      </c>
      <c r="B550" s="225"/>
      <c r="C550" s="143" t="s">
        <v>5</v>
      </c>
      <c r="D550" s="86" t="s">
        <v>396</v>
      </c>
      <c r="E550" s="86" t="s">
        <v>169</v>
      </c>
      <c r="F550" s="144" t="s">
        <v>115</v>
      </c>
      <c r="G550" s="122">
        <v>566.1</v>
      </c>
      <c r="H550" s="99"/>
      <c r="I550" s="99"/>
      <c r="J550" s="100">
        <f>SUM('ведомствен.2015-2016'!G436)</f>
        <v>566.1</v>
      </c>
      <c r="K550" s="100">
        <f>SUM('ведомствен.2015-2016'!H436)</f>
        <v>566.1</v>
      </c>
      <c r="L550" s="100"/>
      <c r="M550" s="116">
        <v>566.1</v>
      </c>
    </row>
    <row r="551" spans="1:13" ht="28.5">
      <c r="A551" s="62" t="s">
        <v>509</v>
      </c>
      <c r="B551" s="225"/>
      <c r="C551" s="143" t="s">
        <v>5</v>
      </c>
      <c r="D551" s="86" t="s">
        <v>396</v>
      </c>
      <c r="E551" s="86" t="s">
        <v>510</v>
      </c>
      <c r="F551" s="144"/>
      <c r="G551" s="122">
        <f>G552+G554+G556</f>
        <v>2624.8999999999996</v>
      </c>
      <c r="H551" s="99"/>
      <c r="I551" s="99"/>
      <c r="J551" s="100"/>
      <c r="K551" s="100"/>
      <c r="L551" s="100"/>
      <c r="M551" s="116">
        <f>M552+M554+M556</f>
        <v>2624.8999999999996</v>
      </c>
    </row>
    <row r="552" spans="1:13" ht="14.25">
      <c r="A552" s="62" t="s">
        <v>496</v>
      </c>
      <c r="B552" s="234"/>
      <c r="C552" s="143" t="s">
        <v>5</v>
      </c>
      <c r="D552" s="86" t="s">
        <v>396</v>
      </c>
      <c r="E552" s="86" t="s">
        <v>511</v>
      </c>
      <c r="F552" s="144"/>
      <c r="G552" s="122">
        <f>SUM(G553)</f>
        <v>230</v>
      </c>
      <c r="H552" s="99"/>
      <c r="I552" s="99"/>
      <c r="J552" s="100"/>
      <c r="K552" s="100"/>
      <c r="L552" s="100"/>
      <c r="M552" s="116">
        <f>SUM(M553)</f>
        <v>230</v>
      </c>
    </row>
    <row r="553" spans="1:13" ht="14.25">
      <c r="A553" s="62" t="s">
        <v>508</v>
      </c>
      <c r="B553" s="225"/>
      <c r="C553" s="143" t="s">
        <v>5</v>
      </c>
      <c r="D553" s="86" t="s">
        <v>396</v>
      </c>
      <c r="E553" s="86" t="s">
        <v>511</v>
      </c>
      <c r="F553" s="144" t="s">
        <v>115</v>
      </c>
      <c r="G553" s="122">
        <v>230</v>
      </c>
      <c r="H553" s="99"/>
      <c r="I553" s="99"/>
      <c r="J553" s="100">
        <f>SUM('ведомствен.2015-2016'!G439)</f>
        <v>230</v>
      </c>
      <c r="K553" s="100">
        <f>SUM('ведомствен.2015-2016'!H439)</f>
        <v>230</v>
      </c>
      <c r="L553" s="100"/>
      <c r="M553" s="116">
        <v>230</v>
      </c>
    </row>
    <row r="554" spans="1:13" ht="28.5">
      <c r="A554" s="62" t="s">
        <v>497</v>
      </c>
      <c r="B554" s="234"/>
      <c r="C554" s="143" t="s">
        <v>5</v>
      </c>
      <c r="D554" s="86" t="s">
        <v>396</v>
      </c>
      <c r="E554" s="86" t="s">
        <v>513</v>
      </c>
      <c r="F554" s="144"/>
      <c r="G554" s="122">
        <f>SUM(G555)</f>
        <v>824.6</v>
      </c>
      <c r="H554" s="99"/>
      <c r="I554" s="99"/>
      <c r="J554" s="100"/>
      <c r="K554" s="100"/>
      <c r="L554" s="100"/>
      <c r="M554" s="116">
        <f>SUM(M555)</f>
        <v>824.6</v>
      </c>
    </row>
    <row r="555" spans="1:13" ht="14.25">
      <c r="A555" s="62" t="s">
        <v>508</v>
      </c>
      <c r="B555" s="225"/>
      <c r="C555" s="143" t="s">
        <v>5</v>
      </c>
      <c r="D555" s="86" t="s">
        <v>396</v>
      </c>
      <c r="E555" s="86" t="s">
        <v>513</v>
      </c>
      <c r="F555" s="144" t="s">
        <v>115</v>
      </c>
      <c r="G555" s="122">
        <v>824.6</v>
      </c>
      <c r="H555" s="99"/>
      <c r="I555" s="99"/>
      <c r="J555" s="100">
        <f>SUM('ведомствен.2015-2016'!G441)</f>
        <v>824.6</v>
      </c>
      <c r="K555" s="100">
        <f>SUM('ведомствен.2015-2016'!H441)</f>
        <v>824.6</v>
      </c>
      <c r="L555" s="100"/>
      <c r="M555" s="116">
        <v>824.6</v>
      </c>
    </row>
    <row r="556" spans="1:13" ht="28.5">
      <c r="A556" s="62" t="s">
        <v>514</v>
      </c>
      <c r="B556" s="234"/>
      <c r="C556" s="143" t="s">
        <v>5</v>
      </c>
      <c r="D556" s="86" t="s">
        <v>396</v>
      </c>
      <c r="E556" s="86" t="s">
        <v>515</v>
      </c>
      <c r="F556" s="144"/>
      <c r="G556" s="122">
        <f>G557+G558</f>
        <v>1570.3</v>
      </c>
      <c r="H556" s="99"/>
      <c r="I556" s="99"/>
      <c r="J556" s="100"/>
      <c r="K556" s="100"/>
      <c r="L556" s="100"/>
      <c r="M556" s="116">
        <f>M557+M558</f>
        <v>1570.3</v>
      </c>
    </row>
    <row r="557" spans="1:13" ht="42.75">
      <c r="A557" s="62" t="s">
        <v>627</v>
      </c>
      <c r="B557" s="225"/>
      <c r="C557" s="143" t="s">
        <v>5</v>
      </c>
      <c r="D557" s="86" t="s">
        <v>396</v>
      </c>
      <c r="E557" s="86" t="s">
        <v>515</v>
      </c>
      <c r="F557" s="144" t="s">
        <v>507</v>
      </c>
      <c r="G557" s="122">
        <v>300</v>
      </c>
      <c r="H557" s="99">
        <f>SUM(H558)</f>
        <v>1305.1</v>
      </c>
      <c r="I557" s="99">
        <f>SUM(H557/G557*100)</f>
        <v>435.03333333333336</v>
      </c>
      <c r="J557" s="100">
        <f>SUM('ведомствен.2015-2016'!G443)</f>
        <v>300</v>
      </c>
      <c r="K557" s="100">
        <f>SUM('ведомствен.2015-2016'!H443)</f>
        <v>300</v>
      </c>
      <c r="L557" s="100"/>
      <c r="M557" s="116">
        <v>300</v>
      </c>
    </row>
    <row r="558" spans="1:13" ht="14.25">
      <c r="A558" s="62" t="s">
        <v>508</v>
      </c>
      <c r="B558" s="225"/>
      <c r="C558" s="143" t="s">
        <v>5</v>
      </c>
      <c r="D558" s="86" t="s">
        <v>396</v>
      </c>
      <c r="E558" s="86" t="s">
        <v>515</v>
      </c>
      <c r="F558" s="144" t="s">
        <v>115</v>
      </c>
      <c r="G558" s="122">
        <v>1270.3</v>
      </c>
      <c r="H558" s="99">
        <v>1305.1</v>
      </c>
      <c r="I558" s="99">
        <f>SUM(H558/G558*100)</f>
        <v>102.73951035188537</v>
      </c>
      <c r="J558" s="100">
        <f>SUM('ведомствен.2015-2016'!G444)</f>
        <v>1270.3</v>
      </c>
      <c r="K558" s="100">
        <f>SUM('ведомствен.2015-2016'!H444)</f>
        <v>1270.3</v>
      </c>
      <c r="L558" s="100"/>
      <c r="M558" s="116">
        <v>1270.3</v>
      </c>
    </row>
    <row r="559" spans="1:13" ht="28.5">
      <c r="A559" s="87" t="s">
        <v>645</v>
      </c>
      <c r="B559" s="129"/>
      <c r="C559" s="71" t="s">
        <v>5</v>
      </c>
      <c r="D559" s="72" t="s">
        <v>396</v>
      </c>
      <c r="E559" s="72" t="s">
        <v>644</v>
      </c>
      <c r="F559" s="76"/>
      <c r="G559" s="99">
        <f>SUM(G560)</f>
        <v>12583.1</v>
      </c>
      <c r="H559" s="99"/>
      <c r="I559" s="99"/>
      <c r="J559" s="100"/>
      <c r="K559" s="100"/>
      <c r="L559" s="100"/>
      <c r="M559" s="105">
        <f>SUM(M560)</f>
        <v>12583.1</v>
      </c>
    </row>
    <row r="560" spans="1:13" ht="14.25">
      <c r="A560" s="77" t="s">
        <v>512</v>
      </c>
      <c r="B560" s="129"/>
      <c r="C560" s="71" t="s">
        <v>5</v>
      </c>
      <c r="D560" s="72" t="s">
        <v>396</v>
      </c>
      <c r="E560" s="72" t="s">
        <v>644</v>
      </c>
      <c r="F560" s="76" t="s">
        <v>172</v>
      </c>
      <c r="G560" s="99">
        <v>12583.1</v>
      </c>
      <c r="H560" s="99"/>
      <c r="I560" s="99"/>
      <c r="J560" s="100">
        <f>SUM('ведомствен.2015-2016'!G306)</f>
        <v>12583.1</v>
      </c>
      <c r="K560" s="100">
        <f>SUM('ведомствен.2015-2016'!H306)</f>
        <v>12583.1</v>
      </c>
      <c r="L560" s="100"/>
      <c r="M560" s="105">
        <v>12583.1</v>
      </c>
    </row>
    <row r="561" spans="1:13" ht="14.25" hidden="1">
      <c r="A561" s="62" t="s">
        <v>624</v>
      </c>
      <c r="B561" s="225"/>
      <c r="C561" s="143" t="s">
        <v>5</v>
      </c>
      <c r="D561" s="86" t="s">
        <v>396</v>
      </c>
      <c r="E561" s="86" t="s">
        <v>125</v>
      </c>
      <c r="F561" s="144"/>
      <c r="G561" s="122">
        <f>G562</f>
        <v>0</v>
      </c>
      <c r="H561" s="99">
        <f>SUM(H562+H567+H565)</f>
        <v>113444</v>
      </c>
      <c r="I561" s="99" t="e">
        <f t="shared" si="8"/>
        <v>#DIV/0!</v>
      </c>
      <c r="J561" s="100"/>
      <c r="K561" s="100"/>
      <c r="L561" s="100"/>
      <c r="M561" s="116">
        <f>M562</f>
        <v>0</v>
      </c>
    </row>
    <row r="562" spans="1:13" ht="57" hidden="1">
      <c r="A562" s="62" t="s">
        <v>629</v>
      </c>
      <c r="B562" s="225"/>
      <c r="C562" s="143" t="s">
        <v>5</v>
      </c>
      <c r="D562" s="86" t="s">
        <v>396</v>
      </c>
      <c r="E562" s="86" t="s">
        <v>366</v>
      </c>
      <c r="F562" s="144"/>
      <c r="G562" s="122">
        <f>G563</f>
        <v>0</v>
      </c>
      <c r="H562" s="99">
        <v>56722</v>
      </c>
      <c r="I562" s="99" t="e">
        <f t="shared" si="8"/>
        <v>#DIV/0!</v>
      </c>
      <c r="J562" s="100"/>
      <c r="K562" s="100"/>
      <c r="L562" s="100"/>
      <c r="M562" s="116">
        <f>M563</f>
        <v>0</v>
      </c>
    </row>
    <row r="563" spans="1:13" ht="42.75" hidden="1">
      <c r="A563" s="62" t="s">
        <v>622</v>
      </c>
      <c r="B563" s="225"/>
      <c r="C563" s="143" t="s">
        <v>5</v>
      </c>
      <c r="D563" s="86" t="s">
        <v>396</v>
      </c>
      <c r="E563" s="86" t="s">
        <v>366</v>
      </c>
      <c r="F563" s="144" t="s">
        <v>523</v>
      </c>
      <c r="G563" s="122"/>
      <c r="H563" s="99"/>
      <c r="I563" s="99" t="e">
        <f t="shared" si="8"/>
        <v>#DIV/0!</v>
      </c>
      <c r="J563" s="100">
        <f>SUM('ведомствен.2015-2016'!G447)</f>
        <v>0</v>
      </c>
      <c r="K563" s="100">
        <f>SUM('ведомствен.2015-2016'!H447)</f>
        <v>0</v>
      </c>
      <c r="L563" s="100"/>
      <c r="M563" s="117"/>
    </row>
    <row r="564" spans="1:13" s="22" customFormat="1" ht="15">
      <c r="A564" s="125" t="s">
        <v>259</v>
      </c>
      <c r="B564" s="224"/>
      <c r="C564" s="150" t="s">
        <v>425</v>
      </c>
      <c r="D564" s="92"/>
      <c r="E564" s="92"/>
      <c r="F564" s="142"/>
      <c r="G564" s="107">
        <f>SUM(G565)</f>
        <v>3892</v>
      </c>
      <c r="H564" s="99"/>
      <c r="I564" s="99">
        <f t="shared" si="8"/>
        <v>0</v>
      </c>
      <c r="J564" s="102"/>
      <c r="K564" s="102"/>
      <c r="L564" s="102"/>
      <c r="M564" s="107">
        <f>SUM(M565)</f>
        <v>3892</v>
      </c>
    </row>
    <row r="565" spans="1:13" s="22" customFormat="1" ht="15">
      <c r="A565" s="77" t="s">
        <v>243</v>
      </c>
      <c r="B565" s="129"/>
      <c r="C565" s="71" t="s">
        <v>425</v>
      </c>
      <c r="D565" s="72" t="s">
        <v>465</v>
      </c>
      <c r="E565" s="72"/>
      <c r="F565" s="76"/>
      <c r="G565" s="99">
        <f>SUM(G566+G572)</f>
        <v>3892</v>
      </c>
      <c r="H565" s="99">
        <f>SUM(H566)</f>
        <v>56722</v>
      </c>
      <c r="I565" s="99">
        <f t="shared" si="8"/>
        <v>1457.3997944501543</v>
      </c>
      <c r="J565" s="102"/>
      <c r="K565" s="102"/>
      <c r="L565" s="102"/>
      <c r="M565" s="99">
        <f>SUM(M566+M572)</f>
        <v>3892</v>
      </c>
    </row>
    <row r="566" spans="1:13" ht="28.5">
      <c r="A566" s="77" t="s">
        <v>499</v>
      </c>
      <c r="B566" s="129"/>
      <c r="C566" s="71" t="s">
        <v>425</v>
      </c>
      <c r="D566" s="72" t="s">
        <v>465</v>
      </c>
      <c r="E566" s="72" t="s">
        <v>500</v>
      </c>
      <c r="F566" s="73"/>
      <c r="G566" s="99">
        <f>SUM(G567)</f>
        <v>3892</v>
      </c>
      <c r="H566" s="99">
        <v>56722</v>
      </c>
      <c r="I566" s="99">
        <f>SUM(H566/G566*100)</f>
        <v>1457.3997944501543</v>
      </c>
      <c r="J566" s="100"/>
      <c r="K566" s="100"/>
      <c r="L566" s="100"/>
      <c r="M566" s="99">
        <f>SUM(M567)</f>
        <v>3892</v>
      </c>
    </row>
    <row r="567" spans="1:13" s="22" customFormat="1" ht="28.5">
      <c r="A567" s="77" t="s">
        <v>48</v>
      </c>
      <c r="B567" s="129"/>
      <c r="C567" s="71" t="s">
        <v>425</v>
      </c>
      <c r="D567" s="72" t="s">
        <v>465</v>
      </c>
      <c r="E567" s="72" t="s">
        <v>501</v>
      </c>
      <c r="F567" s="73"/>
      <c r="G567" s="99">
        <f>SUM(G568)</f>
        <v>3892</v>
      </c>
      <c r="H567" s="99">
        <f>SUM(H568)</f>
        <v>0</v>
      </c>
      <c r="I567" s="99">
        <f t="shared" si="8"/>
        <v>0</v>
      </c>
      <c r="J567" s="102"/>
      <c r="K567" s="102"/>
      <c r="L567" s="102"/>
      <c r="M567" s="99">
        <f>SUM(M568)</f>
        <v>3892</v>
      </c>
    </row>
    <row r="568" spans="1:13" ht="28.5">
      <c r="A568" s="77" t="s">
        <v>630</v>
      </c>
      <c r="B568" s="129"/>
      <c r="C568" s="71" t="s">
        <v>425</v>
      </c>
      <c r="D568" s="72" t="s">
        <v>465</v>
      </c>
      <c r="E568" s="72" t="s">
        <v>631</v>
      </c>
      <c r="F568" s="73"/>
      <c r="G568" s="99">
        <f>SUM(G569:G571)</f>
        <v>3892</v>
      </c>
      <c r="H568" s="99"/>
      <c r="I568" s="99">
        <f t="shared" si="8"/>
        <v>0</v>
      </c>
      <c r="J568" s="100"/>
      <c r="K568" s="100"/>
      <c r="L568" s="100"/>
      <c r="M568" s="99">
        <f>SUM(M569:M571)</f>
        <v>3892</v>
      </c>
    </row>
    <row r="569" spans="1:13" ht="42.75">
      <c r="A569" s="77" t="s">
        <v>506</v>
      </c>
      <c r="B569" s="129"/>
      <c r="C569" s="71" t="s">
        <v>425</v>
      </c>
      <c r="D569" s="72" t="s">
        <v>465</v>
      </c>
      <c r="E569" s="72" t="s">
        <v>631</v>
      </c>
      <c r="F569" s="76" t="s">
        <v>507</v>
      </c>
      <c r="G569" s="99">
        <v>3228.9</v>
      </c>
      <c r="H569" s="99"/>
      <c r="I569" s="99">
        <f t="shared" si="8"/>
        <v>0</v>
      </c>
      <c r="J569" s="100">
        <f>SUM('ведомствен.2015-2016'!G463)</f>
        <v>3228.9</v>
      </c>
      <c r="K569" s="100">
        <f>SUM('ведомствен.2015-2016'!H463)</f>
        <v>3228.9</v>
      </c>
      <c r="L569" s="100"/>
      <c r="M569" s="99">
        <v>3228.9</v>
      </c>
    </row>
    <row r="570" spans="1:13" s="2" customFormat="1" ht="14.25">
      <c r="A570" s="77" t="s">
        <v>508</v>
      </c>
      <c r="B570" s="129"/>
      <c r="C570" s="71" t="s">
        <v>425</v>
      </c>
      <c r="D570" s="72" t="s">
        <v>465</v>
      </c>
      <c r="E570" s="72" t="s">
        <v>631</v>
      </c>
      <c r="F570" s="76" t="s">
        <v>115</v>
      </c>
      <c r="G570" s="104">
        <v>649.6</v>
      </c>
      <c r="H570" s="99">
        <f>SUM(H571)</f>
        <v>25662.5</v>
      </c>
      <c r="I570" s="99">
        <f t="shared" si="8"/>
        <v>3950.5080049261082</v>
      </c>
      <c r="J570" s="100">
        <f>SUM('ведомствен.2015-2016'!G464)</f>
        <v>649.6</v>
      </c>
      <c r="K570" s="100">
        <f>SUM('ведомствен.2015-2016'!H464)</f>
        <v>649.6</v>
      </c>
      <c r="L570" s="101"/>
      <c r="M570" s="104">
        <v>649.6</v>
      </c>
    </row>
    <row r="571" spans="1:13" s="2" customFormat="1" ht="14.25">
      <c r="A571" s="77" t="s">
        <v>512</v>
      </c>
      <c r="B571" s="129"/>
      <c r="C571" s="71" t="s">
        <v>425</v>
      </c>
      <c r="D571" s="72" t="s">
        <v>465</v>
      </c>
      <c r="E571" s="72" t="s">
        <v>631</v>
      </c>
      <c r="F571" s="73" t="s">
        <v>172</v>
      </c>
      <c r="G571" s="99">
        <v>13.5</v>
      </c>
      <c r="H571" s="99">
        <f>SUM(H575+H573+H572)</f>
        <v>25662.5</v>
      </c>
      <c r="I571" s="99">
        <f t="shared" si="8"/>
        <v>190092.59259259258</v>
      </c>
      <c r="J571" s="100">
        <f>SUM('ведомствен.2015-2016'!G465)</f>
        <v>13.5</v>
      </c>
      <c r="K571" s="100">
        <f>SUM('ведомствен.2015-2016'!H465)</f>
        <v>13.5</v>
      </c>
      <c r="L571" s="101"/>
      <c r="M571" s="99">
        <v>13.5</v>
      </c>
    </row>
    <row r="572" spans="1:13" s="2" customFormat="1" ht="14.25" hidden="1">
      <c r="A572" s="131" t="s">
        <v>124</v>
      </c>
      <c r="B572" s="129"/>
      <c r="C572" s="71" t="s">
        <v>425</v>
      </c>
      <c r="D572" s="72" t="s">
        <v>465</v>
      </c>
      <c r="E572" s="94" t="s">
        <v>125</v>
      </c>
      <c r="F572" s="76"/>
      <c r="G572" s="99">
        <f>SUM(G573)</f>
        <v>0</v>
      </c>
      <c r="H572" s="99"/>
      <c r="I572" s="99" t="e">
        <f t="shared" si="8"/>
        <v>#DIV/0!</v>
      </c>
      <c r="J572" s="101"/>
      <c r="K572" s="101"/>
      <c r="L572" s="101"/>
      <c r="M572" s="99">
        <f>SUM(M573)</f>
        <v>0</v>
      </c>
    </row>
    <row r="573" spans="1:13" s="2" customFormat="1" ht="42.75" hidden="1">
      <c r="A573" s="77" t="s">
        <v>632</v>
      </c>
      <c r="B573" s="129"/>
      <c r="C573" s="71" t="s">
        <v>425</v>
      </c>
      <c r="D573" s="72" t="s">
        <v>465</v>
      </c>
      <c r="E573" s="94" t="s">
        <v>93</v>
      </c>
      <c r="F573" s="76"/>
      <c r="G573" s="99">
        <f>SUM(G574:G575)</f>
        <v>0</v>
      </c>
      <c r="H573" s="99">
        <f>SUM(H574)</f>
        <v>27.5</v>
      </c>
      <c r="I573" s="99" t="e">
        <f t="shared" si="8"/>
        <v>#DIV/0!</v>
      </c>
      <c r="J573" s="101"/>
      <c r="K573" s="101"/>
      <c r="L573" s="101"/>
      <c r="M573" s="99">
        <f>SUM(M574:M575)</f>
        <v>0</v>
      </c>
    </row>
    <row r="574" spans="1:13" s="2" customFormat="1" ht="14.25" hidden="1">
      <c r="A574" s="77" t="s">
        <v>508</v>
      </c>
      <c r="B574" s="129"/>
      <c r="C574" s="71" t="s">
        <v>425</v>
      </c>
      <c r="D574" s="72" t="s">
        <v>465</v>
      </c>
      <c r="E574" s="94" t="s">
        <v>93</v>
      </c>
      <c r="F574" s="76" t="s">
        <v>115</v>
      </c>
      <c r="G574" s="99"/>
      <c r="H574" s="99">
        <v>27.5</v>
      </c>
      <c r="I574" s="99" t="e">
        <f t="shared" si="8"/>
        <v>#DIV/0!</v>
      </c>
      <c r="J574" s="100">
        <f>SUM('ведомствен.2015-2016'!G468)</f>
        <v>0</v>
      </c>
      <c r="K574" s="100">
        <f>SUM('ведомствен.2015-2016'!H468)</f>
        <v>0</v>
      </c>
      <c r="L574" s="101"/>
      <c r="M574" s="99"/>
    </row>
    <row r="575" spans="1:13" s="2" customFormat="1" ht="28.5" hidden="1">
      <c r="A575" s="131" t="s">
        <v>527</v>
      </c>
      <c r="B575" s="129"/>
      <c r="C575" s="71" t="s">
        <v>425</v>
      </c>
      <c r="D575" s="72" t="s">
        <v>465</v>
      </c>
      <c r="E575" s="94" t="s">
        <v>93</v>
      </c>
      <c r="F575" s="76" t="s">
        <v>523</v>
      </c>
      <c r="G575" s="99"/>
      <c r="H575" s="99">
        <f>SUM(H576)</f>
        <v>25635</v>
      </c>
      <c r="I575" s="99" t="e">
        <f t="shared" si="8"/>
        <v>#DIV/0!</v>
      </c>
      <c r="J575" s="100">
        <f>SUM('ведомствен.2015-2016'!G469)</f>
        <v>0</v>
      </c>
      <c r="K575" s="100">
        <f>SUM('ведомствен.2015-2016'!H469)</f>
        <v>0</v>
      </c>
      <c r="L575" s="101"/>
      <c r="M575" s="99"/>
    </row>
    <row r="576" spans="1:13" s="2" customFormat="1" ht="42.75" hidden="1">
      <c r="A576" s="77" t="s">
        <v>148</v>
      </c>
      <c r="B576" s="129"/>
      <c r="C576" s="71" t="s">
        <v>425</v>
      </c>
      <c r="D576" s="72" t="s">
        <v>465</v>
      </c>
      <c r="E576" s="94" t="s">
        <v>418</v>
      </c>
      <c r="F576" s="76"/>
      <c r="G576" s="99">
        <f>SUM(G577)</f>
        <v>0</v>
      </c>
      <c r="H576" s="99">
        <v>25635</v>
      </c>
      <c r="I576" s="99" t="e">
        <f t="shared" si="8"/>
        <v>#DIV/0!</v>
      </c>
      <c r="J576" s="101"/>
      <c r="K576" s="101"/>
      <c r="L576" s="101"/>
      <c r="M576" s="99">
        <f>SUM(M577)</f>
        <v>0</v>
      </c>
    </row>
    <row r="577" spans="1:13" ht="28.5" hidden="1">
      <c r="A577" s="131" t="s">
        <v>139</v>
      </c>
      <c r="B577" s="129"/>
      <c r="C577" s="71" t="s">
        <v>425</v>
      </c>
      <c r="D577" s="72" t="s">
        <v>465</v>
      </c>
      <c r="E577" s="94" t="s">
        <v>418</v>
      </c>
      <c r="F577" s="76" t="s">
        <v>77</v>
      </c>
      <c r="G577" s="99"/>
      <c r="H577" s="99">
        <f>SUM(H578)</f>
        <v>13916.300000000001</v>
      </c>
      <c r="I577" s="99" t="e">
        <f t="shared" si="8"/>
        <v>#DIV/0!</v>
      </c>
      <c r="J577" s="100"/>
      <c r="K577" s="100"/>
      <c r="L577" s="100"/>
      <c r="M577" s="99"/>
    </row>
    <row r="578" spans="1:13" ht="14.25" hidden="1">
      <c r="A578" s="77" t="s">
        <v>152</v>
      </c>
      <c r="B578" s="129"/>
      <c r="C578" s="71" t="s">
        <v>425</v>
      </c>
      <c r="D578" s="72" t="s">
        <v>467</v>
      </c>
      <c r="E578" s="89"/>
      <c r="F578" s="73"/>
      <c r="G578" s="99">
        <f>SUM(G579)</f>
        <v>0</v>
      </c>
      <c r="H578" s="99">
        <f>SUM(H580+H582+H584)</f>
        <v>13916.300000000001</v>
      </c>
      <c r="I578" s="99" t="e">
        <f t="shared" si="8"/>
        <v>#DIV/0!</v>
      </c>
      <c r="J578" s="100"/>
      <c r="K578" s="100"/>
      <c r="L578" s="100"/>
      <c r="M578" s="99">
        <f>SUM(M579)</f>
        <v>0</v>
      </c>
    </row>
    <row r="579" spans="1:13" ht="14.25" hidden="1">
      <c r="A579" s="77" t="s">
        <v>3</v>
      </c>
      <c r="B579" s="129"/>
      <c r="C579" s="71" t="s">
        <v>425</v>
      </c>
      <c r="D579" s="72" t="s">
        <v>467</v>
      </c>
      <c r="E579" s="72" t="s">
        <v>4</v>
      </c>
      <c r="F579" s="73"/>
      <c r="G579" s="99">
        <f>SUM(G580)</f>
        <v>0</v>
      </c>
      <c r="H579" s="99"/>
      <c r="I579" s="99" t="e">
        <f t="shared" si="8"/>
        <v>#DIV/0!</v>
      </c>
      <c r="J579" s="100"/>
      <c r="K579" s="100"/>
      <c r="L579" s="100"/>
      <c r="M579" s="99">
        <f>SUM(M580)</f>
        <v>0</v>
      </c>
    </row>
    <row r="580" spans="1:13" s="22" customFormat="1" ht="28.5" hidden="1">
      <c r="A580" s="77" t="s">
        <v>153</v>
      </c>
      <c r="B580" s="129"/>
      <c r="C580" s="71" t="s">
        <v>425</v>
      </c>
      <c r="D580" s="72" t="s">
        <v>467</v>
      </c>
      <c r="E580" s="72" t="s">
        <v>310</v>
      </c>
      <c r="F580" s="73"/>
      <c r="G580" s="99">
        <f>SUM(G581)</f>
        <v>0</v>
      </c>
      <c r="H580" s="99">
        <f>SUM(H581)</f>
        <v>40.9</v>
      </c>
      <c r="I580" s="99" t="e">
        <f t="shared" si="8"/>
        <v>#DIV/0!</v>
      </c>
      <c r="J580" s="102"/>
      <c r="K580" s="102"/>
      <c r="L580" s="102"/>
      <c r="M580" s="99">
        <f>SUM(M581)</f>
        <v>0</v>
      </c>
    </row>
    <row r="581" spans="1:13" s="22" customFormat="1" ht="28.5" hidden="1">
      <c r="A581" s="131" t="s">
        <v>139</v>
      </c>
      <c r="B581" s="129"/>
      <c r="C581" s="71" t="s">
        <v>425</v>
      </c>
      <c r="D581" s="72" t="s">
        <v>467</v>
      </c>
      <c r="E581" s="72" t="s">
        <v>310</v>
      </c>
      <c r="F581" s="76" t="s">
        <v>77</v>
      </c>
      <c r="G581" s="99"/>
      <c r="H581" s="99">
        <v>40.9</v>
      </c>
      <c r="I581" s="99" t="e">
        <f t="shared" si="8"/>
        <v>#DIV/0!</v>
      </c>
      <c r="J581" s="102"/>
      <c r="K581" s="102"/>
      <c r="L581" s="102"/>
      <c r="M581" s="99"/>
    </row>
    <row r="582" spans="1:13" ht="14.25" hidden="1">
      <c r="A582" s="77" t="s">
        <v>244</v>
      </c>
      <c r="B582" s="129"/>
      <c r="C582" s="71" t="s">
        <v>425</v>
      </c>
      <c r="D582" s="72" t="s">
        <v>127</v>
      </c>
      <c r="E582" s="89"/>
      <c r="F582" s="73"/>
      <c r="G582" s="99">
        <f>SUM(G583+G589+G591)+G586</f>
        <v>0</v>
      </c>
      <c r="H582" s="99">
        <f>SUM(H583)</f>
        <v>12.8</v>
      </c>
      <c r="I582" s="99" t="e">
        <f t="shared" si="8"/>
        <v>#DIV/0!</v>
      </c>
      <c r="J582" s="100"/>
      <c r="K582" s="100"/>
      <c r="L582" s="100"/>
      <c r="M582" s="99">
        <f>SUM(M583+M589+M591)+M586</f>
        <v>0</v>
      </c>
    </row>
    <row r="583" spans="1:13" ht="42.75" hidden="1">
      <c r="A583" s="77" t="s">
        <v>94</v>
      </c>
      <c r="B583" s="129"/>
      <c r="C583" s="71" t="s">
        <v>425</v>
      </c>
      <c r="D583" s="72" t="s">
        <v>127</v>
      </c>
      <c r="E583" s="72" t="s">
        <v>95</v>
      </c>
      <c r="F583" s="73"/>
      <c r="G583" s="99">
        <f>SUM(G584)</f>
        <v>0</v>
      </c>
      <c r="H583" s="99">
        <v>12.8</v>
      </c>
      <c r="I583" s="99" t="e">
        <f t="shared" si="8"/>
        <v>#DIV/0!</v>
      </c>
      <c r="J583" s="102"/>
      <c r="K583" s="102"/>
      <c r="L583" s="100"/>
      <c r="M583" s="99">
        <f>SUM(M584)</f>
        <v>0</v>
      </c>
    </row>
    <row r="584" spans="1:13" ht="14.25" hidden="1">
      <c r="A584" s="77" t="s">
        <v>102</v>
      </c>
      <c r="B584" s="129"/>
      <c r="C584" s="71" t="s">
        <v>425</v>
      </c>
      <c r="D584" s="72" t="s">
        <v>127</v>
      </c>
      <c r="E584" s="72" t="s">
        <v>104</v>
      </c>
      <c r="F584" s="73"/>
      <c r="G584" s="99">
        <f>SUM(G585)</f>
        <v>0</v>
      </c>
      <c r="H584" s="99">
        <f>SUM(H585)</f>
        <v>13862.6</v>
      </c>
      <c r="I584" s="99" t="e">
        <f t="shared" si="8"/>
        <v>#DIV/0!</v>
      </c>
      <c r="J584" s="100"/>
      <c r="K584" s="100"/>
      <c r="L584" s="100"/>
      <c r="M584" s="99">
        <f>SUM(M585)</f>
        <v>0</v>
      </c>
    </row>
    <row r="585" spans="1:13" ht="15" hidden="1">
      <c r="A585" s="77" t="s">
        <v>98</v>
      </c>
      <c r="B585" s="129"/>
      <c r="C585" s="71" t="s">
        <v>425</v>
      </c>
      <c r="D585" s="72" t="s">
        <v>127</v>
      </c>
      <c r="E585" s="72" t="s">
        <v>104</v>
      </c>
      <c r="F585" s="76" t="s">
        <v>99</v>
      </c>
      <c r="G585" s="99"/>
      <c r="H585" s="99">
        <v>13862.6</v>
      </c>
      <c r="I585" s="99" t="e">
        <f t="shared" si="8"/>
        <v>#DIV/0!</v>
      </c>
      <c r="J585" s="102"/>
      <c r="K585" s="102"/>
      <c r="L585" s="100"/>
      <c r="M585" s="99"/>
    </row>
    <row r="586" spans="1:13" ht="14.25" hidden="1">
      <c r="A586" s="131" t="s">
        <v>124</v>
      </c>
      <c r="B586" s="129"/>
      <c r="C586" s="71" t="s">
        <v>425</v>
      </c>
      <c r="D586" s="72" t="s">
        <v>127</v>
      </c>
      <c r="E586" s="94" t="s">
        <v>125</v>
      </c>
      <c r="F586" s="76"/>
      <c r="G586" s="99">
        <f>SUM(G587)</f>
        <v>0</v>
      </c>
      <c r="H586" s="99">
        <f>SUM(H587)</f>
        <v>0</v>
      </c>
      <c r="I586" s="99" t="e">
        <f t="shared" si="8"/>
        <v>#DIV/0!</v>
      </c>
      <c r="J586" s="100"/>
      <c r="K586" s="100"/>
      <c r="L586" s="100"/>
      <c r="M586" s="99">
        <f>SUM(M587)</f>
        <v>0</v>
      </c>
    </row>
    <row r="587" spans="1:13" ht="42.75" hidden="1">
      <c r="A587" s="129" t="s">
        <v>208</v>
      </c>
      <c r="B587" s="129"/>
      <c r="C587" s="71" t="s">
        <v>425</v>
      </c>
      <c r="D587" s="72" t="s">
        <v>127</v>
      </c>
      <c r="E587" s="89" t="s">
        <v>317</v>
      </c>
      <c r="F587" s="76"/>
      <c r="G587" s="99">
        <f>SUM(G588)</f>
        <v>0</v>
      </c>
      <c r="H587" s="99">
        <f>SUM(H588)</f>
        <v>0</v>
      </c>
      <c r="I587" s="99" t="e">
        <f t="shared" si="8"/>
        <v>#DIV/0!</v>
      </c>
      <c r="J587" s="100"/>
      <c r="K587" s="100"/>
      <c r="L587" s="100"/>
      <c r="M587" s="99">
        <f>SUM(M588)</f>
        <v>0</v>
      </c>
    </row>
    <row r="588" spans="1:13" ht="14.25" hidden="1">
      <c r="A588" s="77" t="s">
        <v>98</v>
      </c>
      <c r="B588" s="129"/>
      <c r="C588" s="71" t="s">
        <v>425</v>
      </c>
      <c r="D588" s="72" t="s">
        <v>127</v>
      </c>
      <c r="E588" s="89" t="s">
        <v>317</v>
      </c>
      <c r="F588" s="76" t="s">
        <v>99</v>
      </c>
      <c r="G588" s="99"/>
      <c r="H588" s="99"/>
      <c r="I588" s="99" t="e">
        <f t="shared" si="8"/>
        <v>#DIV/0!</v>
      </c>
      <c r="J588" s="100"/>
      <c r="K588" s="100"/>
      <c r="L588" s="100"/>
      <c r="M588" s="99"/>
    </row>
    <row r="589" spans="1:13" ht="14.25" hidden="1">
      <c r="A589" s="131" t="s">
        <v>393</v>
      </c>
      <c r="B589" s="129"/>
      <c r="C589" s="71" t="s">
        <v>425</v>
      </c>
      <c r="D589" s="72" t="s">
        <v>127</v>
      </c>
      <c r="E589" s="89" t="s">
        <v>394</v>
      </c>
      <c r="F589" s="73"/>
      <c r="G589" s="99">
        <f>SUM(G590)</f>
        <v>0</v>
      </c>
      <c r="H589" s="99">
        <f>SUM(H590)</f>
        <v>0</v>
      </c>
      <c r="I589" s="99" t="e">
        <f t="shared" si="8"/>
        <v>#DIV/0!</v>
      </c>
      <c r="J589" s="100"/>
      <c r="K589" s="100"/>
      <c r="L589" s="100"/>
      <c r="M589" s="99">
        <f>SUM(M590)</f>
        <v>0</v>
      </c>
    </row>
    <row r="590" spans="1:13" ht="14.25" hidden="1">
      <c r="A590" s="77" t="s">
        <v>98</v>
      </c>
      <c r="B590" s="129"/>
      <c r="C590" s="71" t="s">
        <v>425</v>
      </c>
      <c r="D590" s="72" t="s">
        <v>127</v>
      </c>
      <c r="E590" s="89" t="s">
        <v>394</v>
      </c>
      <c r="F590" s="73" t="s">
        <v>99</v>
      </c>
      <c r="G590" s="99"/>
      <c r="H590" s="99">
        <f>SUM(H591)</f>
        <v>0</v>
      </c>
      <c r="I590" s="99" t="e">
        <f t="shared" si="8"/>
        <v>#DIV/0!</v>
      </c>
      <c r="J590" s="100"/>
      <c r="K590" s="100"/>
      <c r="L590" s="100"/>
      <c r="M590" s="99"/>
    </row>
    <row r="591" spans="1:13" ht="28.5" hidden="1">
      <c r="A591" s="87" t="s">
        <v>108</v>
      </c>
      <c r="B591" s="129"/>
      <c r="C591" s="71" t="s">
        <v>425</v>
      </c>
      <c r="D591" s="72" t="s">
        <v>127</v>
      </c>
      <c r="E591" s="72" t="s">
        <v>109</v>
      </c>
      <c r="F591" s="138"/>
      <c r="G591" s="99">
        <f>SUM(G593)</f>
        <v>0</v>
      </c>
      <c r="H591" s="99">
        <f>SUM(H592)</f>
        <v>0</v>
      </c>
      <c r="I591" s="99" t="e">
        <f t="shared" si="8"/>
        <v>#DIV/0!</v>
      </c>
      <c r="J591" s="100"/>
      <c r="K591" s="100"/>
      <c r="L591" s="100"/>
      <c r="M591" s="99">
        <f>SUM(M593)</f>
        <v>0</v>
      </c>
    </row>
    <row r="592" spans="1:13" ht="14.25" hidden="1">
      <c r="A592" s="87" t="s">
        <v>110</v>
      </c>
      <c r="B592" s="129"/>
      <c r="C592" s="71" t="s">
        <v>425</v>
      </c>
      <c r="D592" s="72" t="s">
        <v>127</v>
      </c>
      <c r="E592" s="72" t="s">
        <v>263</v>
      </c>
      <c r="F592" s="138"/>
      <c r="G592" s="99">
        <f>SUM(G593)</f>
        <v>0</v>
      </c>
      <c r="H592" s="99"/>
      <c r="I592" s="99" t="e">
        <f t="shared" si="8"/>
        <v>#DIV/0!</v>
      </c>
      <c r="J592" s="100"/>
      <c r="K592" s="100"/>
      <c r="L592" s="100"/>
      <c r="M592" s="99">
        <f>SUM(M593)</f>
        <v>0</v>
      </c>
    </row>
    <row r="593" spans="1:13" s="43" customFormat="1" ht="14.25" hidden="1">
      <c r="A593" s="77" t="s">
        <v>98</v>
      </c>
      <c r="B593" s="129"/>
      <c r="C593" s="71" t="s">
        <v>425</v>
      </c>
      <c r="D593" s="72" t="s">
        <v>127</v>
      </c>
      <c r="E593" s="72" t="s">
        <v>263</v>
      </c>
      <c r="F593" s="138" t="s">
        <v>99</v>
      </c>
      <c r="G593" s="99"/>
      <c r="H593" s="99"/>
      <c r="I593" s="99"/>
      <c r="J593" s="101"/>
      <c r="K593" s="101"/>
      <c r="L593" s="101"/>
      <c r="M593" s="99"/>
    </row>
    <row r="594" spans="1:13" s="23" customFormat="1" ht="15">
      <c r="A594" s="125" t="s">
        <v>407</v>
      </c>
      <c r="B594" s="224"/>
      <c r="C594" s="141" t="s">
        <v>241</v>
      </c>
      <c r="D594" s="91" t="s">
        <v>189</v>
      </c>
      <c r="E594" s="91"/>
      <c r="F594" s="149"/>
      <c r="G594" s="107">
        <f>SUM(G595)</f>
        <v>38000</v>
      </c>
      <c r="H594" s="99"/>
      <c r="I594" s="99"/>
      <c r="J594" s="100"/>
      <c r="K594" s="100"/>
      <c r="L594" s="100"/>
      <c r="M594" s="107">
        <f>SUM(M595)</f>
        <v>38000</v>
      </c>
    </row>
    <row r="595" spans="1:13" s="23" customFormat="1" ht="28.5">
      <c r="A595" s="77" t="s">
        <v>242</v>
      </c>
      <c r="B595" s="129"/>
      <c r="C595" s="71" t="s">
        <v>241</v>
      </c>
      <c r="D595" s="72" t="s">
        <v>465</v>
      </c>
      <c r="E595" s="72"/>
      <c r="F595" s="76"/>
      <c r="G595" s="99">
        <f>SUM(G596)</f>
        <v>38000</v>
      </c>
      <c r="H595" s="99"/>
      <c r="I595" s="99"/>
      <c r="J595" s="100"/>
      <c r="K595" s="100"/>
      <c r="L595" s="100"/>
      <c r="M595" s="99">
        <f>SUM(M596)</f>
        <v>38000</v>
      </c>
    </row>
    <row r="596" spans="1:13" ht="14.25">
      <c r="A596" s="77" t="s">
        <v>408</v>
      </c>
      <c r="B596" s="129"/>
      <c r="C596" s="71" t="s">
        <v>241</v>
      </c>
      <c r="D596" s="72" t="s">
        <v>465</v>
      </c>
      <c r="E596" s="72" t="s">
        <v>409</v>
      </c>
      <c r="F596" s="138"/>
      <c r="G596" s="99">
        <f>SUM(G598)</f>
        <v>38000</v>
      </c>
      <c r="H596" s="99" t="e">
        <f>SUM(H597+#REF!)</f>
        <v>#REF!</v>
      </c>
      <c r="I596" s="99" t="e">
        <f t="shared" si="8"/>
        <v>#REF!</v>
      </c>
      <c r="J596" s="100"/>
      <c r="K596" s="100"/>
      <c r="L596" s="100"/>
      <c r="M596" s="99">
        <f>SUM(M598)</f>
        <v>38000</v>
      </c>
    </row>
    <row r="597" spans="1:13" ht="14.25">
      <c r="A597" s="77" t="s">
        <v>410</v>
      </c>
      <c r="B597" s="129"/>
      <c r="C597" s="71" t="s">
        <v>241</v>
      </c>
      <c r="D597" s="72" t="s">
        <v>465</v>
      </c>
      <c r="E597" s="72" t="s">
        <v>411</v>
      </c>
      <c r="F597" s="138"/>
      <c r="G597" s="99">
        <f>SUM(G598)</f>
        <v>38000</v>
      </c>
      <c r="H597" s="99">
        <f>SUM(H598)</f>
        <v>7214.3</v>
      </c>
      <c r="I597" s="99">
        <f t="shared" si="8"/>
        <v>18.985</v>
      </c>
      <c r="J597" s="100"/>
      <c r="K597" s="100"/>
      <c r="L597" s="100"/>
      <c r="M597" s="99">
        <f>SUM(M598)</f>
        <v>38000</v>
      </c>
    </row>
    <row r="598" spans="1:13" ht="15" thickBot="1">
      <c r="A598" s="77" t="s">
        <v>521</v>
      </c>
      <c r="B598" s="129"/>
      <c r="C598" s="71" t="s">
        <v>241</v>
      </c>
      <c r="D598" s="72" t="s">
        <v>465</v>
      </c>
      <c r="E598" s="72" t="s">
        <v>411</v>
      </c>
      <c r="F598" s="138" t="s">
        <v>171</v>
      </c>
      <c r="G598" s="99">
        <v>38000</v>
      </c>
      <c r="H598" s="99">
        <v>7214.3</v>
      </c>
      <c r="I598" s="99">
        <f t="shared" si="8"/>
        <v>18.985</v>
      </c>
      <c r="J598" s="100">
        <f>SUM('ведомствен.2015-2016'!G311)</f>
        <v>38000</v>
      </c>
      <c r="K598" s="100">
        <f>SUM('ведомствен.2015-2016'!H311)</f>
        <v>38000</v>
      </c>
      <c r="L598" s="100"/>
      <c r="M598" s="99">
        <v>38000</v>
      </c>
    </row>
    <row r="599" spans="1:13" ht="15" customHeight="1" thickBot="1">
      <c r="A599" s="133" t="s">
        <v>170</v>
      </c>
      <c r="B599" s="235"/>
      <c r="C599" s="238"/>
      <c r="D599" s="95"/>
      <c r="E599" s="95"/>
      <c r="F599" s="154"/>
      <c r="G599" s="118">
        <f>SUM(G14+G85+G116+G153+G234+G245+G329+G400+G447+G564+G594)</f>
        <v>3188337.8000000003</v>
      </c>
      <c r="H599" s="99"/>
      <c r="I599" s="99"/>
      <c r="J599" s="100">
        <f>SUM(J14:J598)</f>
        <v>3188337.8000000003</v>
      </c>
      <c r="K599" s="100">
        <f>SUM(K14:K598)</f>
        <v>3202442.7399999998</v>
      </c>
      <c r="L599" s="100"/>
      <c r="M599" s="118">
        <f>SUM(M14+M85+M116+M153+M234+M245+M329+M400+M447+M564+M594)</f>
        <v>3202442.74</v>
      </c>
    </row>
    <row r="600" spans="7:13" ht="16.5" customHeight="1" hidden="1">
      <c r="G600" s="49">
        <f>SUM(G599-J599)</f>
        <v>0</v>
      </c>
      <c r="J600" s="32">
        <f>SUM('ведомствен.2015-2016'!G770)</f>
        <v>3188337.8000000003</v>
      </c>
      <c r="K600" s="32">
        <f>SUM('ведомствен.2015-2016'!H770)</f>
        <v>3202442.7400000007</v>
      </c>
      <c r="M600" s="33">
        <f>SUM(M599-K599)</f>
        <v>4.656612873077393E-10</v>
      </c>
    </row>
    <row r="602" spans="10:11" ht="12.75">
      <c r="J602" s="32">
        <f>SUM(J599-J600)</f>
        <v>0</v>
      </c>
      <c r="K602" s="32">
        <f>SUM(K599-K600)</f>
        <v>-9.313225746154785E-10</v>
      </c>
    </row>
  </sheetData>
  <sheetProtection/>
  <mergeCells count="1">
    <mergeCell ref="G5:M5"/>
  </mergeCells>
  <printOptions/>
  <pageMargins left="1.1023622047244095" right="0.15748031496062992" top="0.15748031496062992" bottom="0.03937007874015748" header="0.5118110236220472" footer="0.2362204724409449"/>
  <pageSetup fitToHeight="2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5"/>
  <sheetViews>
    <sheetView tabSelected="1" zoomScalePageLayoutView="0" workbookViewId="0" topLeftCell="A1">
      <selection activeCell="B783" sqref="B783"/>
    </sheetView>
  </sheetViews>
  <sheetFormatPr defaultColWidth="9.00390625" defaultRowHeight="12.75"/>
  <cols>
    <col min="1" max="1" width="75.375" style="35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5.375" style="5" customWidth="1"/>
    <col min="8" max="8" width="15.875" style="5" customWidth="1"/>
    <col min="9" max="9" width="11.00390625" style="5" hidden="1" customWidth="1"/>
    <col min="10" max="10" width="5.875" style="0" customWidth="1"/>
    <col min="11" max="11" width="12.375" style="0" customWidth="1"/>
  </cols>
  <sheetData>
    <row r="1" spans="6:9" ht="12.75">
      <c r="F1" s="15" t="s">
        <v>495</v>
      </c>
      <c r="G1" s="31"/>
      <c r="H1" s="31"/>
      <c r="I1" s="3"/>
    </row>
    <row r="2" spans="1:9" ht="12.75">
      <c r="A2" s="35" t="s">
        <v>265</v>
      </c>
      <c r="F2" s="4" t="s">
        <v>285</v>
      </c>
      <c r="G2" s="31"/>
      <c r="H2" s="31"/>
      <c r="I2" s="3"/>
    </row>
    <row r="3" spans="6:9" ht="12.75">
      <c r="F3" s="4" t="s">
        <v>286</v>
      </c>
      <c r="G3" s="31"/>
      <c r="H3" s="31"/>
      <c r="I3" s="3"/>
    </row>
    <row r="4" spans="6:9" ht="12.75">
      <c r="F4" s="4" t="s">
        <v>287</v>
      </c>
      <c r="G4" s="31"/>
      <c r="H4" s="31"/>
      <c r="I4" s="3"/>
    </row>
    <row r="5" spans="2:7" ht="12.75">
      <c r="B5" s="44" t="s">
        <v>266</v>
      </c>
      <c r="F5" s="70" t="s">
        <v>502</v>
      </c>
      <c r="G5" s="70"/>
    </row>
    <row r="6" ht="12.75">
      <c r="B6" s="44" t="s">
        <v>267</v>
      </c>
    </row>
    <row r="7" ht="12.75">
      <c r="B7" s="44" t="s">
        <v>503</v>
      </c>
    </row>
    <row r="8" ht="16.5" thickBot="1">
      <c r="B8" s="9"/>
    </row>
    <row r="9" spans="1:9" ht="15" thickBot="1">
      <c r="A9" s="173" t="s">
        <v>268</v>
      </c>
      <c r="B9" s="174" t="s">
        <v>292</v>
      </c>
      <c r="C9" s="175"/>
      <c r="D9" s="176"/>
      <c r="E9" s="176"/>
      <c r="F9" s="176"/>
      <c r="G9" s="10" t="s">
        <v>293</v>
      </c>
      <c r="H9" s="10" t="s">
        <v>293</v>
      </c>
      <c r="I9" s="10" t="s">
        <v>295</v>
      </c>
    </row>
    <row r="10" spans="1:9" ht="39" thickBot="1">
      <c r="A10" s="177"/>
      <c r="B10" s="178" t="s">
        <v>296</v>
      </c>
      <c r="C10" s="179" t="s">
        <v>297</v>
      </c>
      <c r="D10" s="179" t="s">
        <v>298</v>
      </c>
      <c r="E10" s="179" t="s">
        <v>299</v>
      </c>
      <c r="F10" s="220" t="s">
        <v>647</v>
      </c>
      <c r="G10" s="11" t="s">
        <v>472</v>
      </c>
      <c r="H10" s="11" t="s">
        <v>473</v>
      </c>
      <c r="I10" s="11" t="s">
        <v>463</v>
      </c>
    </row>
    <row r="11" spans="1:11" ht="15.75">
      <c r="A11" s="240" t="s">
        <v>196</v>
      </c>
      <c r="B11" s="246" t="s">
        <v>197</v>
      </c>
      <c r="C11" s="166"/>
      <c r="D11" s="166"/>
      <c r="E11" s="166"/>
      <c r="F11" s="247"/>
      <c r="G11" s="253">
        <f>SUM(G12)</f>
        <v>18676</v>
      </c>
      <c r="H11" s="254">
        <f>SUM(H12)</f>
        <v>18676</v>
      </c>
      <c r="I11" s="28">
        <f>SUM(H11/G11*100)</f>
        <v>100</v>
      </c>
      <c r="K11" s="33"/>
    </row>
    <row r="12" spans="1:9" ht="15.75">
      <c r="A12" s="51" t="s">
        <v>464</v>
      </c>
      <c r="B12" s="36"/>
      <c r="C12" s="46" t="s">
        <v>465</v>
      </c>
      <c r="D12" s="46"/>
      <c r="E12" s="46"/>
      <c r="F12" s="180"/>
      <c r="G12" s="255">
        <f>SUM(G13+G17+G24)</f>
        <v>18676</v>
      </c>
      <c r="H12" s="97">
        <f>SUM(H13+H17+H24)</f>
        <v>18676</v>
      </c>
      <c r="I12" s="50"/>
    </row>
    <row r="13" spans="1:9" ht="28.5">
      <c r="A13" s="51" t="s">
        <v>466</v>
      </c>
      <c r="B13" s="36"/>
      <c r="C13" s="46" t="s">
        <v>465</v>
      </c>
      <c r="D13" s="46" t="s">
        <v>467</v>
      </c>
      <c r="E13" s="46"/>
      <c r="F13" s="180"/>
      <c r="G13" s="255">
        <f>SUM(G14)</f>
        <v>1725</v>
      </c>
      <c r="H13" s="97">
        <f>SUM(H14)</f>
        <v>1725</v>
      </c>
      <c r="I13" s="50"/>
    </row>
    <row r="14" spans="1:9" ht="42.75">
      <c r="A14" s="51" t="s">
        <v>94</v>
      </c>
      <c r="B14" s="36"/>
      <c r="C14" s="46" t="s">
        <v>465</v>
      </c>
      <c r="D14" s="46" t="s">
        <v>467</v>
      </c>
      <c r="E14" s="46" t="s">
        <v>95</v>
      </c>
      <c r="F14" s="180"/>
      <c r="G14" s="255">
        <f>SUM(G16)</f>
        <v>1725</v>
      </c>
      <c r="H14" s="97">
        <f>SUM(H16)</f>
        <v>1725</v>
      </c>
      <c r="I14" s="50"/>
    </row>
    <row r="15" spans="1:9" ht="15.75">
      <c r="A15" s="51" t="s">
        <v>96</v>
      </c>
      <c r="B15" s="36"/>
      <c r="C15" s="46" t="s">
        <v>465</v>
      </c>
      <c r="D15" s="46" t="s">
        <v>467</v>
      </c>
      <c r="E15" s="46" t="s">
        <v>97</v>
      </c>
      <c r="F15" s="180"/>
      <c r="G15" s="255">
        <f>SUM(G16)</f>
        <v>1725</v>
      </c>
      <c r="H15" s="97">
        <f>SUM(H16)</f>
        <v>1725</v>
      </c>
      <c r="I15" s="50"/>
    </row>
    <row r="16" spans="1:9" ht="28.5">
      <c r="A16" s="51" t="s">
        <v>506</v>
      </c>
      <c r="B16" s="36"/>
      <c r="C16" s="46" t="s">
        <v>465</v>
      </c>
      <c r="D16" s="46" t="s">
        <v>467</v>
      </c>
      <c r="E16" s="46" t="s">
        <v>97</v>
      </c>
      <c r="F16" s="180" t="s">
        <v>507</v>
      </c>
      <c r="G16" s="255">
        <v>1725</v>
      </c>
      <c r="H16" s="97">
        <v>1725</v>
      </c>
      <c r="I16" s="50"/>
    </row>
    <row r="17" spans="1:9" ht="42.75">
      <c r="A17" s="51" t="s">
        <v>100</v>
      </c>
      <c r="B17" s="36"/>
      <c r="C17" s="46" t="s">
        <v>465</v>
      </c>
      <c r="D17" s="46" t="s">
        <v>101</v>
      </c>
      <c r="E17" s="46"/>
      <c r="F17" s="180"/>
      <c r="G17" s="255">
        <f>SUM(G18)</f>
        <v>11092.1</v>
      </c>
      <c r="H17" s="97">
        <f>SUM(H18)</f>
        <v>11092.1</v>
      </c>
      <c r="I17" s="50"/>
    </row>
    <row r="18" spans="1:9" ht="42.75">
      <c r="A18" s="51" t="s">
        <v>94</v>
      </c>
      <c r="B18" s="36"/>
      <c r="C18" s="46" t="s">
        <v>465</v>
      </c>
      <c r="D18" s="46" t="s">
        <v>101</v>
      </c>
      <c r="E18" s="46" t="s">
        <v>95</v>
      </c>
      <c r="F18" s="181"/>
      <c r="G18" s="255">
        <f>SUM(G19+G22)</f>
        <v>11092.1</v>
      </c>
      <c r="H18" s="97">
        <f>SUM(H19+H22)</f>
        <v>11092.1</v>
      </c>
      <c r="I18" s="50"/>
    </row>
    <row r="19" spans="1:9" ht="15.75">
      <c r="A19" s="51" t="s">
        <v>102</v>
      </c>
      <c r="B19" s="36"/>
      <c r="C19" s="46" t="s">
        <v>103</v>
      </c>
      <c r="D19" s="46" t="s">
        <v>101</v>
      </c>
      <c r="E19" s="46" t="s">
        <v>104</v>
      </c>
      <c r="F19" s="181"/>
      <c r="G19" s="255">
        <f>SUM(G20+G21)</f>
        <v>11092.1</v>
      </c>
      <c r="H19" s="97">
        <f>SUM(H20+H21)</f>
        <v>11092.1</v>
      </c>
      <c r="I19" s="50"/>
    </row>
    <row r="20" spans="1:9" ht="28.5">
      <c r="A20" s="51" t="s">
        <v>506</v>
      </c>
      <c r="B20" s="36"/>
      <c r="C20" s="46" t="s">
        <v>465</v>
      </c>
      <c r="D20" s="46" t="s">
        <v>101</v>
      </c>
      <c r="E20" s="46" t="s">
        <v>104</v>
      </c>
      <c r="F20" s="180" t="s">
        <v>507</v>
      </c>
      <c r="G20" s="255">
        <v>11085</v>
      </c>
      <c r="H20" s="97">
        <v>11085</v>
      </c>
      <c r="I20" s="50"/>
    </row>
    <row r="21" spans="1:9" ht="14.25" customHeight="1">
      <c r="A21" s="51" t="s">
        <v>508</v>
      </c>
      <c r="B21" s="36"/>
      <c r="C21" s="46" t="s">
        <v>465</v>
      </c>
      <c r="D21" s="46" t="s">
        <v>101</v>
      </c>
      <c r="E21" s="46" t="s">
        <v>104</v>
      </c>
      <c r="F21" s="180" t="s">
        <v>115</v>
      </c>
      <c r="G21" s="256">
        <v>7.1</v>
      </c>
      <c r="H21" s="257">
        <v>7.1</v>
      </c>
      <c r="I21" s="50"/>
    </row>
    <row r="22" spans="1:9" ht="15.75" hidden="1">
      <c r="A22" s="51" t="s">
        <v>105</v>
      </c>
      <c r="B22" s="36"/>
      <c r="C22" s="46" t="s">
        <v>103</v>
      </c>
      <c r="D22" s="46" t="s">
        <v>101</v>
      </c>
      <c r="E22" s="46" t="s">
        <v>106</v>
      </c>
      <c r="F22" s="180"/>
      <c r="G22" s="255">
        <f>SUM(G23)</f>
        <v>0</v>
      </c>
      <c r="H22" s="97">
        <f>SUM(H23)</f>
        <v>0</v>
      </c>
      <c r="I22" s="50"/>
    </row>
    <row r="23" spans="1:9" ht="15.75" hidden="1">
      <c r="A23" s="51" t="s">
        <v>98</v>
      </c>
      <c r="B23" s="36"/>
      <c r="C23" s="46" t="s">
        <v>103</v>
      </c>
      <c r="D23" s="46" t="s">
        <v>101</v>
      </c>
      <c r="E23" s="46" t="s">
        <v>106</v>
      </c>
      <c r="F23" s="180" t="s">
        <v>99</v>
      </c>
      <c r="G23" s="255"/>
      <c r="H23" s="97"/>
      <c r="I23" s="50"/>
    </row>
    <row r="24" spans="1:9" ht="15.75">
      <c r="A24" s="51" t="s">
        <v>107</v>
      </c>
      <c r="B24" s="36"/>
      <c r="C24" s="46" t="s">
        <v>465</v>
      </c>
      <c r="D24" s="46" t="s">
        <v>241</v>
      </c>
      <c r="E24" s="46"/>
      <c r="F24" s="181"/>
      <c r="G24" s="255">
        <f>SUM(G25)</f>
        <v>5858.9</v>
      </c>
      <c r="H24" s="97">
        <f>SUM(H25)</f>
        <v>5858.9</v>
      </c>
      <c r="I24" s="50"/>
    </row>
    <row r="25" spans="1:9" ht="28.5">
      <c r="A25" s="51" t="s">
        <v>509</v>
      </c>
      <c r="B25" s="36"/>
      <c r="C25" s="46" t="s">
        <v>465</v>
      </c>
      <c r="D25" s="46" t="s">
        <v>241</v>
      </c>
      <c r="E25" s="46" t="s">
        <v>510</v>
      </c>
      <c r="F25" s="181"/>
      <c r="G25" s="255">
        <f>SUM(G26+G29+G31)</f>
        <v>5858.9</v>
      </c>
      <c r="H25" s="97">
        <f>SUM(H26+H29+H31)</f>
        <v>5858.9</v>
      </c>
      <c r="I25" s="50"/>
    </row>
    <row r="26" spans="1:9" ht="15">
      <c r="A26" s="51" t="s">
        <v>496</v>
      </c>
      <c r="B26" s="36"/>
      <c r="C26" s="46" t="s">
        <v>465</v>
      </c>
      <c r="D26" s="46" t="s">
        <v>241</v>
      </c>
      <c r="E26" s="46" t="s">
        <v>511</v>
      </c>
      <c r="F26" s="180"/>
      <c r="G26" s="256">
        <f>SUM(G27:G28)</f>
        <v>344.4</v>
      </c>
      <c r="H26" s="257">
        <f>SUM(H27:H28)</f>
        <v>344.4</v>
      </c>
      <c r="I26" s="13">
        <f aca="true" t="shared" si="0" ref="I26:I42">SUM(H26/G26*100)</f>
        <v>100</v>
      </c>
    </row>
    <row r="27" spans="1:9" ht="15">
      <c r="A27" s="51" t="s">
        <v>508</v>
      </c>
      <c r="B27" s="36"/>
      <c r="C27" s="46" t="s">
        <v>465</v>
      </c>
      <c r="D27" s="46" t="s">
        <v>241</v>
      </c>
      <c r="E27" s="46" t="s">
        <v>511</v>
      </c>
      <c r="F27" s="180" t="s">
        <v>115</v>
      </c>
      <c r="G27" s="256">
        <v>300</v>
      </c>
      <c r="H27" s="257">
        <v>300</v>
      </c>
      <c r="I27" s="13">
        <f t="shared" si="0"/>
        <v>100</v>
      </c>
    </row>
    <row r="28" spans="1:9" ht="15">
      <c r="A28" s="51" t="s">
        <v>512</v>
      </c>
      <c r="B28" s="36"/>
      <c r="C28" s="46" t="s">
        <v>465</v>
      </c>
      <c r="D28" s="46" t="s">
        <v>241</v>
      </c>
      <c r="E28" s="46" t="s">
        <v>511</v>
      </c>
      <c r="F28" s="180" t="s">
        <v>172</v>
      </c>
      <c r="G28" s="256">
        <v>44.4</v>
      </c>
      <c r="H28" s="257">
        <v>44.4</v>
      </c>
      <c r="I28" s="13">
        <f t="shared" si="0"/>
        <v>100</v>
      </c>
    </row>
    <row r="29" spans="1:9" ht="28.5">
      <c r="A29" s="51" t="s">
        <v>497</v>
      </c>
      <c r="B29" s="36"/>
      <c r="C29" s="46" t="s">
        <v>465</v>
      </c>
      <c r="D29" s="46" t="s">
        <v>241</v>
      </c>
      <c r="E29" s="46" t="s">
        <v>513</v>
      </c>
      <c r="F29" s="180"/>
      <c r="G29" s="256">
        <f>SUM(G30)</f>
        <v>84</v>
      </c>
      <c r="H29" s="257">
        <f>SUM(H30)</f>
        <v>84</v>
      </c>
      <c r="I29" s="13">
        <f t="shared" si="0"/>
        <v>100</v>
      </c>
    </row>
    <row r="30" spans="1:9" ht="15">
      <c r="A30" s="51" t="s">
        <v>508</v>
      </c>
      <c r="B30" s="36"/>
      <c r="C30" s="46" t="s">
        <v>465</v>
      </c>
      <c r="D30" s="46" t="s">
        <v>241</v>
      </c>
      <c r="E30" s="46" t="s">
        <v>513</v>
      </c>
      <c r="F30" s="180" t="s">
        <v>115</v>
      </c>
      <c r="G30" s="256">
        <v>84</v>
      </c>
      <c r="H30" s="257">
        <v>84</v>
      </c>
      <c r="I30" s="13">
        <f t="shared" si="0"/>
        <v>100</v>
      </c>
    </row>
    <row r="31" spans="1:9" ht="28.5">
      <c r="A31" s="53" t="s">
        <v>514</v>
      </c>
      <c r="B31" s="36"/>
      <c r="C31" s="46" t="s">
        <v>465</v>
      </c>
      <c r="D31" s="46" t="s">
        <v>241</v>
      </c>
      <c r="E31" s="46" t="s">
        <v>515</v>
      </c>
      <c r="F31" s="198"/>
      <c r="G31" s="255">
        <f>SUM(G32:G34)</f>
        <v>5430.5</v>
      </c>
      <c r="H31" s="97">
        <f>SUM(H32:H34)</f>
        <v>5430.5</v>
      </c>
      <c r="I31" s="13">
        <f t="shared" si="0"/>
        <v>100</v>
      </c>
    </row>
    <row r="32" spans="1:9" ht="15">
      <c r="A32" s="51" t="s">
        <v>508</v>
      </c>
      <c r="B32" s="36"/>
      <c r="C32" s="46" t="s">
        <v>465</v>
      </c>
      <c r="D32" s="46" t="s">
        <v>241</v>
      </c>
      <c r="E32" s="46" t="s">
        <v>515</v>
      </c>
      <c r="F32" s="198" t="s">
        <v>115</v>
      </c>
      <c r="G32" s="255">
        <v>4753.9</v>
      </c>
      <c r="H32" s="97">
        <v>4753.9</v>
      </c>
      <c r="I32" s="13">
        <f t="shared" si="0"/>
        <v>100</v>
      </c>
    </row>
    <row r="33" spans="1:9" ht="15">
      <c r="A33" s="51" t="s">
        <v>516</v>
      </c>
      <c r="B33" s="36"/>
      <c r="C33" s="46" t="s">
        <v>465</v>
      </c>
      <c r="D33" s="46" t="s">
        <v>241</v>
      </c>
      <c r="E33" s="46" t="s">
        <v>515</v>
      </c>
      <c r="F33" s="198" t="s">
        <v>517</v>
      </c>
      <c r="G33" s="255">
        <v>666.5</v>
      </c>
      <c r="H33" s="97">
        <v>666.5</v>
      </c>
      <c r="I33" s="13">
        <f t="shared" si="0"/>
        <v>100</v>
      </c>
    </row>
    <row r="34" spans="1:9" ht="15">
      <c r="A34" s="51" t="s">
        <v>512</v>
      </c>
      <c r="B34" s="36"/>
      <c r="C34" s="46" t="s">
        <v>465</v>
      </c>
      <c r="D34" s="46" t="s">
        <v>241</v>
      </c>
      <c r="E34" s="46" t="s">
        <v>515</v>
      </c>
      <c r="F34" s="198" t="s">
        <v>172</v>
      </c>
      <c r="G34" s="255">
        <v>10.1</v>
      </c>
      <c r="H34" s="97">
        <v>10.1</v>
      </c>
      <c r="I34" s="13">
        <f t="shared" si="0"/>
        <v>100</v>
      </c>
    </row>
    <row r="35" spans="1:9" ht="15.75">
      <c r="A35" s="241" t="s">
        <v>198</v>
      </c>
      <c r="B35" s="248" t="s">
        <v>199</v>
      </c>
      <c r="C35" s="168"/>
      <c r="D35" s="168"/>
      <c r="E35" s="168"/>
      <c r="F35" s="181"/>
      <c r="G35" s="258">
        <f aca="true" t="shared" si="1" ref="G35:H37">SUM(G36)</f>
        <v>5142</v>
      </c>
      <c r="H35" s="259">
        <f t="shared" si="1"/>
        <v>5142</v>
      </c>
      <c r="I35" s="16">
        <f t="shared" si="0"/>
        <v>100</v>
      </c>
    </row>
    <row r="36" spans="1:9" ht="15">
      <c r="A36" s="51" t="s">
        <v>464</v>
      </c>
      <c r="B36" s="36"/>
      <c r="C36" s="46" t="s">
        <v>465</v>
      </c>
      <c r="D36" s="46"/>
      <c r="E36" s="46"/>
      <c r="F36" s="180"/>
      <c r="G36" s="255">
        <f>SUM(G37)+G44</f>
        <v>5142</v>
      </c>
      <c r="H36" s="97">
        <f>SUM(H37)+H44</f>
        <v>5142</v>
      </c>
      <c r="I36" s="13">
        <f t="shared" si="0"/>
        <v>100</v>
      </c>
    </row>
    <row r="37" spans="1:9" ht="28.5">
      <c r="A37" s="53" t="s">
        <v>395</v>
      </c>
      <c r="B37" s="36"/>
      <c r="C37" s="46" t="s">
        <v>465</v>
      </c>
      <c r="D37" s="46" t="s">
        <v>396</v>
      </c>
      <c r="E37" s="46"/>
      <c r="F37" s="180"/>
      <c r="G37" s="255">
        <f t="shared" si="1"/>
        <v>4929.9</v>
      </c>
      <c r="H37" s="97">
        <f t="shared" si="1"/>
        <v>4929.9</v>
      </c>
      <c r="I37" s="13">
        <f t="shared" si="0"/>
        <v>100</v>
      </c>
    </row>
    <row r="38" spans="1:9" ht="42.75">
      <c r="A38" s="51" t="s">
        <v>94</v>
      </c>
      <c r="B38" s="36"/>
      <c r="C38" s="46" t="s">
        <v>465</v>
      </c>
      <c r="D38" s="46" t="s">
        <v>396</v>
      </c>
      <c r="E38" s="46" t="s">
        <v>95</v>
      </c>
      <c r="F38" s="181"/>
      <c r="G38" s="255">
        <f>SUM(G39+G42)</f>
        <v>4929.9</v>
      </c>
      <c r="H38" s="97">
        <f>SUM(H39+H42)</f>
        <v>4929.9</v>
      </c>
      <c r="I38" s="13">
        <f t="shared" si="0"/>
        <v>100</v>
      </c>
    </row>
    <row r="39" spans="1:9" ht="15">
      <c r="A39" s="51" t="s">
        <v>102</v>
      </c>
      <c r="B39" s="36"/>
      <c r="C39" s="46" t="s">
        <v>465</v>
      </c>
      <c r="D39" s="46" t="s">
        <v>396</v>
      </c>
      <c r="E39" s="46" t="s">
        <v>104</v>
      </c>
      <c r="F39" s="181"/>
      <c r="G39" s="255">
        <f>SUM(G40)+G41</f>
        <v>3237.9</v>
      </c>
      <c r="H39" s="97">
        <f>SUM(H40)+H41</f>
        <v>3237.9</v>
      </c>
      <c r="I39" s="13">
        <f t="shared" si="0"/>
        <v>100</v>
      </c>
    </row>
    <row r="40" spans="1:9" ht="28.5">
      <c r="A40" s="51" t="s">
        <v>506</v>
      </c>
      <c r="B40" s="36"/>
      <c r="C40" s="46" t="s">
        <v>465</v>
      </c>
      <c r="D40" s="46" t="s">
        <v>396</v>
      </c>
      <c r="E40" s="46" t="s">
        <v>104</v>
      </c>
      <c r="F40" s="180" t="s">
        <v>507</v>
      </c>
      <c r="G40" s="255">
        <v>3229.6</v>
      </c>
      <c r="H40" s="97">
        <v>3229.6</v>
      </c>
      <c r="I40" s="13">
        <f t="shared" si="0"/>
        <v>100</v>
      </c>
    </row>
    <row r="41" spans="1:9" s="14" customFormat="1" ht="15">
      <c r="A41" s="51" t="s">
        <v>508</v>
      </c>
      <c r="B41" s="36"/>
      <c r="C41" s="46" t="s">
        <v>465</v>
      </c>
      <c r="D41" s="46" t="s">
        <v>396</v>
      </c>
      <c r="E41" s="46" t="s">
        <v>104</v>
      </c>
      <c r="F41" s="180" t="s">
        <v>115</v>
      </c>
      <c r="G41" s="256">
        <v>8.3</v>
      </c>
      <c r="H41" s="257">
        <v>8.3</v>
      </c>
      <c r="I41" s="13">
        <f t="shared" si="0"/>
        <v>100</v>
      </c>
    </row>
    <row r="42" spans="1:9" s="14" customFormat="1" ht="28.5">
      <c r="A42" s="51" t="s">
        <v>399</v>
      </c>
      <c r="B42" s="36"/>
      <c r="C42" s="46" t="s">
        <v>103</v>
      </c>
      <c r="D42" s="46" t="s">
        <v>396</v>
      </c>
      <c r="E42" s="46" t="s">
        <v>400</v>
      </c>
      <c r="F42" s="198"/>
      <c r="G42" s="255">
        <f>SUM(G43)</f>
        <v>1692</v>
      </c>
      <c r="H42" s="97">
        <f>SUM(H43)</f>
        <v>1692</v>
      </c>
      <c r="I42" s="13">
        <f t="shared" si="0"/>
        <v>100</v>
      </c>
    </row>
    <row r="43" spans="1:9" s="14" customFormat="1" ht="28.5">
      <c r="A43" s="51" t="s">
        <v>506</v>
      </c>
      <c r="B43" s="36"/>
      <c r="C43" s="46" t="s">
        <v>103</v>
      </c>
      <c r="D43" s="46" t="s">
        <v>396</v>
      </c>
      <c r="E43" s="46" t="s">
        <v>400</v>
      </c>
      <c r="F43" s="180" t="s">
        <v>507</v>
      </c>
      <c r="G43" s="255">
        <v>1692</v>
      </c>
      <c r="H43" s="97">
        <v>1692</v>
      </c>
      <c r="I43" s="13"/>
    </row>
    <row r="44" spans="1:9" s="14" customFormat="1" ht="15">
      <c r="A44" s="51" t="s">
        <v>107</v>
      </c>
      <c r="B44" s="36"/>
      <c r="C44" s="46" t="s">
        <v>465</v>
      </c>
      <c r="D44" s="46" t="s">
        <v>241</v>
      </c>
      <c r="E44" s="46"/>
      <c r="F44" s="181"/>
      <c r="G44" s="255">
        <f>SUM(G45)</f>
        <v>212.10000000000002</v>
      </c>
      <c r="H44" s="97">
        <f>SUM(H45)</f>
        <v>212.10000000000002</v>
      </c>
      <c r="I44" s="13"/>
    </row>
    <row r="45" spans="1:9" s="14" customFormat="1" ht="28.5">
      <c r="A45" s="51" t="s">
        <v>509</v>
      </c>
      <c r="B45" s="36"/>
      <c r="C45" s="46" t="s">
        <v>465</v>
      </c>
      <c r="D45" s="46" t="s">
        <v>241</v>
      </c>
      <c r="E45" s="46" t="s">
        <v>510</v>
      </c>
      <c r="F45" s="181"/>
      <c r="G45" s="255">
        <f>SUM(G46+G49+G51)</f>
        <v>212.10000000000002</v>
      </c>
      <c r="H45" s="97">
        <f>SUM(H46+H49+H51)</f>
        <v>212.10000000000002</v>
      </c>
      <c r="I45" s="13"/>
    </row>
    <row r="46" spans="1:9" s="14" customFormat="1" ht="15">
      <c r="A46" s="51" t="s">
        <v>496</v>
      </c>
      <c r="B46" s="36"/>
      <c r="C46" s="46" t="s">
        <v>465</v>
      </c>
      <c r="D46" s="46" t="s">
        <v>241</v>
      </c>
      <c r="E46" s="46" t="s">
        <v>511</v>
      </c>
      <c r="F46" s="180"/>
      <c r="G46" s="256">
        <f>SUM(G47:G48)</f>
        <v>94.2</v>
      </c>
      <c r="H46" s="257">
        <f>SUM(H47:H48)</f>
        <v>94.2</v>
      </c>
      <c r="I46" s="13"/>
    </row>
    <row r="47" spans="1:9" s="14" customFormat="1" ht="15">
      <c r="A47" s="51" t="s">
        <v>508</v>
      </c>
      <c r="B47" s="36"/>
      <c r="C47" s="46" t="s">
        <v>465</v>
      </c>
      <c r="D47" s="46" t="s">
        <v>241</v>
      </c>
      <c r="E47" s="46" t="s">
        <v>511</v>
      </c>
      <c r="F47" s="180" t="s">
        <v>115</v>
      </c>
      <c r="G47" s="256">
        <v>91.4</v>
      </c>
      <c r="H47" s="257">
        <v>91.4</v>
      </c>
      <c r="I47" s="13">
        <f>SUM(H47/G47*100)</f>
        <v>100</v>
      </c>
    </row>
    <row r="48" spans="1:9" s="14" customFormat="1" ht="15">
      <c r="A48" s="51" t="s">
        <v>512</v>
      </c>
      <c r="B48" s="36"/>
      <c r="C48" s="46" t="s">
        <v>465</v>
      </c>
      <c r="D48" s="46" t="s">
        <v>241</v>
      </c>
      <c r="E48" s="46" t="s">
        <v>511</v>
      </c>
      <c r="F48" s="180" t="s">
        <v>172</v>
      </c>
      <c r="G48" s="256">
        <v>2.8</v>
      </c>
      <c r="H48" s="257">
        <v>2.8</v>
      </c>
      <c r="I48" s="13"/>
    </row>
    <row r="49" spans="1:9" s="14" customFormat="1" ht="28.5">
      <c r="A49" s="51" t="s">
        <v>497</v>
      </c>
      <c r="B49" s="36"/>
      <c r="C49" s="46" t="s">
        <v>465</v>
      </c>
      <c r="D49" s="46" t="s">
        <v>241</v>
      </c>
      <c r="E49" s="46" t="s">
        <v>513</v>
      </c>
      <c r="F49" s="180"/>
      <c r="G49" s="256">
        <f>SUM(G50)</f>
        <v>54.1</v>
      </c>
      <c r="H49" s="257">
        <f>SUM(H50)</f>
        <v>54.1</v>
      </c>
      <c r="I49" s="13"/>
    </row>
    <row r="50" spans="1:9" s="14" customFormat="1" ht="15">
      <c r="A50" s="51" t="s">
        <v>508</v>
      </c>
      <c r="B50" s="36"/>
      <c r="C50" s="46" t="s">
        <v>465</v>
      </c>
      <c r="D50" s="46" t="s">
        <v>241</v>
      </c>
      <c r="E50" s="46" t="s">
        <v>513</v>
      </c>
      <c r="F50" s="180" t="s">
        <v>115</v>
      </c>
      <c r="G50" s="256">
        <v>54.1</v>
      </c>
      <c r="H50" s="257">
        <v>54.1</v>
      </c>
      <c r="I50" s="13">
        <f>SUM(H50/G50*100)</f>
        <v>100</v>
      </c>
    </row>
    <row r="51" spans="1:9" s="14" customFormat="1" ht="28.5">
      <c r="A51" s="53" t="s">
        <v>514</v>
      </c>
      <c r="B51" s="36"/>
      <c r="C51" s="46" t="s">
        <v>465</v>
      </c>
      <c r="D51" s="46" t="s">
        <v>241</v>
      </c>
      <c r="E51" s="46" t="s">
        <v>515</v>
      </c>
      <c r="F51" s="198"/>
      <c r="G51" s="255">
        <f>SUM(G52:G53)</f>
        <v>63.800000000000004</v>
      </c>
      <c r="H51" s="97">
        <f>SUM(H52:H53)</f>
        <v>63.800000000000004</v>
      </c>
      <c r="I51" s="13"/>
    </row>
    <row r="52" spans="1:9" s="14" customFormat="1" ht="15">
      <c r="A52" s="51" t="s">
        <v>508</v>
      </c>
      <c r="B52" s="36"/>
      <c r="C52" s="46" t="s">
        <v>465</v>
      </c>
      <c r="D52" s="46" t="s">
        <v>241</v>
      </c>
      <c r="E52" s="46" t="s">
        <v>515</v>
      </c>
      <c r="F52" s="198" t="s">
        <v>115</v>
      </c>
      <c r="G52" s="255">
        <v>57.2</v>
      </c>
      <c r="H52" s="97">
        <v>57.2</v>
      </c>
      <c r="I52" s="13"/>
    </row>
    <row r="53" spans="1:9" s="14" customFormat="1" ht="15">
      <c r="A53" s="51" t="s">
        <v>512</v>
      </c>
      <c r="B53" s="36"/>
      <c r="C53" s="46" t="s">
        <v>465</v>
      </c>
      <c r="D53" s="46" t="s">
        <v>241</v>
      </c>
      <c r="E53" s="46" t="s">
        <v>515</v>
      </c>
      <c r="F53" s="198" t="s">
        <v>172</v>
      </c>
      <c r="G53" s="255">
        <v>6.6</v>
      </c>
      <c r="H53" s="97">
        <v>6.6</v>
      </c>
      <c r="I53" s="13"/>
    </row>
    <row r="54" spans="1:9" ht="15.75">
      <c r="A54" s="59" t="s">
        <v>200</v>
      </c>
      <c r="B54" s="202" t="s">
        <v>201</v>
      </c>
      <c r="C54" s="169"/>
      <c r="D54" s="169"/>
      <c r="E54" s="169"/>
      <c r="F54" s="203"/>
      <c r="G54" s="260">
        <f>SUM(G55+G98+G131+G164+G247+G257+G262+G274)</f>
        <v>378823.19999999995</v>
      </c>
      <c r="H54" s="261">
        <f>SUM(H55+H98+H131+H164+H247+H257+H262+H274)</f>
        <v>376768.63999999996</v>
      </c>
      <c r="I54" s="16">
        <f aca="true" t="shared" si="2" ref="I54:I75">SUM(H54/G54*100)</f>
        <v>99.45764673335741</v>
      </c>
    </row>
    <row r="55" spans="1:9" ht="15">
      <c r="A55" s="51" t="s">
        <v>464</v>
      </c>
      <c r="B55" s="36"/>
      <c r="C55" s="46" t="s">
        <v>465</v>
      </c>
      <c r="D55" s="46"/>
      <c r="E55" s="46"/>
      <c r="F55" s="180"/>
      <c r="G55" s="105">
        <f>SUM(G56+G79+G75)</f>
        <v>115931.9</v>
      </c>
      <c r="H55" s="105">
        <f>SUM(H56+H79+H75)</f>
        <v>115975.04</v>
      </c>
      <c r="I55" s="13">
        <f t="shared" si="2"/>
        <v>100.03721150088975</v>
      </c>
    </row>
    <row r="56" spans="1:9" ht="28.5">
      <c r="A56" s="51" t="s">
        <v>270</v>
      </c>
      <c r="B56" s="36"/>
      <c r="C56" s="46" t="s">
        <v>465</v>
      </c>
      <c r="D56" s="46" t="s">
        <v>117</v>
      </c>
      <c r="E56" s="46"/>
      <c r="F56" s="180"/>
      <c r="G56" s="105">
        <f>SUM(G57)</f>
        <v>96768.9</v>
      </c>
      <c r="H56" s="105">
        <f>SUM(H57)</f>
        <v>96768.9</v>
      </c>
      <c r="I56" s="13">
        <f t="shared" si="2"/>
        <v>100</v>
      </c>
    </row>
    <row r="57" spans="1:9" ht="42.75">
      <c r="A57" s="51" t="s">
        <v>94</v>
      </c>
      <c r="B57" s="36"/>
      <c r="C57" s="46" t="s">
        <v>465</v>
      </c>
      <c r="D57" s="46" t="s">
        <v>117</v>
      </c>
      <c r="E57" s="46" t="s">
        <v>95</v>
      </c>
      <c r="F57" s="181"/>
      <c r="G57" s="105">
        <f>SUM(G58+G73+G61+G64+G67+G70)</f>
        <v>96768.9</v>
      </c>
      <c r="H57" s="105">
        <f>SUM(H58+H73+H61+H64+H67+H70)</f>
        <v>96768.9</v>
      </c>
      <c r="I57" s="13">
        <f t="shared" si="2"/>
        <v>100</v>
      </c>
    </row>
    <row r="58" spans="1:9" ht="15">
      <c r="A58" s="51" t="s">
        <v>102</v>
      </c>
      <c r="B58" s="36"/>
      <c r="C58" s="46" t="s">
        <v>465</v>
      </c>
      <c r="D58" s="46" t="s">
        <v>117</v>
      </c>
      <c r="E58" s="46" t="s">
        <v>104</v>
      </c>
      <c r="F58" s="181"/>
      <c r="G58" s="105">
        <f>SUM(G59+G60)</f>
        <v>93505</v>
      </c>
      <c r="H58" s="105">
        <f>SUM(H59+H60)</f>
        <v>93505</v>
      </c>
      <c r="I58" s="13">
        <f t="shared" si="2"/>
        <v>100</v>
      </c>
    </row>
    <row r="59" spans="1:9" ht="28.5">
      <c r="A59" s="51" t="s">
        <v>506</v>
      </c>
      <c r="B59" s="36"/>
      <c r="C59" s="46" t="s">
        <v>465</v>
      </c>
      <c r="D59" s="46" t="s">
        <v>117</v>
      </c>
      <c r="E59" s="46" t="s">
        <v>104</v>
      </c>
      <c r="F59" s="180" t="s">
        <v>507</v>
      </c>
      <c r="G59" s="105">
        <v>93407.5</v>
      </c>
      <c r="H59" s="105">
        <v>93407.5</v>
      </c>
      <c r="I59" s="13">
        <f t="shared" si="2"/>
        <v>100</v>
      </c>
    </row>
    <row r="60" spans="1:9" ht="15">
      <c r="A60" s="51" t="s">
        <v>508</v>
      </c>
      <c r="B60" s="36"/>
      <c r="C60" s="46" t="s">
        <v>465</v>
      </c>
      <c r="D60" s="46" t="s">
        <v>117</v>
      </c>
      <c r="E60" s="46" t="s">
        <v>104</v>
      </c>
      <c r="F60" s="180" t="s">
        <v>115</v>
      </c>
      <c r="G60" s="262">
        <v>97.5</v>
      </c>
      <c r="H60" s="262">
        <v>97.5</v>
      </c>
      <c r="I60" s="13">
        <f t="shared" si="2"/>
        <v>100</v>
      </c>
    </row>
    <row r="61" spans="1:9" ht="28.5">
      <c r="A61" s="51" t="s">
        <v>122</v>
      </c>
      <c r="B61" s="36"/>
      <c r="C61" s="46" t="s">
        <v>465</v>
      </c>
      <c r="D61" s="46" t="s">
        <v>117</v>
      </c>
      <c r="E61" s="46" t="s">
        <v>123</v>
      </c>
      <c r="F61" s="180"/>
      <c r="G61" s="105">
        <f>SUM(G62:G63)</f>
        <v>1392.3999999999999</v>
      </c>
      <c r="H61" s="105">
        <f>SUM(H62:H63)</f>
        <v>1392.3999999999999</v>
      </c>
      <c r="I61" s="13">
        <f t="shared" si="2"/>
        <v>100</v>
      </c>
    </row>
    <row r="62" spans="1:9" ht="28.5">
      <c r="A62" s="51" t="s">
        <v>506</v>
      </c>
      <c r="B62" s="36"/>
      <c r="C62" s="46" t="s">
        <v>465</v>
      </c>
      <c r="D62" s="46" t="s">
        <v>117</v>
      </c>
      <c r="E62" s="46" t="s">
        <v>123</v>
      </c>
      <c r="F62" s="180" t="s">
        <v>507</v>
      </c>
      <c r="G62" s="105">
        <v>1368.8</v>
      </c>
      <c r="H62" s="105">
        <v>1368.8</v>
      </c>
      <c r="I62" s="13">
        <f t="shared" si="2"/>
        <v>100</v>
      </c>
    </row>
    <row r="63" spans="1:9" ht="15">
      <c r="A63" s="51" t="s">
        <v>508</v>
      </c>
      <c r="B63" s="36"/>
      <c r="C63" s="46" t="s">
        <v>465</v>
      </c>
      <c r="D63" s="46" t="s">
        <v>117</v>
      </c>
      <c r="E63" s="46" t="s">
        <v>123</v>
      </c>
      <c r="F63" s="180" t="s">
        <v>115</v>
      </c>
      <c r="G63" s="262">
        <v>23.6</v>
      </c>
      <c r="H63" s="262">
        <v>23.6</v>
      </c>
      <c r="I63" s="13"/>
    </row>
    <row r="64" spans="1:9" ht="42.75">
      <c r="A64" s="51" t="s">
        <v>389</v>
      </c>
      <c r="B64" s="36"/>
      <c r="C64" s="46" t="s">
        <v>465</v>
      </c>
      <c r="D64" s="46" t="s">
        <v>117</v>
      </c>
      <c r="E64" s="46" t="s">
        <v>390</v>
      </c>
      <c r="F64" s="180"/>
      <c r="G64" s="105">
        <f>SUM(G65:G66)</f>
        <v>93.8</v>
      </c>
      <c r="H64" s="105">
        <f>SUM(H65:H66)</f>
        <v>93.8</v>
      </c>
      <c r="I64" s="13">
        <f>SUM(H64/G64*100)</f>
        <v>100</v>
      </c>
    </row>
    <row r="65" spans="1:9" ht="28.5">
      <c r="A65" s="51" t="s">
        <v>506</v>
      </c>
      <c r="B65" s="36"/>
      <c r="C65" s="46" t="s">
        <v>465</v>
      </c>
      <c r="D65" s="46" t="s">
        <v>117</v>
      </c>
      <c r="E65" s="46" t="s">
        <v>390</v>
      </c>
      <c r="F65" s="180" t="s">
        <v>507</v>
      </c>
      <c r="G65" s="105">
        <v>72.3</v>
      </c>
      <c r="H65" s="105">
        <v>72.3</v>
      </c>
      <c r="I65" s="13"/>
    </row>
    <row r="66" spans="1:9" s="15" customFormat="1" ht="15">
      <c r="A66" s="51" t="s">
        <v>508</v>
      </c>
      <c r="B66" s="36"/>
      <c r="C66" s="46" t="s">
        <v>465</v>
      </c>
      <c r="D66" s="46" t="s">
        <v>117</v>
      </c>
      <c r="E66" s="46" t="s">
        <v>390</v>
      </c>
      <c r="F66" s="180" t="s">
        <v>115</v>
      </c>
      <c r="G66" s="262">
        <v>21.5</v>
      </c>
      <c r="H66" s="262">
        <v>21.5</v>
      </c>
      <c r="I66" s="13">
        <f>SUM(H66/G66*100)</f>
        <v>100</v>
      </c>
    </row>
    <row r="67" spans="1:9" s="15" customFormat="1" ht="28.5">
      <c r="A67" s="52" t="s">
        <v>52</v>
      </c>
      <c r="B67" s="47"/>
      <c r="C67" s="168" t="s">
        <v>465</v>
      </c>
      <c r="D67" s="168" t="s">
        <v>117</v>
      </c>
      <c r="E67" s="168" t="s">
        <v>53</v>
      </c>
      <c r="F67" s="181"/>
      <c r="G67" s="105">
        <f>SUM(G68:G69)</f>
        <v>179.6</v>
      </c>
      <c r="H67" s="105">
        <f>SUM(H68:H69)</f>
        <v>179.6</v>
      </c>
      <c r="I67" s="13"/>
    </row>
    <row r="68" spans="1:9" s="15" customFormat="1" ht="28.5">
      <c r="A68" s="51" t="s">
        <v>506</v>
      </c>
      <c r="B68" s="36"/>
      <c r="C68" s="46" t="s">
        <v>465</v>
      </c>
      <c r="D68" s="46" t="s">
        <v>117</v>
      </c>
      <c r="E68" s="168" t="s">
        <v>53</v>
      </c>
      <c r="F68" s="180" t="s">
        <v>507</v>
      </c>
      <c r="G68" s="105">
        <v>140</v>
      </c>
      <c r="H68" s="105">
        <v>140</v>
      </c>
      <c r="I68" s="13"/>
    </row>
    <row r="69" spans="1:9" s="15" customFormat="1" ht="15">
      <c r="A69" s="51" t="s">
        <v>508</v>
      </c>
      <c r="B69" s="36"/>
      <c r="C69" s="46" t="s">
        <v>465</v>
      </c>
      <c r="D69" s="46" t="s">
        <v>117</v>
      </c>
      <c r="E69" s="168" t="s">
        <v>53</v>
      </c>
      <c r="F69" s="180" t="s">
        <v>115</v>
      </c>
      <c r="G69" s="262">
        <v>39.6</v>
      </c>
      <c r="H69" s="262">
        <v>39.6</v>
      </c>
      <c r="I69" s="13"/>
    </row>
    <row r="70" spans="1:9" s="14" customFormat="1" ht="28.5">
      <c r="A70" s="52" t="s">
        <v>144</v>
      </c>
      <c r="B70" s="47"/>
      <c r="C70" s="168" t="s">
        <v>465</v>
      </c>
      <c r="D70" s="168" t="s">
        <v>117</v>
      </c>
      <c r="E70" s="168" t="s">
        <v>145</v>
      </c>
      <c r="F70" s="181"/>
      <c r="G70" s="105">
        <f>SUM(G71:G72)</f>
        <v>357.70000000000005</v>
      </c>
      <c r="H70" s="105">
        <f>SUM(H71:H72)</f>
        <v>357.70000000000005</v>
      </c>
      <c r="I70" s="13">
        <f t="shared" si="2"/>
        <v>100</v>
      </c>
    </row>
    <row r="71" spans="1:9" s="14" customFormat="1" ht="28.5">
      <c r="A71" s="51" t="s">
        <v>506</v>
      </c>
      <c r="B71" s="36"/>
      <c r="C71" s="46" t="s">
        <v>465</v>
      </c>
      <c r="D71" s="46" t="s">
        <v>117</v>
      </c>
      <c r="E71" s="168" t="s">
        <v>145</v>
      </c>
      <c r="F71" s="180" t="s">
        <v>507</v>
      </c>
      <c r="G71" s="105">
        <v>288.8</v>
      </c>
      <c r="H71" s="105">
        <v>288.8</v>
      </c>
      <c r="I71" s="13">
        <f t="shared" si="2"/>
        <v>100</v>
      </c>
    </row>
    <row r="72" spans="1:9" s="14" customFormat="1" ht="15">
      <c r="A72" s="51" t="s">
        <v>508</v>
      </c>
      <c r="B72" s="36"/>
      <c r="C72" s="46" t="s">
        <v>465</v>
      </c>
      <c r="D72" s="46" t="s">
        <v>117</v>
      </c>
      <c r="E72" s="168" t="s">
        <v>145</v>
      </c>
      <c r="F72" s="180" t="s">
        <v>115</v>
      </c>
      <c r="G72" s="262">
        <v>68.9</v>
      </c>
      <c r="H72" s="262">
        <v>68.9</v>
      </c>
      <c r="I72" s="13">
        <f t="shared" si="2"/>
        <v>100</v>
      </c>
    </row>
    <row r="73" spans="1:9" s="14" customFormat="1" ht="28.5">
      <c r="A73" s="51" t="s">
        <v>391</v>
      </c>
      <c r="B73" s="36"/>
      <c r="C73" s="46" t="s">
        <v>103</v>
      </c>
      <c r="D73" s="46" t="s">
        <v>117</v>
      </c>
      <c r="E73" s="46" t="s">
        <v>392</v>
      </c>
      <c r="F73" s="181"/>
      <c r="G73" s="105">
        <f>SUM(G74)</f>
        <v>1240.4</v>
      </c>
      <c r="H73" s="105">
        <f>SUM(H74)</f>
        <v>1240.4</v>
      </c>
      <c r="I73" s="13">
        <f t="shared" si="2"/>
        <v>100</v>
      </c>
    </row>
    <row r="74" spans="1:9" s="14" customFormat="1" ht="28.5">
      <c r="A74" s="51" t="s">
        <v>506</v>
      </c>
      <c r="B74" s="36"/>
      <c r="C74" s="46" t="s">
        <v>465</v>
      </c>
      <c r="D74" s="46" t="s">
        <v>117</v>
      </c>
      <c r="E74" s="46" t="s">
        <v>392</v>
      </c>
      <c r="F74" s="180" t="s">
        <v>507</v>
      </c>
      <c r="G74" s="105">
        <v>1240.4</v>
      </c>
      <c r="H74" s="105">
        <v>1240.4</v>
      </c>
      <c r="I74" s="13">
        <f t="shared" si="2"/>
        <v>100</v>
      </c>
    </row>
    <row r="75" spans="1:9" s="14" customFormat="1" ht="15">
      <c r="A75" s="51" t="s">
        <v>126</v>
      </c>
      <c r="B75" s="36"/>
      <c r="C75" s="46" t="s">
        <v>465</v>
      </c>
      <c r="D75" s="46" t="s">
        <v>127</v>
      </c>
      <c r="E75" s="46"/>
      <c r="F75" s="181"/>
      <c r="G75" s="105">
        <f aca="true" t="shared" si="3" ref="G75:H77">SUM(G76)</f>
        <v>0</v>
      </c>
      <c r="H75" s="105">
        <f t="shared" si="3"/>
        <v>43.14</v>
      </c>
      <c r="I75" s="13" t="e">
        <f t="shared" si="2"/>
        <v>#DIV/0!</v>
      </c>
    </row>
    <row r="76" spans="1:9" s="14" customFormat="1" ht="15">
      <c r="A76" s="52" t="s">
        <v>415</v>
      </c>
      <c r="B76" s="184"/>
      <c r="C76" s="172" t="s">
        <v>465</v>
      </c>
      <c r="D76" s="172" t="s">
        <v>127</v>
      </c>
      <c r="E76" s="172" t="s">
        <v>416</v>
      </c>
      <c r="F76" s="185"/>
      <c r="G76" s="105">
        <f t="shared" si="3"/>
        <v>0</v>
      </c>
      <c r="H76" s="105">
        <f t="shared" si="3"/>
        <v>43.14</v>
      </c>
      <c r="I76" s="13" t="e">
        <f>SUM(H76/#REF!*100)</f>
        <v>#REF!</v>
      </c>
    </row>
    <row r="77" spans="1:9" s="14" customFormat="1" ht="42.75">
      <c r="A77" s="52" t="s">
        <v>597</v>
      </c>
      <c r="B77" s="184"/>
      <c r="C77" s="172" t="s">
        <v>465</v>
      </c>
      <c r="D77" s="172" t="s">
        <v>127</v>
      </c>
      <c r="E77" s="172" t="s">
        <v>598</v>
      </c>
      <c r="F77" s="185"/>
      <c r="G77" s="105">
        <f t="shared" si="3"/>
        <v>0</v>
      </c>
      <c r="H77" s="105">
        <f t="shared" si="3"/>
        <v>43.14</v>
      </c>
      <c r="I77" s="13" t="e">
        <f>SUM(H77/#REF!*100)</f>
        <v>#REF!</v>
      </c>
    </row>
    <row r="78" spans="1:9" ht="15">
      <c r="A78" s="52" t="s">
        <v>508</v>
      </c>
      <c r="B78" s="184"/>
      <c r="C78" s="172" t="s">
        <v>465</v>
      </c>
      <c r="D78" s="172" t="s">
        <v>127</v>
      </c>
      <c r="E78" s="172" t="s">
        <v>598</v>
      </c>
      <c r="F78" s="185" t="s">
        <v>115</v>
      </c>
      <c r="G78" s="263"/>
      <c r="H78" s="96">
        <v>43.14</v>
      </c>
      <c r="I78" s="13">
        <f>SUM(H78/G79*100)</f>
        <v>0.2251213275583155</v>
      </c>
    </row>
    <row r="79" spans="1:9" ht="15">
      <c r="A79" s="51" t="s">
        <v>107</v>
      </c>
      <c r="B79" s="36"/>
      <c r="C79" s="46" t="s">
        <v>465</v>
      </c>
      <c r="D79" s="46" t="s">
        <v>241</v>
      </c>
      <c r="E79" s="46"/>
      <c r="F79" s="181"/>
      <c r="G79" s="105">
        <f>SUM(G80+G91)</f>
        <v>19163</v>
      </c>
      <c r="H79" s="105">
        <f>SUM(H80+H91)</f>
        <v>19163</v>
      </c>
      <c r="I79" s="13">
        <f aca="true" t="shared" si="4" ref="I79:I94">SUM(H79/G82*100)</f>
        <v>634.8096862887999</v>
      </c>
    </row>
    <row r="80" spans="1:9" ht="28.5">
      <c r="A80" s="52" t="s">
        <v>509</v>
      </c>
      <c r="B80" s="182"/>
      <c r="C80" s="172" t="s">
        <v>465</v>
      </c>
      <c r="D80" s="172" t="s">
        <v>241</v>
      </c>
      <c r="E80" s="172" t="s">
        <v>510</v>
      </c>
      <c r="F80" s="183"/>
      <c r="G80" s="264">
        <f>G81+G84+G86+G88</f>
        <v>16884.6</v>
      </c>
      <c r="H80" s="264">
        <f>H81+H84+H86+H88</f>
        <v>16884.6</v>
      </c>
      <c r="I80" s="13">
        <f t="shared" si="4"/>
        <v>22755.525606469</v>
      </c>
    </row>
    <row r="81" spans="1:9" ht="15">
      <c r="A81" s="52" t="s">
        <v>496</v>
      </c>
      <c r="B81" s="184"/>
      <c r="C81" s="172" t="s">
        <v>465</v>
      </c>
      <c r="D81" s="172" t="s">
        <v>241</v>
      </c>
      <c r="E81" s="172" t="s">
        <v>511</v>
      </c>
      <c r="F81" s="185"/>
      <c r="G81" s="264">
        <f>G82+G83</f>
        <v>3092.8999999999996</v>
      </c>
      <c r="H81" s="264">
        <f>H82+H83</f>
        <v>3092.8999999999996</v>
      </c>
      <c r="I81" s="13">
        <f t="shared" si="4"/>
        <v>67.04311447337045</v>
      </c>
    </row>
    <row r="82" spans="1:9" ht="15">
      <c r="A82" s="52" t="s">
        <v>508</v>
      </c>
      <c r="B82" s="184"/>
      <c r="C82" s="172" t="s">
        <v>465</v>
      </c>
      <c r="D82" s="172" t="s">
        <v>241</v>
      </c>
      <c r="E82" s="172" t="s">
        <v>511</v>
      </c>
      <c r="F82" s="185" t="s">
        <v>115</v>
      </c>
      <c r="G82" s="264">
        <v>3018.7</v>
      </c>
      <c r="H82" s="264">
        <v>3018.7</v>
      </c>
      <c r="I82" s="13">
        <f t="shared" si="4"/>
        <v>65.43472134914269</v>
      </c>
    </row>
    <row r="83" spans="1:9" ht="15">
      <c r="A83" s="52" t="s">
        <v>512</v>
      </c>
      <c r="B83" s="184"/>
      <c r="C83" s="172" t="s">
        <v>465</v>
      </c>
      <c r="D83" s="172" t="s">
        <v>241</v>
      </c>
      <c r="E83" s="172" t="s">
        <v>511</v>
      </c>
      <c r="F83" s="185" t="s">
        <v>172</v>
      </c>
      <c r="G83" s="264">
        <v>74.2</v>
      </c>
      <c r="H83" s="264">
        <v>74.2</v>
      </c>
      <c r="I83" s="13" t="e">
        <f t="shared" si="4"/>
        <v>#DIV/0!</v>
      </c>
    </row>
    <row r="84" spans="1:9" ht="28.5">
      <c r="A84" s="52" t="s">
        <v>497</v>
      </c>
      <c r="B84" s="184"/>
      <c r="C84" s="172" t="s">
        <v>465</v>
      </c>
      <c r="D84" s="172" t="s">
        <v>241</v>
      </c>
      <c r="E84" s="172" t="s">
        <v>513</v>
      </c>
      <c r="F84" s="185"/>
      <c r="G84" s="264">
        <f>SUM(G85)</f>
        <v>4613.3</v>
      </c>
      <c r="H84" s="264">
        <f>SUM(H85)</f>
        <v>4613.3</v>
      </c>
      <c r="I84" s="13" t="e">
        <f t="shared" si="4"/>
        <v>#DIV/0!</v>
      </c>
    </row>
    <row r="85" spans="1:9" ht="15">
      <c r="A85" s="52" t="s">
        <v>508</v>
      </c>
      <c r="B85" s="184"/>
      <c r="C85" s="172" t="s">
        <v>465</v>
      </c>
      <c r="D85" s="172" t="s">
        <v>241</v>
      </c>
      <c r="E85" s="172" t="s">
        <v>513</v>
      </c>
      <c r="F85" s="185" t="s">
        <v>115</v>
      </c>
      <c r="G85" s="264">
        <v>4613.3</v>
      </c>
      <c r="H85" s="264">
        <v>4613.3</v>
      </c>
      <c r="I85" s="13">
        <f t="shared" si="4"/>
        <v>50.26257299747233</v>
      </c>
    </row>
    <row r="86" spans="1:9" ht="28.5" hidden="1">
      <c r="A86" s="52" t="s">
        <v>528</v>
      </c>
      <c r="B86" s="184"/>
      <c r="C86" s="172" t="s">
        <v>465</v>
      </c>
      <c r="D86" s="172" t="s">
        <v>241</v>
      </c>
      <c r="E86" s="172" t="s">
        <v>529</v>
      </c>
      <c r="F86" s="185"/>
      <c r="G86" s="264">
        <f>SUM(G87)</f>
        <v>0</v>
      </c>
      <c r="H86" s="264">
        <f>SUM(H87)</f>
        <v>0</v>
      </c>
      <c r="I86" s="13">
        <f t="shared" si="4"/>
        <v>0</v>
      </c>
    </row>
    <row r="87" spans="1:9" ht="15" hidden="1">
      <c r="A87" s="52" t="s">
        <v>508</v>
      </c>
      <c r="B87" s="184"/>
      <c r="C87" s="172" t="s">
        <v>465</v>
      </c>
      <c r="D87" s="172" t="s">
        <v>241</v>
      </c>
      <c r="E87" s="172" t="s">
        <v>529</v>
      </c>
      <c r="F87" s="185" t="s">
        <v>115</v>
      </c>
      <c r="G87" s="264"/>
      <c r="H87" s="264"/>
      <c r="I87" s="13">
        <f t="shared" si="4"/>
        <v>0</v>
      </c>
    </row>
    <row r="88" spans="1:9" ht="28.5">
      <c r="A88" s="52" t="s">
        <v>514</v>
      </c>
      <c r="B88" s="184"/>
      <c r="C88" s="172" t="s">
        <v>465</v>
      </c>
      <c r="D88" s="172" t="s">
        <v>241</v>
      </c>
      <c r="E88" s="172" t="s">
        <v>515</v>
      </c>
      <c r="F88" s="185"/>
      <c r="G88" s="264">
        <f>G89+G90</f>
        <v>9178.4</v>
      </c>
      <c r="H88" s="264">
        <f>H89+H90</f>
        <v>9178.4</v>
      </c>
      <c r="I88" s="13">
        <f t="shared" si="4"/>
        <v>402.8441011235954</v>
      </c>
    </row>
    <row r="89" spans="1:9" ht="15">
      <c r="A89" s="52" t="s">
        <v>508</v>
      </c>
      <c r="B89" s="184"/>
      <c r="C89" s="172" t="s">
        <v>465</v>
      </c>
      <c r="D89" s="172" t="s">
        <v>241</v>
      </c>
      <c r="E89" s="172" t="s">
        <v>515</v>
      </c>
      <c r="F89" s="185" t="s">
        <v>115</v>
      </c>
      <c r="G89" s="264">
        <v>6568.8</v>
      </c>
      <c r="H89" s="264">
        <v>6568.8</v>
      </c>
      <c r="I89" s="13">
        <f t="shared" si="4"/>
        <v>288.3075842696629</v>
      </c>
    </row>
    <row r="90" spans="1:9" ht="15">
      <c r="A90" s="52" t="s">
        <v>512</v>
      </c>
      <c r="B90" s="184"/>
      <c r="C90" s="172" t="s">
        <v>465</v>
      </c>
      <c r="D90" s="172" t="s">
        <v>241</v>
      </c>
      <c r="E90" s="172" t="s">
        <v>515</v>
      </c>
      <c r="F90" s="185" t="s">
        <v>172</v>
      </c>
      <c r="G90" s="264">
        <v>2609.6</v>
      </c>
      <c r="H90" s="264">
        <v>2609.6</v>
      </c>
      <c r="I90" s="13">
        <f t="shared" si="4"/>
        <v>119.00766143743158</v>
      </c>
    </row>
    <row r="91" spans="1:9" ht="28.5">
      <c r="A91" s="52" t="s">
        <v>530</v>
      </c>
      <c r="B91" s="184"/>
      <c r="C91" s="172" t="s">
        <v>465</v>
      </c>
      <c r="D91" s="172" t="s">
        <v>241</v>
      </c>
      <c r="E91" s="172" t="s">
        <v>132</v>
      </c>
      <c r="F91" s="185"/>
      <c r="G91" s="264">
        <f>G92</f>
        <v>2278.4</v>
      </c>
      <c r="H91" s="264">
        <f>H92</f>
        <v>2278.4</v>
      </c>
      <c r="I91" s="13">
        <f t="shared" si="4"/>
        <v>103.90368478657423</v>
      </c>
    </row>
    <row r="92" spans="1:9" ht="15">
      <c r="A92" s="52" t="s">
        <v>47</v>
      </c>
      <c r="B92" s="184"/>
      <c r="C92" s="172" t="s">
        <v>465</v>
      </c>
      <c r="D92" s="172" t="s">
        <v>241</v>
      </c>
      <c r="E92" s="172" t="s">
        <v>204</v>
      </c>
      <c r="F92" s="185"/>
      <c r="G92" s="264">
        <f>G93+G95</f>
        <v>2278.4</v>
      </c>
      <c r="H92" s="264">
        <f>H93+H95</f>
        <v>2278.4</v>
      </c>
      <c r="I92" s="13">
        <f t="shared" si="4"/>
        <v>2661.6822429906547</v>
      </c>
    </row>
    <row r="93" spans="1:9" ht="28.5">
      <c r="A93" s="52" t="s">
        <v>531</v>
      </c>
      <c r="B93" s="184"/>
      <c r="C93" s="172" t="s">
        <v>465</v>
      </c>
      <c r="D93" s="172" t="s">
        <v>241</v>
      </c>
      <c r="E93" s="172" t="s">
        <v>206</v>
      </c>
      <c r="F93" s="185"/>
      <c r="G93" s="264">
        <f>SUM(G94)</f>
        <v>2192.8</v>
      </c>
      <c r="H93" s="264">
        <f>SUM(H94)</f>
        <v>2192.8</v>
      </c>
      <c r="I93" s="13">
        <f t="shared" si="4"/>
        <v>2561.6822429906547</v>
      </c>
    </row>
    <row r="94" spans="1:9" ht="28.5">
      <c r="A94" s="52" t="s">
        <v>532</v>
      </c>
      <c r="B94" s="184"/>
      <c r="C94" s="172" t="s">
        <v>465</v>
      </c>
      <c r="D94" s="172" t="s">
        <v>241</v>
      </c>
      <c r="E94" s="172" t="s">
        <v>206</v>
      </c>
      <c r="F94" s="185" t="s">
        <v>523</v>
      </c>
      <c r="G94" s="264">
        <v>2192.8</v>
      </c>
      <c r="H94" s="264">
        <v>2192.8</v>
      </c>
      <c r="I94" s="13">
        <f t="shared" si="4"/>
        <v>2561.6822429906547</v>
      </c>
    </row>
    <row r="95" spans="1:9" ht="15">
      <c r="A95" s="51" t="s">
        <v>155</v>
      </c>
      <c r="B95" s="184"/>
      <c r="C95" s="172" t="s">
        <v>465</v>
      </c>
      <c r="D95" s="172" t="s">
        <v>241</v>
      </c>
      <c r="E95" s="172" t="s">
        <v>421</v>
      </c>
      <c r="F95" s="185"/>
      <c r="G95" s="264">
        <f>SUM(G96)</f>
        <v>85.6</v>
      </c>
      <c r="H95" s="264">
        <f>SUM(H96)</f>
        <v>85.6</v>
      </c>
      <c r="I95" s="13" t="e">
        <f>SUM(H95/#REF!*100)</f>
        <v>#REF!</v>
      </c>
    </row>
    <row r="96" spans="1:9" ht="28.5">
      <c r="A96" s="52" t="s">
        <v>140</v>
      </c>
      <c r="B96" s="184"/>
      <c r="C96" s="172" t="s">
        <v>465</v>
      </c>
      <c r="D96" s="172" t="s">
        <v>241</v>
      </c>
      <c r="E96" s="172" t="s">
        <v>422</v>
      </c>
      <c r="F96" s="185"/>
      <c r="G96" s="264">
        <f>SUM(G97)</f>
        <v>85.6</v>
      </c>
      <c r="H96" s="264">
        <f>SUM(H97)</f>
        <v>85.6</v>
      </c>
      <c r="I96" s="13">
        <f>SUM(H96/G98*100)</f>
        <v>0.46804857644337755</v>
      </c>
    </row>
    <row r="97" spans="1:9" ht="28.5">
      <c r="A97" s="52" t="s">
        <v>532</v>
      </c>
      <c r="B97" s="184"/>
      <c r="C97" s="172" t="s">
        <v>465</v>
      </c>
      <c r="D97" s="172" t="s">
        <v>241</v>
      </c>
      <c r="E97" s="172" t="s">
        <v>422</v>
      </c>
      <c r="F97" s="185" t="s">
        <v>523</v>
      </c>
      <c r="G97" s="264">
        <v>85.6</v>
      </c>
      <c r="H97" s="264">
        <v>85.6</v>
      </c>
      <c r="I97" s="13">
        <f>SUM(H97/G99*100)</f>
        <v>1.7234783659170072</v>
      </c>
    </row>
    <row r="98" spans="1:9" ht="15">
      <c r="A98" s="52" t="s">
        <v>135</v>
      </c>
      <c r="B98" s="184"/>
      <c r="C98" s="172" t="s">
        <v>101</v>
      </c>
      <c r="D98" s="172"/>
      <c r="E98" s="172"/>
      <c r="F98" s="185"/>
      <c r="G98" s="264">
        <f>SUM(G105)+G99</f>
        <v>18288.7</v>
      </c>
      <c r="H98" s="264">
        <f>SUM(H105)+H99</f>
        <v>18288.7</v>
      </c>
      <c r="I98" s="13">
        <f>SUM(H98/G101*100)</f>
        <v>368.2263877423642</v>
      </c>
    </row>
    <row r="99" spans="1:9" ht="15">
      <c r="A99" s="186" t="s">
        <v>51</v>
      </c>
      <c r="B99" s="184"/>
      <c r="C99" s="172" t="s">
        <v>101</v>
      </c>
      <c r="D99" s="172" t="s">
        <v>117</v>
      </c>
      <c r="E99" s="172"/>
      <c r="F99" s="185"/>
      <c r="G99" s="264">
        <f>SUM(G101)</f>
        <v>4966.7</v>
      </c>
      <c r="H99" s="264">
        <f>SUM(H101)</f>
        <v>4966.7</v>
      </c>
      <c r="I99" s="13">
        <f>SUM(H99/G102*100)</f>
        <v>129.22000208138203</v>
      </c>
    </row>
    <row r="100" spans="1:9" ht="15">
      <c r="A100" s="52" t="s">
        <v>415</v>
      </c>
      <c r="B100" s="184"/>
      <c r="C100" s="172" t="s">
        <v>101</v>
      </c>
      <c r="D100" s="172" t="s">
        <v>117</v>
      </c>
      <c r="E100" s="172" t="s">
        <v>416</v>
      </c>
      <c r="F100" s="185"/>
      <c r="G100" s="264">
        <f>SUM(G101)</f>
        <v>4966.7</v>
      </c>
      <c r="H100" s="264">
        <f>SUM(H101)</f>
        <v>4966.7</v>
      </c>
      <c r="I100" s="13">
        <f>SUM(H100/G103*100)</f>
        <v>484.5088284069847</v>
      </c>
    </row>
    <row r="101" spans="1:9" ht="28.5">
      <c r="A101" s="52" t="s">
        <v>533</v>
      </c>
      <c r="B101" s="184"/>
      <c r="C101" s="172" t="s">
        <v>101</v>
      </c>
      <c r="D101" s="172" t="s">
        <v>117</v>
      </c>
      <c r="E101" s="172" t="s">
        <v>534</v>
      </c>
      <c r="F101" s="185"/>
      <c r="G101" s="264">
        <f>G102+G103+G104</f>
        <v>4966.7</v>
      </c>
      <c r="H101" s="264">
        <f>H102+H103+H104</f>
        <v>4966.7</v>
      </c>
      <c r="I101" s="13">
        <f>SUM(H101/G104*100)</f>
        <v>5068.061224489796</v>
      </c>
    </row>
    <row r="102" spans="1:9" ht="28.5">
      <c r="A102" s="52" t="s">
        <v>506</v>
      </c>
      <c r="B102" s="184"/>
      <c r="C102" s="172" t="s">
        <v>101</v>
      </c>
      <c r="D102" s="172" t="s">
        <v>117</v>
      </c>
      <c r="E102" s="172" t="s">
        <v>534</v>
      </c>
      <c r="F102" s="185" t="s">
        <v>507</v>
      </c>
      <c r="G102" s="264">
        <v>3843.6</v>
      </c>
      <c r="H102" s="264">
        <v>3843.6</v>
      </c>
      <c r="I102" s="13"/>
    </row>
    <row r="103" spans="1:9" ht="15">
      <c r="A103" s="52" t="s">
        <v>508</v>
      </c>
      <c r="B103" s="184"/>
      <c r="C103" s="172" t="s">
        <v>101</v>
      </c>
      <c r="D103" s="172" t="s">
        <v>117</v>
      </c>
      <c r="E103" s="172" t="s">
        <v>534</v>
      </c>
      <c r="F103" s="185" t="s">
        <v>115</v>
      </c>
      <c r="G103" s="264">
        <v>1025.1</v>
      </c>
      <c r="H103" s="264">
        <v>1025.1</v>
      </c>
      <c r="I103" s="13"/>
    </row>
    <row r="104" spans="1:9" ht="15">
      <c r="A104" s="52" t="s">
        <v>512</v>
      </c>
      <c r="B104" s="184"/>
      <c r="C104" s="172" t="s">
        <v>101</v>
      </c>
      <c r="D104" s="172" t="s">
        <v>117</v>
      </c>
      <c r="E104" s="172" t="s">
        <v>534</v>
      </c>
      <c r="F104" s="185" t="s">
        <v>172</v>
      </c>
      <c r="G104" s="264">
        <v>98</v>
      </c>
      <c r="H104" s="264">
        <v>98</v>
      </c>
      <c r="I104" s="13"/>
    </row>
    <row r="105" spans="1:9" ht="28.5">
      <c r="A105" s="55" t="s">
        <v>318</v>
      </c>
      <c r="B105" s="187"/>
      <c r="C105" s="188" t="s">
        <v>101</v>
      </c>
      <c r="D105" s="188" t="s">
        <v>319</v>
      </c>
      <c r="E105" s="188"/>
      <c r="F105" s="189"/>
      <c r="G105" s="265">
        <f>G116+G121+G106+G126</f>
        <v>13322</v>
      </c>
      <c r="H105" s="265">
        <f>H116+H121+H106+H126</f>
        <v>13322</v>
      </c>
      <c r="I105" s="13"/>
    </row>
    <row r="106" spans="1:9" ht="28.5">
      <c r="A106" s="52" t="s">
        <v>535</v>
      </c>
      <c r="B106" s="184"/>
      <c r="C106" s="172" t="s">
        <v>101</v>
      </c>
      <c r="D106" s="172" t="s">
        <v>319</v>
      </c>
      <c r="E106" s="172" t="s">
        <v>536</v>
      </c>
      <c r="F106" s="185"/>
      <c r="G106" s="264">
        <f>SUM(G107)</f>
        <v>11322</v>
      </c>
      <c r="H106" s="264">
        <f>SUM(H107)</f>
        <v>11322</v>
      </c>
      <c r="I106" s="13" t="e">
        <f aca="true" t="shared" si="5" ref="I106:I111">SUM(H106/G109*100)</f>
        <v>#DIV/0!</v>
      </c>
    </row>
    <row r="107" spans="1:9" ht="28.5">
      <c r="A107" s="52" t="s">
        <v>48</v>
      </c>
      <c r="B107" s="184"/>
      <c r="C107" s="172" t="s">
        <v>101</v>
      </c>
      <c r="D107" s="172" t="s">
        <v>319</v>
      </c>
      <c r="E107" s="172" t="s">
        <v>537</v>
      </c>
      <c r="F107" s="185"/>
      <c r="G107" s="264">
        <f>G108+G112+G115</f>
        <v>11322</v>
      </c>
      <c r="H107" s="264">
        <f>H108+H112+H115</f>
        <v>11322</v>
      </c>
      <c r="I107" s="13" t="e">
        <f t="shared" si="5"/>
        <v>#DIV/0!</v>
      </c>
    </row>
    <row r="108" spans="1:9" ht="28.5">
      <c r="A108" s="52" t="s">
        <v>506</v>
      </c>
      <c r="B108" s="184"/>
      <c r="C108" s="172" t="s">
        <v>101</v>
      </c>
      <c r="D108" s="172" t="s">
        <v>319</v>
      </c>
      <c r="E108" s="172" t="s">
        <v>537</v>
      </c>
      <c r="F108" s="185" t="s">
        <v>507</v>
      </c>
      <c r="G108" s="264">
        <v>9858.5</v>
      </c>
      <c r="H108" s="264">
        <v>9858.5</v>
      </c>
      <c r="I108" s="13" t="e">
        <f t="shared" si="5"/>
        <v>#DIV/0!</v>
      </c>
    </row>
    <row r="109" spans="1:9" ht="15" hidden="1">
      <c r="A109" s="52" t="s">
        <v>538</v>
      </c>
      <c r="B109" s="184"/>
      <c r="C109" s="172" t="s">
        <v>101</v>
      </c>
      <c r="D109" s="172" t="s">
        <v>319</v>
      </c>
      <c r="E109" s="172" t="s">
        <v>537</v>
      </c>
      <c r="F109" s="185" t="s">
        <v>539</v>
      </c>
      <c r="G109" s="264"/>
      <c r="H109" s="264"/>
      <c r="I109" s="13">
        <f t="shared" si="5"/>
        <v>0</v>
      </c>
    </row>
    <row r="110" spans="1:9" ht="28.5" hidden="1">
      <c r="A110" s="52" t="s">
        <v>540</v>
      </c>
      <c r="B110" s="190"/>
      <c r="C110" s="172" t="s">
        <v>101</v>
      </c>
      <c r="D110" s="172" t="s">
        <v>319</v>
      </c>
      <c r="E110" s="172" t="s">
        <v>537</v>
      </c>
      <c r="F110" s="185" t="s">
        <v>541</v>
      </c>
      <c r="G110" s="264"/>
      <c r="H110" s="264"/>
      <c r="I110" s="13" t="e">
        <f t="shared" si="5"/>
        <v>#DIV/0!</v>
      </c>
    </row>
    <row r="111" spans="1:9" ht="28.5" hidden="1">
      <c r="A111" s="52" t="s">
        <v>542</v>
      </c>
      <c r="B111" s="190"/>
      <c r="C111" s="172" t="s">
        <v>101</v>
      </c>
      <c r="D111" s="172" t="s">
        <v>319</v>
      </c>
      <c r="E111" s="172" t="s">
        <v>537</v>
      </c>
      <c r="F111" s="185" t="s">
        <v>543</v>
      </c>
      <c r="G111" s="264"/>
      <c r="H111" s="264"/>
      <c r="I111" s="13" t="e">
        <f t="shared" si="5"/>
        <v>#DIV/0!</v>
      </c>
    </row>
    <row r="112" spans="1:9" ht="15.75">
      <c r="A112" s="52" t="s">
        <v>508</v>
      </c>
      <c r="B112" s="190"/>
      <c r="C112" s="172" t="s">
        <v>101</v>
      </c>
      <c r="D112" s="172" t="s">
        <v>319</v>
      </c>
      <c r="E112" s="172" t="s">
        <v>537</v>
      </c>
      <c r="F112" s="185" t="s">
        <v>115</v>
      </c>
      <c r="G112" s="264">
        <v>1358.1</v>
      </c>
      <c r="H112" s="264">
        <v>1358.1</v>
      </c>
      <c r="I112" s="13">
        <f>SUM(H112/G116*100)</f>
        <v>67.90499999999999</v>
      </c>
    </row>
    <row r="113" spans="1:9" ht="28.5" hidden="1">
      <c r="A113" s="52" t="s">
        <v>544</v>
      </c>
      <c r="B113" s="190"/>
      <c r="C113" s="172" t="s">
        <v>101</v>
      </c>
      <c r="D113" s="172" t="s">
        <v>319</v>
      </c>
      <c r="E113" s="172" t="s">
        <v>537</v>
      </c>
      <c r="F113" s="185" t="s">
        <v>545</v>
      </c>
      <c r="G113" s="264"/>
      <c r="H113" s="264"/>
      <c r="I113" s="13" t="e">
        <f>SUM(H113/G117*100)</f>
        <v>#DIV/0!</v>
      </c>
    </row>
    <row r="114" spans="1:9" ht="28.5" hidden="1">
      <c r="A114" s="52" t="s">
        <v>546</v>
      </c>
      <c r="B114" s="184"/>
      <c r="C114" s="172" t="s">
        <v>101</v>
      </c>
      <c r="D114" s="172" t="s">
        <v>319</v>
      </c>
      <c r="E114" s="172" t="s">
        <v>537</v>
      </c>
      <c r="F114" s="185" t="s">
        <v>547</v>
      </c>
      <c r="G114" s="264"/>
      <c r="H114" s="264"/>
      <c r="I114" s="13" t="e">
        <f>SUM(H114/G118*100)</f>
        <v>#DIV/0!</v>
      </c>
    </row>
    <row r="115" spans="1:9" ht="15">
      <c r="A115" s="52" t="s">
        <v>512</v>
      </c>
      <c r="B115" s="184"/>
      <c r="C115" s="172" t="s">
        <v>101</v>
      </c>
      <c r="D115" s="172" t="s">
        <v>319</v>
      </c>
      <c r="E115" s="172" t="s">
        <v>537</v>
      </c>
      <c r="F115" s="185" t="s">
        <v>172</v>
      </c>
      <c r="G115" s="263">
        <v>105.4</v>
      </c>
      <c r="H115" s="96">
        <v>105.4</v>
      </c>
      <c r="I115" s="13"/>
    </row>
    <row r="116" spans="1:9" ht="28.5">
      <c r="A116" s="52" t="s">
        <v>548</v>
      </c>
      <c r="B116" s="184"/>
      <c r="C116" s="172" t="s">
        <v>101</v>
      </c>
      <c r="D116" s="172" t="s">
        <v>319</v>
      </c>
      <c r="E116" s="172" t="s">
        <v>549</v>
      </c>
      <c r="F116" s="185"/>
      <c r="G116" s="264">
        <f>SUM(G118+G120)</f>
        <v>2000</v>
      </c>
      <c r="H116" s="264">
        <f>SUM(H118+H120)</f>
        <v>2000</v>
      </c>
      <c r="I116" s="13">
        <f>SUM(H116/G119*100)</f>
        <v>100</v>
      </c>
    </row>
    <row r="117" spans="1:9" ht="28.5" hidden="1">
      <c r="A117" s="52" t="s">
        <v>550</v>
      </c>
      <c r="B117" s="184"/>
      <c r="C117" s="172" t="s">
        <v>101</v>
      </c>
      <c r="D117" s="172" t="s">
        <v>319</v>
      </c>
      <c r="E117" s="172" t="s">
        <v>551</v>
      </c>
      <c r="F117" s="185"/>
      <c r="G117" s="264">
        <f>SUM(G118)</f>
        <v>0</v>
      </c>
      <c r="H117" s="264">
        <f>SUM(H118)</f>
        <v>0</v>
      </c>
      <c r="I117" s="13"/>
    </row>
    <row r="118" spans="1:9" ht="15" hidden="1">
      <c r="A118" s="52" t="s">
        <v>508</v>
      </c>
      <c r="B118" s="184"/>
      <c r="C118" s="172" t="s">
        <v>101</v>
      </c>
      <c r="D118" s="172" t="s">
        <v>319</v>
      </c>
      <c r="E118" s="172" t="s">
        <v>551</v>
      </c>
      <c r="F118" s="185" t="s">
        <v>115</v>
      </c>
      <c r="G118" s="264"/>
      <c r="H118" s="264"/>
      <c r="I118" s="13" t="e">
        <f>SUM(H118/G121*100)</f>
        <v>#DIV/0!</v>
      </c>
    </row>
    <row r="119" spans="1:9" ht="28.5">
      <c r="A119" s="52" t="s">
        <v>0</v>
      </c>
      <c r="B119" s="184"/>
      <c r="C119" s="172" t="s">
        <v>101</v>
      </c>
      <c r="D119" s="172" t="s">
        <v>319</v>
      </c>
      <c r="E119" s="172" t="s">
        <v>552</v>
      </c>
      <c r="F119" s="185"/>
      <c r="G119" s="264">
        <f>SUM(G120)</f>
        <v>2000</v>
      </c>
      <c r="H119" s="264">
        <f>SUM(H120)</f>
        <v>2000</v>
      </c>
      <c r="I119" s="13"/>
    </row>
    <row r="120" spans="1:9" ht="15">
      <c r="A120" s="52" t="s">
        <v>512</v>
      </c>
      <c r="B120" s="184"/>
      <c r="C120" s="172" t="s">
        <v>101</v>
      </c>
      <c r="D120" s="172" t="s">
        <v>319</v>
      </c>
      <c r="E120" s="172" t="s">
        <v>552</v>
      </c>
      <c r="F120" s="185" t="s">
        <v>172</v>
      </c>
      <c r="G120" s="264">
        <v>2000</v>
      </c>
      <c r="H120" s="264">
        <v>2000</v>
      </c>
      <c r="I120" s="13"/>
    </row>
    <row r="121" spans="1:9" ht="15" hidden="1">
      <c r="A121" s="52" t="s">
        <v>1</v>
      </c>
      <c r="B121" s="191"/>
      <c r="C121" s="192" t="s">
        <v>101</v>
      </c>
      <c r="D121" s="192" t="s">
        <v>319</v>
      </c>
      <c r="E121" s="192" t="s">
        <v>553</v>
      </c>
      <c r="F121" s="193"/>
      <c r="G121" s="264"/>
      <c r="H121" s="264"/>
      <c r="I121" s="13"/>
    </row>
    <row r="122" spans="1:9" ht="28.5" hidden="1">
      <c r="A122" s="52" t="s">
        <v>2</v>
      </c>
      <c r="B122" s="191"/>
      <c r="C122" s="194" t="s">
        <v>101</v>
      </c>
      <c r="D122" s="194" t="s">
        <v>319</v>
      </c>
      <c r="E122" s="194" t="s">
        <v>554</v>
      </c>
      <c r="F122" s="195"/>
      <c r="G122" s="264"/>
      <c r="H122" s="264"/>
      <c r="I122" s="13"/>
    </row>
    <row r="123" spans="1:9" ht="15" hidden="1">
      <c r="A123" s="52" t="s">
        <v>508</v>
      </c>
      <c r="B123" s="191"/>
      <c r="C123" s="194" t="s">
        <v>101</v>
      </c>
      <c r="D123" s="194" t="s">
        <v>319</v>
      </c>
      <c r="E123" s="194" t="s">
        <v>554</v>
      </c>
      <c r="F123" s="195" t="s">
        <v>115</v>
      </c>
      <c r="G123" s="264"/>
      <c r="H123" s="264"/>
      <c r="I123" s="13"/>
    </row>
    <row r="124" spans="1:9" ht="28.5" hidden="1">
      <c r="A124" s="52" t="s">
        <v>544</v>
      </c>
      <c r="B124" s="191"/>
      <c r="C124" s="194" t="s">
        <v>101</v>
      </c>
      <c r="D124" s="194" t="s">
        <v>319</v>
      </c>
      <c r="E124" s="194" t="s">
        <v>554</v>
      </c>
      <c r="F124" s="195" t="s">
        <v>545</v>
      </c>
      <c r="G124" s="264"/>
      <c r="H124" s="264"/>
      <c r="I124" s="13"/>
    </row>
    <row r="125" spans="1:9" ht="28.5" hidden="1">
      <c r="A125" s="52" t="s">
        <v>546</v>
      </c>
      <c r="B125" s="191"/>
      <c r="C125" s="194" t="s">
        <v>101</v>
      </c>
      <c r="D125" s="194" t="s">
        <v>319</v>
      </c>
      <c r="E125" s="194" t="s">
        <v>554</v>
      </c>
      <c r="F125" s="195" t="s">
        <v>547</v>
      </c>
      <c r="G125" s="264"/>
      <c r="H125" s="264"/>
      <c r="I125" s="13"/>
    </row>
    <row r="126" spans="1:9" ht="15" hidden="1">
      <c r="A126" s="56" t="s">
        <v>555</v>
      </c>
      <c r="B126" s="191"/>
      <c r="C126" s="196" t="s">
        <v>101</v>
      </c>
      <c r="D126" s="196" t="s">
        <v>319</v>
      </c>
      <c r="E126" s="168" t="s">
        <v>125</v>
      </c>
      <c r="F126" s="197"/>
      <c r="G126" s="109">
        <f>SUM(G127)</f>
        <v>0</v>
      </c>
      <c r="H126" s="109">
        <f>SUM(H127)</f>
        <v>0</v>
      </c>
      <c r="I126" s="13"/>
    </row>
    <row r="127" spans="1:9" s="4" customFormat="1" ht="14.25" hidden="1">
      <c r="A127" s="52" t="s">
        <v>556</v>
      </c>
      <c r="B127" s="36"/>
      <c r="C127" s="196" t="s">
        <v>101</v>
      </c>
      <c r="D127" s="196" t="s">
        <v>319</v>
      </c>
      <c r="E127" s="168" t="s">
        <v>134</v>
      </c>
      <c r="F127" s="181"/>
      <c r="G127" s="105">
        <f>SUM(G128)</f>
        <v>0</v>
      </c>
      <c r="H127" s="105">
        <f>SUM(H128)</f>
        <v>0</v>
      </c>
      <c r="I127" s="42" t="e">
        <f aca="true" t="shared" si="6" ref="I127:I132">SUM(H127/G130*100)</f>
        <v>#DIV/0!</v>
      </c>
    </row>
    <row r="128" spans="1:9" s="4" customFormat="1" ht="14.25" hidden="1">
      <c r="A128" s="52" t="s">
        <v>508</v>
      </c>
      <c r="B128" s="36"/>
      <c r="C128" s="196" t="s">
        <v>101</v>
      </c>
      <c r="D128" s="196" t="s">
        <v>319</v>
      </c>
      <c r="E128" s="168" t="s">
        <v>134</v>
      </c>
      <c r="F128" s="181" t="s">
        <v>115</v>
      </c>
      <c r="G128" s="105"/>
      <c r="H128" s="105"/>
      <c r="I128" s="42">
        <f t="shared" si="6"/>
        <v>0</v>
      </c>
    </row>
    <row r="129" spans="1:9" ht="28.5" hidden="1">
      <c r="A129" s="52" t="s">
        <v>210</v>
      </c>
      <c r="B129" s="36"/>
      <c r="C129" s="196" t="s">
        <v>101</v>
      </c>
      <c r="D129" s="196" t="s">
        <v>319</v>
      </c>
      <c r="E129" s="168" t="s">
        <v>146</v>
      </c>
      <c r="F129" s="181"/>
      <c r="G129" s="105">
        <f>SUM(G130)</f>
        <v>0</v>
      </c>
      <c r="H129" s="105">
        <f>SUM(H130)</f>
        <v>0</v>
      </c>
      <c r="I129" s="13">
        <f t="shared" si="6"/>
        <v>0</v>
      </c>
    </row>
    <row r="130" spans="1:9" ht="15" hidden="1">
      <c r="A130" s="51" t="s">
        <v>98</v>
      </c>
      <c r="B130" s="36"/>
      <c r="C130" s="196" t="s">
        <v>101</v>
      </c>
      <c r="D130" s="196" t="s">
        <v>319</v>
      </c>
      <c r="E130" s="168" t="s">
        <v>146</v>
      </c>
      <c r="F130" s="181" t="s">
        <v>99</v>
      </c>
      <c r="G130" s="105"/>
      <c r="H130" s="105"/>
      <c r="I130" s="13">
        <f t="shared" si="6"/>
        <v>0</v>
      </c>
    </row>
    <row r="131" spans="1:9" ht="15">
      <c r="A131" s="52" t="s">
        <v>116</v>
      </c>
      <c r="B131" s="184"/>
      <c r="C131" s="172" t="s">
        <v>117</v>
      </c>
      <c r="D131" s="172"/>
      <c r="E131" s="172"/>
      <c r="F131" s="185"/>
      <c r="G131" s="264">
        <f>G132+G150+G144</f>
        <v>153708.3</v>
      </c>
      <c r="H131" s="264">
        <f>H132+H150+H144</f>
        <v>156971.9</v>
      </c>
      <c r="I131" s="13">
        <f t="shared" si="6"/>
        <v>816.9407637941981</v>
      </c>
    </row>
    <row r="132" spans="1:9" s="15" customFormat="1" ht="15">
      <c r="A132" s="52" t="s">
        <v>118</v>
      </c>
      <c r="B132" s="184"/>
      <c r="C132" s="172" t="s">
        <v>117</v>
      </c>
      <c r="D132" s="172" t="s">
        <v>119</v>
      </c>
      <c r="E132" s="172"/>
      <c r="F132" s="185"/>
      <c r="G132" s="264">
        <f>G133</f>
        <v>50300</v>
      </c>
      <c r="H132" s="264">
        <f>H133</f>
        <v>50300</v>
      </c>
      <c r="I132" s="13">
        <f t="shared" si="6"/>
        <v>261.7801047120419</v>
      </c>
    </row>
    <row r="133" spans="1:9" s="15" customFormat="1" ht="15">
      <c r="A133" s="52" t="s">
        <v>557</v>
      </c>
      <c r="B133" s="184"/>
      <c r="C133" s="172" t="s">
        <v>117</v>
      </c>
      <c r="D133" s="172" t="s">
        <v>119</v>
      </c>
      <c r="E133" s="172" t="s">
        <v>558</v>
      </c>
      <c r="F133" s="185"/>
      <c r="G133" s="264">
        <f>G134+G138</f>
        <v>50300</v>
      </c>
      <c r="H133" s="264">
        <f>H134+H138</f>
        <v>50300</v>
      </c>
      <c r="I133" s="13"/>
    </row>
    <row r="134" spans="1:9" s="15" customFormat="1" ht="15">
      <c r="A134" s="52" t="s">
        <v>559</v>
      </c>
      <c r="B134" s="184"/>
      <c r="C134" s="172" t="s">
        <v>117</v>
      </c>
      <c r="D134" s="172" t="s">
        <v>119</v>
      </c>
      <c r="E134" s="172" t="s">
        <v>560</v>
      </c>
      <c r="F134" s="185"/>
      <c r="G134" s="264">
        <f>G135</f>
        <v>19214.6</v>
      </c>
      <c r="H134" s="264">
        <f>H135</f>
        <v>19214.6</v>
      </c>
      <c r="I134" s="13" t="e">
        <f aca="true" t="shared" si="7" ref="I134:I158">SUM(H134/G137*100)</f>
        <v>#DIV/0!</v>
      </c>
    </row>
    <row r="135" spans="1:9" s="15" customFormat="1" ht="15">
      <c r="A135" s="52" t="s">
        <v>6</v>
      </c>
      <c r="B135" s="184"/>
      <c r="C135" s="172" t="s">
        <v>117</v>
      </c>
      <c r="D135" s="172" t="s">
        <v>119</v>
      </c>
      <c r="E135" s="172" t="s">
        <v>561</v>
      </c>
      <c r="F135" s="185"/>
      <c r="G135" s="264">
        <f>SUM(G136)</f>
        <v>19214.6</v>
      </c>
      <c r="H135" s="264">
        <f>SUM(H136)</f>
        <v>19214.6</v>
      </c>
      <c r="I135" s="13">
        <f t="shared" si="7"/>
        <v>61.81229773462782</v>
      </c>
    </row>
    <row r="136" spans="1:9" ht="15">
      <c r="A136" s="52" t="s">
        <v>512</v>
      </c>
      <c r="B136" s="184"/>
      <c r="C136" s="172" t="s">
        <v>117</v>
      </c>
      <c r="D136" s="172" t="s">
        <v>119</v>
      </c>
      <c r="E136" s="172" t="s">
        <v>561</v>
      </c>
      <c r="F136" s="185" t="s">
        <v>172</v>
      </c>
      <c r="G136" s="264">
        <v>19214.6</v>
      </c>
      <c r="H136" s="264">
        <v>19214.6</v>
      </c>
      <c r="I136" s="13">
        <f t="shared" si="7"/>
        <v>61.81229773462782</v>
      </c>
    </row>
    <row r="137" spans="1:9" s="18" customFormat="1" ht="28.5" hidden="1">
      <c r="A137" s="52" t="s">
        <v>562</v>
      </c>
      <c r="B137" s="184"/>
      <c r="C137" s="172" t="s">
        <v>117</v>
      </c>
      <c r="D137" s="172" t="s">
        <v>119</v>
      </c>
      <c r="E137" s="172" t="s">
        <v>561</v>
      </c>
      <c r="F137" s="185" t="s">
        <v>209</v>
      </c>
      <c r="G137" s="264"/>
      <c r="H137" s="264"/>
      <c r="I137" s="13">
        <f t="shared" si="7"/>
        <v>0</v>
      </c>
    </row>
    <row r="138" spans="1:9" ht="15">
      <c r="A138" s="52" t="s">
        <v>120</v>
      </c>
      <c r="B138" s="184"/>
      <c r="C138" s="172" t="s">
        <v>117</v>
      </c>
      <c r="D138" s="172" t="s">
        <v>119</v>
      </c>
      <c r="E138" s="172" t="s">
        <v>423</v>
      </c>
      <c r="F138" s="185"/>
      <c r="G138" s="264">
        <f>G139</f>
        <v>31085.4</v>
      </c>
      <c r="H138" s="264">
        <f>H139</f>
        <v>31085.4</v>
      </c>
      <c r="I138" s="13">
        <f t="shared" si="7"/>
        <v>100</v>
      </c>
    </row>
    <row r="139" spans="1:9" ht="15">
      <c r="A139" s="52" t="s">
        <v>11</v>
      </c>
      <c r="B139" s="184"/>
      <c r="C139" s="172" t="s">
        <v>117</v>
      </c>
      <c r="D139" s="172" t="s">
        <v>119</v>
      </c>
      <c r="E139" s="172" t="s">
        <v>70</v>
      </c>
      <c r="F139" s="185"/>
      <c r="G139" s="264">
        <f>SUM(G140)</f>
        <v>31085.4</v>
      </c>
      <c r="H139" s="264">
        <f>SUM(H140)</f>
        <v>31085.4</v>
      </c>
      <c r="I139" s="13" t="e">
        <f t="shared" si="7"/>
        <v>#DIV/0!</v>
      </c>
    </row>
    <row r="140" spans="1:9" ht="28.5">
      <c r="A140" s="52" t="s">
        <v>205</v>
      </c>
      <c r="B140" s="184"/>
      <c r="C140" s="172" t="s">
        <v>117</v>
      </c>
      <c r="D140" s="172" t="s">
        <v>119</v>
      </c>
      <c r="E140" s="172" t="s">
        <v>71</v>
      </c>
      <c r="F140" s="185"/>
      <c r="G140" s="264">
        <f>SUM(G141)</f>
        <v>31085.4</v>
      </c>
      <c r="H140" s="264">
        <f>SUM(H141)</f>
        <v>31085.4</v>
      </c>
      <c r="I140" s="13" t="e">
        <f t="shared" si="7"/>
        <v>#DIV/0!</v>
      </c>
    </row>
    <row r="141" spans="1:9" ht="28.5">
      <c r="A141" s="52" t="s">
        <v>532</v>
      </c>
      <c r="B141" s="184"/>
      <c r="C141" s="172" t="s">
        <v>117</v>
      </c>
      <c r="D141" s="172" t="s">
        <v>119</v>
      </c>
      <c r="E141" s="172" t="s">
        <v>71</v>
      </c>
      <c r="F141" s="185" t="s">
        <v>523</v>
      </c>
      <c r="G141" s="264">
        <v>31085.4</v>
      </c>
      <c r="H141" s="264">
        <v>31085.4</v>
      </c>
      <c r="I141" s="13">
        <f t="shared" si="7"/>
        <v>33.73688283245081</v>
      </c>
    </row>
    <row r="142" spans="1:9" ht="15" hidden="1">
      <c r="A142" s="52" t="s">
        <v>563</v>
      </c>
      <c r="B142" s="184"/>
      <c r="C142" s="172" t="s">
        <v>117</v>
      </c>
      <c r="D142" s="172" t="s">
        <v>119</v>
      </c>
      <c r="E142" s="172" t="s">
        <v>71</v>
      </c>
      <c r="F142" s="185" t="s">
        <v>564</v>
      </c>
      <c r="G142" s="264"/>
      <c r="H142" s="264"/>
      <c r="I142" s="13">
        <f t="shared" si="7"/>
        <v>0</v>
      </c>
    </row>
    <row r="143" spans="1:9" ht="42.75" hidden="1">
      <c r="A143" s="55" t="s">
        <v>565</v>
      </c>
      <c r="B143" s="184"/>
      <c r="C143" s="172" t="s">
        <v>117</v>
      </c>
      <c r="D143" s="172" t="s">
        <v>119</v>
      </c>
      <c r="E143" s="172" t="s">
        <v>71</v>
      </c>
      <c r="F143" s="185" t="s">
        <v>50</v>
      </c>
      <c r="G143" s="264"/>
      <c r="H143" s="264"/>
      <c r="I143" s="13">
        <f t="shared" si="7"/>
        <v>0</v>
      </c>
    </row>
    <row r="144" spans="1:9" ht="15">
      <c r="A144" s="52" t="s">
        <v>143</v>
      </c>
      <c r="B144" s="184"/>
      <c r="C144" s="172" t="s">
        <v>117</v>
      </c>
      <c r="D144" s="172" t="s">
        <v>319</v>
      </c>
      <c r="E144" s="172"/>
      <c r="F144" s="185"/>
      <c r="G144" s="264">
        <f>G145</f>
        <v>92140.7</v>
      </c>
      <c r="H144" s="264">
        <f>H145</f>
        <v>95404.3</v>
      </c>
      <c r="I144" s="13" t="e">
        <f t="shared" si="7"/>
        <v>#DIV/0!</v>
      </c>
    </row>
    <row r="145" spans="1:9" ht="28.5">
      <c r="A145" s="52" t="s">
        <v>29</v>
      </c>
      <c r="B145" s="184"/>
      <c r="C145" s="172" t="s">
        <v>117</v>
      </c>
      <c r="D145" s="172" t="s">
        <v>319</v>
      </c>
      <c r="E145" s="172" t="s">
        <v>30</v>
      </c>
      <c r="F145" s="185"/>
      <c r="G145" s="264">
        <f>G146</f>
        <v>92140.7</v>
      </c>
      <c r="H145" s="264">
        <f>H146</f>
        <v>95404.3</v>
      </c>
      <c r="I145" s="13" t="e">
        <f t="shared" si="7"/>
        <v>#DIV/0!</v>
      </c>
    </row>
    <row r="146" spans="1:9" ht="15">
      <c r="A146" s="52" t="s">
        <v>508</v>
      </c>
      <c r="B146" s="184"/>
      <c r="C146" s="172" t="s">
        <v>117</v>
      </c>
      <c r="D146" s="172" t="s">
        <v>319</v>
      </c>
      <c r="E146" s="172" t="s">
        <v>30</v>
      </c>
      <c r="F146" s="185" t="s">
        <v>115</v>
      </c>
      <c r="G146" s="264">
        <v>92140.7</v>
      </c>
      <c r="H146" s="264">
        <v>95404.3</v>
      </c>
      <c r="I146" s="13" t="e">
        <f t="shared" si="7"/>
        <v>#DIV/0!</v>
      </c>
    </row>
    <row r="147" spans="1:9" ht="28.5" hidden="1">
      <c r="A147" s="52" t="s">
        <v>544</v>
      </c>
      <c r="B147" s="184"/>
      <c r="C147" s="172" t="s">
        <v>117</v>
      </c>
      <c r="D147" s="172" t="s">
        <v>319</v>
      </c>
      <c r="E147" s="172" t="s">
        <v>30</v>
      </c>
      <c r="F147" s="185" t="s">
        <v>545</v>
      </c>
      <c r="G147" s="264"/>
      <c r="H147" s="264"/>
      <c r="I147" s="13">
        <f t="shared" si="7"/>
        <v>0</v>
      </c>
    </row>
    <row r="148" spans="1:9" ht="28.5" hidden="1">
      <c r="A148" s="52" t="s">
        <v>546</v>
      </c>
      <c r="B148" s="184"/>
      <c r="C148" s="172" t="s">
        <v>117</v>
      </c>
      <c r="D148" s="172" t="s">
        <v>319</v>
      </c>
      <c r="E148" s="172" t="s">
        <v>30</v>
      </c>
      <c r="F148" s="185" t="s">
        <v>547</v>
      </c>
      <c r="G148" s="264"/>
      <c r="H148" s="264"/>
      <c r="I148" s="13">
        <f t="shared" si="7"/>
        <v>0</v>
      </c>
    </row>
    <row r="149" spans="1:9" ht="28.5" hidden="1">
      <c r="A149" s="52" t="s">
        <v>566</v>
      </c>
      <c r="B149" s="184"/>
      <c r="C149" s="172" t="s">
        <v>117</v>
      </c>
      <c r="D149" s="172" t="s">
        <v>319</v>
      </c>
      <c r="E149" s="172" t="s">
        <v>30</v>
      </c>
      <c r="F149" s="185" t="s">
        <v>547</v>
      </c>
      <c r="G149" s="264"/>
      <c r="H149" s="264"/>
      <c r="I149" s="13">
        <f t="shared" si="7"/>
        <v>0</v>
      </c>
    </row>
    <row r="150" spans="1:9" ht="15">
      <c r="A150" s="52" t="s">
        <v>424</v>
      </c>
      <c r="B150" s="184"/>
      <c r="C150" s="172" t="s">
        <v>117</v>
      </c>
      <c r="D150" s="172" t="s">
        <v>413</v>
      </c>
      <c r="E150" s="172"/>
      <c r="F150" s="185"/>
      <c r="G150" s="264">
        <f>SUM(G151,G161)</f>
        <v>11267.6</v>
      </c>
      <c r="H150" s="264">
        <f>SUM(H151,H161)</f>
        <v>11267.6</v>
      </c>
      <c r="I150" s="13">
        <f t="shared" si="7"/>
        <v>660.9726051504664</v>
      </c>
    </row>
    <row r="151" spans="1:9" ht="15">
      <c r="A151" s="52" t="s">
        <v>557</v>
      </c>
      <c r="B151" s="184"/>
      <c r="C151" s="172" t="s">
        <v>117</v>
      </c>
      <c r="D151" s="172" t="s">
        <v>413</v>
      </c>
      <c r="E151" s="172" t="s">
        <v>558</v>
      </c>
      <c r="F151" s="185"/>
      <c r="G151" s="264">
        <f>SUM(G152)</f>
        <v>5584.1</v>
      </c>
      <c r="H151" s="264">
        <f>SUM(H152)</f>
        <v>5584.1</v>
      </c>
      <c r="I151" s="13">
        <f t="shared" si="7"/>
        <v>327.57083357775565</v>
      </c>
    </row>
    <row r="152" spans="1:9" ht="15">
      <c r="A152" s="52" t="s">
        <v>429</v>
      </c>
      <c r="B152" s="184"/>
      <c r="C152" s="172" t="s">
        <v>117</v>
      </c>
      <c r="D152" s="172" t="s">
        <v>413</v>
      </c>
      <c r="E152" s="172" t="s">
        <v>567</v>
      </c>
      <c r="F152" s="185"/>
      <c r="G152" s="264">
        <f>SUM(G153,G157)</f>
        <v>5584.1</v>
      </c>
      <c r="H152" s="264">
        <f>SUM(H153,H157)</f>
        <v>5584.1</v>
      </c>
      <c r="I152" s="13" t="e">
        <f t="shared" si="7"/>
        <v>#DIV/0!</v>
      </c>
    </row>
    <row r="153" spans="1:9" ht="15">
      <c r="A153" s="52" t="s">
        <v>568</v>
      </c>
      <c r="B153" s="184"/>
      <c r="C153" s="172" t="s">
        <v>117</v>
      </c>
      <c r="D153" s="172" t="s">
        <v>413</v>
      </c>
      <c r="E153" s="194" t="s">
        <v>569</v>
      </c>
      <c r="F153" s="185"/>
      <c r="G153" s="264">
        <f>SUM(G154)</f>
        <v>1704.7</v>
      </c>
      <c r="H153" s="264">
        <f>SUM(H154)</f>
        <v>1704.7</v>
      </c>
      <c r="I153" s="13">
        <f t="shared" si="7"/>
        <v>43.942362220962</v>
      </c>
    </row>
    <row r="154" spans="1:9" ht="15">
      <c r="A154" s="52" t="s">
        <v>508</v>
      </c>
      <c r="B154" s="184"/>
      <c r="C154" s="172" t="s">
        <v>117</v>
      </c>
      <c r="D154" s="172" t="s">
        <v>413</v>
      </c>
      <c r="E154" s="194" t="s">
        <v>569</v>
      </c>
      <c r="F154" s="185" t="s">
        <v>115</v>
      </c>
      <c r="G154" s="264">
        <v>1704.7</v>
      </c>
      <c r="H154" s="264">
        <v>1704.7</v>
      </c>
      <c r="I154" s="13">
        <f t="shared" si="7"/>
        <v>43.942362220962</v>
      </c>
    </row>
    <row r="155" spans="1:9" ht="20.25" customHeight="1" hidden="1">
      <c r="A155" s="52" t="s">
        <v>544</v>
      </c>
      <c r="B155" s="184"/>
      <c r="C155" s="172" t="s">
        <v>117</v>
      </c>
      <c r="D155" s="172" t="s">
        <v>413</v>
      </c>
      <c r="E155" s="194" t="s">
        <v>569</v>
      </c>
      <c r="F155" s="185" t="s">
        <v>545</v>
      </c>
      <c r="G155" s="264"/>
      <c r="H155" s="264"/>
      <c r="I155" s="13">
        <f t="shared" si="7"/>
        <v>0</v>
      </c>
    </row>
    <row r="156" spans="1:9" ht="15">
      <c r="A156" s="52" t="s">
        <v>11</v>
      </c>
      <c r="B156" s="184"/>
      <c r="C156" s="172" t="s">
        <v>117</v>
      </c>
      <c r="D156" s="172" t="s">
        <v>413</v>
      </c>
      <c r="E156" s="172" t="s">
        <v>570</v>
      </c>
      <c r="F156" s="185"/>
      <c r="G156" s="264">
        <f>SUM(G157)</f>
        <v>3879.4</v>
      </c>
      <c r="H156" s="264">
        <f>SUM(H157)</f>
        <v>3879.4</v>
      </c>
      <c r="I156" s="13" t="e">
        <f t="shared" si="7"/>
        <v>#DIV/0!</v>
      </c>
    </row>
    <row r="157" spans="1:9" ht="28.5">
      <c r="A157" s="52" t="s">
        <v>205</v>
      </c>
      <c r="B157" s="184"/>
      <c r="C157" s="172" t="s">
        <v>117</v>
      </c>
      <c r="D157" s="172" t="s">
        <v>413</v>
      </c>
      <c r="E157" s="172" t="s">
        <v>571</v>
      </c>
      <c r="F157" s="185"/>
      <c r="G157" s="264">
        <f>G158</f>
        <v>3879.4</v>
      </c>
      <c r="H157" s="264">
        <f>H158</f>
        <v>3879.4</v>
      </c>
      <c r="I157" s="13" t="e">
        <f t="shared" si="7"/>
        <v>#DIV/0!</v>
      </c>
    </row>
    <row r="158" spans="1:9" s="15" customFormat="1" ht="28.5">
      <c r="A158" s="52" t="s">
        <v>532</v>
      </c>
      <c r="B158" s="184"/>
      <c r="C158" s="172" t="s">
        <v>117</v>
      </c>
      <c r="D158" s="172" t="s">
        <v>413</v>
      </c>
      <c r="E158" s="172" t="s">
        <v>571</v>
      </c>
      <c r="F158" s="185" t="s">
        <v>523</v>
      </c>
      <c r="G158" s="264">
        <v>3879.4</v>
      </c>
      <c r="H158" s="264">
        <v>3879.4</v>
      </c>
      <c r="I158" s="13">
        <f t="shared" si="7"/>
        <v>68.25723585818598</v>
      </c>
    </row>
    <row r="159" spans="1:9" ht="15" hidden="1">
      <c r="A159" s="52" t="s">
        <v>563</v>
      </c>
      <c r="B159" s="184"/>
      <c r="C159" s="172" t="s">
        <v>117</v>
      </c>
      <c r="D159" s="172" t="s">
        <v>413</v>
      </c>
      <c r="E159" s="172" t="s">
        <v>571</v>
      </c>
      <c r="F159" s="185" t="s">
        <v>564</v>
      </c>
      <c r="G159" s="264"/>
      <c r="H159" s="264"/>
      <c r="I159" s="13"/>
    </row>
    <row r="160" spans="1:9" ht="42.75" hidden="1">
      <c r="A160" s="55" t="s">
        <v>565</v>
      </c>
      <c r="B160" s="187"/>
      <c r="C160" s="188" t="s">
        <v>117</v>
      </c>
      <c r="D160" s="188" t="s">
        <v>413</v>
      </c>
      <c r="E160" s="188" t="s">
        <v>571</v>
      </c>
      <c r="F160" s="189" t="s">
        <v>50</v>
      </c>
      <c r="G160" s="265"/>
      <c r="H160" s="265"/>
      <c r="I160" s="13"/>
    </row>
    <row r="161" spans="1:9" ht="15">
      <c r="A161" s="57" t="s">
        <v>555</v>
      </c>
      <c r="B161" s="187"/>
      <c r="C161" s="188" t="s">
        <v>117</v>
      </c>
      <c r="D161" s="188" t="s">
        <v>413</v>
      </c>
      <c r="E161" s="188" t="s">
        <v>125</v>
      </c>
      <c r="F161" s="189"/>
      <c r="G161" s="265">
        <f>G162</f>
        <v>5683.5</v>
      </c>
      <c r="H161" s="265">
        <f>H162</f>
        <v>5683.5</v>
      </c>
      <c r="I161" s="13"/>
    </row>
    <row r="162" spans="1:9" ht="28.5">
      <c r="A162" s="57" t="s">
        <v>572</v>
      </c>
      <c r="B162" s="187"/>
      <c r="C162" s="188" t="s">
        <v>117</v>
      </c>
      <c r="D162" s="188" t="s">
        <v>413</v>
      </c>
      <c r="E162" s="188" t="s">
        <v>45</v>
      </c>
      <c r="F162" s="189"/>
      <c r="G162" s="265">
        <f>SUM(G163)</f>
        <v>5683.5</v>
      </c>
      <c r="H162" s="265">
        <f>SUM(H163)</f>
        <v>5683.5</v>
      </c>
      <c r="I162" s="13"/>
    </row>
    <row r="163" spans="1:9" ht="28.5">
      <c r="A163" s="55" t="s">
        <v>532</v>
      </c>
      <c r="B163" s="187"/>
      <c r="C163" s="188" t="s">
        <v>117</v>
      </c>
      <c r="D163" s="188" t="s">
        <v>413</v>
      </c>
      <c r="E163" s="188" t="s">
        <v>45</v>
      </c>
      <c r="F163" s="189" t="s">
        <v>523</v>
      </c>
      <c r="G163" s="265">
        <v>5683.5</v>
      </c>
      <c r="H163" s="265">
        <v>5683.5</v>
      </c>
      <c r="I163" s="13"/>
    </row>
    <row r="164" spans="1:9" ht="15">
      <c r="A164" s="52" t="s">
        <v>430</v>
      </c>
      <c r="B164" s="47"/>
      <c r="C164" s="168" t="s">
        <v>127</v>
      </c>
      <c r="D164" s="168"/>
      <c r="E164" s="168"/>
      <c r="F164" s="198"/>
      <c r="G164" s="266">
        <f>SUM(G218+G224+G236)</f>
        <v>55737.6</v>
      </c>
      <c r="H164" s="266">
        <f>SUM(H218+H224+H236)</f>
        <v>49417.6</v>
      </c>
      <c r="I164" s="13"/>
    </row>
    <row r="165" spans="1:9" ht="15" hidden="1">
      <c r="A165" s="51" t="s">
        <v>431</v>
      </c>
      <c r="B165" s="36"/>
      <c r="C165" s="46" t="s">
        <v>127</v>
      </c>
      <c r="D165" s="46" t="s">
        <v>465</v>
      </c>
      <c r="E165" s="46"/>
      <c r="F165" s="180"/>
      <c r="G165" s="105"/>
      <c r="H165" s="105"/>
      <c r="I165" s="13"/>
    </row>
    <row r="166" spans="1:9" ht="28.5" hidden="1">
      <c r="A166" s="52" t="s">
        <v>432</v>
      </c>
      <c r="B166" s="36"/>
      <c r="C166" s="46" t="s">
        <v>127</v>
      </c>
      <c r="D166" s="46" t="s">
        <v>465</v>
      </c>
      <c r="E166" s="46" t="s">
        <v>433</v>
      </c>
      <c r="F166" s="180"/>
      <c r="G166" s="105">
        <f>SUM(G167+G174)</f>
        <v>0</v>
      </c>
      <c r="H166" s="105">
        <f>SUM(H167+H174)</f>
        <v>0</v>
      </c>
      <c r="I166" s="13"/>
    </row>
    <row r="167" spans="1:9" ht="57" hidden="1">
      <c r="A167" s="52" t="s">
        <v>434</v>
      </c>
      <c r="B167" s="36"/>
      <c r="C167" s="46" t="s">
        <v>127</v>
      </c>
      <c r="D167" s="46" t="s">
        <v>465</v>
      </c>
      <c r="E167" s="46" t="s">
        <v>435</v>
      </c>
      <c r="F167" s="180"/>
      <c r="G167" s="105">
        <f>SUM(G168+G170+G172)</f>
        <v>0</v>
      </c>
      <c r="H167" s="105">
        <f>SUM(H168+H170+H172)</f>
        <v>0</v>
      </c>
      <c r="I167" s="13"/>
    </row>
    <row r="168" spans="1:9" ht="42.75" hidden="1">
      <c r="A168" s="52" t="s">
        <v>25</v>
      </c>
      <c r="B168" s="36"/>
      <c r="C168" s="46" t="s">
        <v>127</v>
      </c>
      <c r="D168" s="46" t="s">
        <v>465</v>
      </c>
      <c r="E168" s="46" t="s">
        <v>26</v>
      </c>
      <c r="F168" s="180"/>
      <c r="G168" s="105">
        <f>SUM(G169)</f>
        <v>0</v>
      </c>
      <c r="H168" s="105">
        <f>SUM(H169)</f>
        <v>0</v>
      </c>
      <c r="I168" s="13"/>
    </row>
    <row r="169" spans="1:9" ht="15" hidden="1">
      <c r="A169" s="51" t="s">
        <v>7</v>
      </c>
      <c r="B169" s="36"/>
      <c r="C169" s="46" t="s">
        <v>127</v>
      </c>
      <c r="D169" s="46" t="s">
        <v>465</v>
      </c>
      <c r="E169" s="46" t="s">
        <v>26</v>
      </c>
      <c r="F169" s="180" t="s">
        <v>8</v>
      </c>
      <c r="G169" s="105"/>
      <c r="H169" s="105"/>
      <c r="I169" s="13" t="e">
        <f aca="true" t="shared" si="8" ref="I169:I178">SUM(H169/G172*100)</f>
        <v>#DIV/0!</v>
      </c>
    </row>
    <row r="170" spans="1:9" ht="57" hidden="1">
      <c r="A170" s="52" t="s">
        <v>27</v>
      </c>
      <c r="B170" s="36"/>
      <c r="C170" s="46" t="s">
        <v>127</v>
      </c>
      <c r="D170" s="46" t="s">
        <v>465</v>
      </c>
      <c r="E170" s="46" t="s">
        <v>28</v>
      </c>
      <c r="F170" s="180"/>
      <c r="G170" s="105">
        <f>SUM(G171)</f>
        <v>0</v>
      </c>
      <c r="H170" s="105">
        <f>SUM(H171)</f>
        <v>0</v>
      </c>
      <c r="I170" s="13" t="e">
        <f t="shared" si="8"/>
        <v>#DIV/0!</v>
      </c>
    </row>
    <row r="171" spans="1:9" ht="15" hidden="1">
      <c r="A171" s="58" t="s">
        <v>130</v>
      </c>
      <c r="B171" s="36"/>
      <c r="C171" s="46" t="s">
        <v>127</v>
      </c>
      <c r="D171" s="46" t="s">
        <v>465</v>
      </c>
      <c r="E171" s="46" t="s">
        <v>28</v>
      </c>
      <c r="F171" s="180" t="s">
        <v>131</v>
      </c>
      <c r="G171" s="105"/>
      <c r="H171" s="105"/>
      <c r="I171" s="13" t="e">
        <f t="shared" si="8"/>
        <v>#DIV/0!</v>
      </c>
    </row>
    <row r="172" spans="1:9" ht="71.25" hidden="1">
      <c r="A172" s="52" t="s">
        <v>269</v>
      </c>
      <c r="B172" s="36"/>
      <c r="C172" s="46" t="s">
        <v>127</v>
      </c>
      <c r="D172" s="46" t="s">
        <v>465</v>
      </c>
      <c r="E172" s="46" t="s">
        <v>136</v>
      </c>
      <c r="F172" s="180"/>
      <c r="G172" s="105">
        <f>SUM(G173)</f>
        <v>0</v>
      </c>
      <c r="H172" s="105">
        <f>SUM(H173)</f>
        <v>0</v>
      </c>
      <c r="I172" s="13" t="e">
        <f t="shared" si="8"/>
        <v>#DIV/0!</v>
      </c>
    </row>
    <row r="173" spans="1:9" ht="15" hidden="1">
      <c r="A173" s="58" t="s">
        <v>130</v>
      </c>
      <c r="B173" s="36"/>
      <c r="C173" s="46" t="s">
        <v>127</v>
      </c>
      <c r="D173" s="46" t="s">
        <v>465</v>
      </c>
      <c r="E173" s="46" t="s">
        <v>136</v>
      </c>
      <c r="F173" s="180" t="s">
        <v>131</v>
      </c>
      <c r="G173" s="105"/>
      <c r="H173" s="105"/>
      <c r="I173" s="13" t="e">
        <f t="shared" si="8"/>
        <v>#DIV/0!</v>
      </c>
    </row>
    <row r="174" spans="1:9" ht="42.75" hidden="1">
      <c r="A174" s="52" t="s">
        <v>436</v>
      </c>
      <c r="B174" s="36"/>
      <c r="C174" s="46" t="s">
        <v>127</v>
      </c>
      <c r="D174" s="46" t="s">
        <v>465</v>
      </c>
      <c r="E174" s="46" t="s">
        <v>437</v>
      </c>
      <c r="F174" s="180"/>
      <c r="G174" s="105">
        <f>SUM(G175)+G181+G184</f>
        <v>0</v>
      </c>
      <c r="H174" s="105">
        <f>SUM(H175)+H181+H184</f>
        <v>0</v>
      </c>
      <c r="I174" s="13" t="e">
        <f t="shared" si="8"/>
        <v>#DIV/0!</v>
      </c>
    </row>
    <row r="175" spans="1:9" s="15" customFormat="1" ht="28.5" hidden="1">
      <c r="A175" s="52" t="s">
        <v>438</v>
      </c>
      <c r="B175" s="36"/>
      <c r="C175" s="46" t="s">
        <v>127</v>
      </c>
      <c r="D175" s="46" t="s">
        <v>465</v>
      </c>
      <c r="E175" s="46" t="s">
        <v>439</v>
      </c>
      <c r="F175" s="180"/>
      <c r="G175" s="105">
        <f>SUM(G176+G177)</f>
        <v>0</v>
      </c>
      <c r="H175" s="105">
        <f>SUM(H176+H177)</f>
        <v>0</v>
      </c>
      <c r="I175" s="13" t="e">
        <f t="shared" si="8"/>
        <v>#DIV/0!</v>
      </c>
    </row>
    <row r="176" spans="1:9" ht="15" hidden="1">
      <c r="A176" s="52" t="s">
        <v>7</v>
      </c>
      <c r="B176" s="36"/>
      <c r="C176" s="46" t="s">
        <v>127</v>
      </c>
      <c r="D176" s="46" t="s">
        <v>465</v>
      </c>
      <c r="E176" s="46" t="s">
        <v>439</v>
      </c>
      <c r="F176" s="180" t="s">
        <v>8</v>
      </c>
      <c r="G176" s="105"/>
      <c r="H176" s="105"/>
      <c r="I176" s="13" t="e">
        <f t="shared" si="8"/>
        <v>#DIV/0!</v>
      </c>
    </row>
    <row r="177" spans="1:9" ht="28.5" hidden="1">
      <c r="A177" s="52" t="s">
        <v>440</v>
      </c>
      <c r="B177" s="36"/>
      <c r="C177" s="46" t="s">
        <v>127</v>
      </c>
      <c r="D177" s="46" t="s">
        <v>465</v>
      </c>
      <c r="E177" s="46" t="s">
        <v>439</v>
      </c>
      <c r="F177" s="180" t="s">
        <v>441</v>
      </c>
      <c r="G177" s="105"/>
      <c r="H177" s="105"/>
      <c r="I177" s="13" t="e">
        <f t="shared" si="8"/>
        <v>#DIV/0!</v>
      </c>
    </row>
    <row r="178" spans="1:9" ht="28.5" hidden="1">
      <c r="A178" s="52" t="s">
        <v>264</v>
      </c>
      <c r="B178" s="36"/>
      <c r="C178" s="46" t="s">
        <v>127</v>
      </c>
      <c r="D178" s="46" t="s">
        <v>465</v>
      </c>
      <c r="E178" s="46" t="s">
        <v>428</v>
      </c>
      <c r="F178" s="180"/>
      <c r="G178" s="105">
        <f>SUM(G179)</f>
        <v>0</v>
      </c>
      <c r="H178" s="105">
        <f>SUM(H179)</f>
        <v>0</v>
      </c>
      <c r="I178" s="13" t="e">
        <f t="shared" si="8"/>
        <v>#DIV/0!</v>
      </c>
    </row>
    <row r="179" spans="1:9" ht="28.5" hidden="1">
      <c r="A179" s="52" t="s">
        <v>128</v>
      </c>
      <c r="B179" s="36"/>
      <c r="C179" s="46" t="s">
        <v>127</v>
      </c>
      <c r="D179" s="46" t="s">
        <v>465</v>
      </c>
      <c r="E179" s="46" t="s">
        <v>129</v>
      </c>
      <c r="F179" s="180"/>
      <c r="G179" s="105">
        <f>SUM(G180)</f>
        <v>0</v>
      </c>
      <c r="H179" s="105">
        <f>SUM(H180)</f>
        <v>0</v>
      </c>
      <c r="I179" s="13"/>
    </row>
    <row r="180" spans="1:9" ht="15" hidden="1">
      <c r="A180" s="52" t="s">
        <v>130</v>
      </c>
      <c r="B180" s="36"/>
      <c r="C180" s="46" t="s">
        <v>127</v>
      </c>
      <c r="D180" s="46" t="s">
        <v>465</v>
      </c>
      <c r="E180" s="46" t="s">
        <v>129</v>
      </c>
      <c r="F180" s="180" t="s">
        <v>131</v>
      </c>
      <c r="G180" s="105"/>
      <c r="H180" s="105"/>
      <c r="I180" s="13"/>
    </row>
    <row r="181" spans="1:9" ht="28.5" hidden="1">
      <c r="A181" s="52" t="s">
        <v>442</v>
      </c>
      <c r="B181" s="36"/>
      <c r="C181" s="46" t="s">
        <v>127</v>
      </c>
      <c r="D181" s="46" t="s">
        <v>465</v>
      </c>
      <c r="E181" s="46" t="s">
        <v>443</v>
      </c>
      <c r="F181" s="180"/>
      <c r="G181" s="105">
        <f>SUM(G182+G183)</f>
        <v>0</v>
      </c>
      <c r="H181" s="105">
        <f>SUM(H182+H183)</f>
        <v>0</v>
      </c>
      <c r="I181" s="13"/>
    </row>
    <row r="182" spans="1:9" ht="42.75" hidden="1">
      <c r="A182" s="51" t="s">
        <v>12</v>
      </c>
      <c r="B182" s="36"/>
      <c r="C182" s="46" t="s">
        <v>127</v>
      </c>
      <c r="D182" s="46" t="s">
        <v>465</v>
      </c>
      <c r="E182" s="46" t="s">
        <v>443</v>
      </c>
      <c r="F182" s="180" t="s">
        <v>50</v>
      </c>
      <c r="G182" s="105"/>
      <c r="H182" s="105"/>
      <c r="I182" s="13" t="e">
        <f>SUM(H182/G185*100)</f>
        <v>#DIV/0!</v>
      </c>
    </row>
    <row r="183" spans="1:9" s="15" customFormat="1" ht="15" hidden="1">
      <c r="A183" s="58" t="s">
        <v>130</v>
      </c>
      <c r="B183" s="36"/>
      <c r="C183" s="46" t="s">
        <v>127</v>
      </c>
      <c r="D183" s="46" t="s">
        <v>465</v>
      </c>
      <c r="E183" s="46" t="s">
        <v>443</v>
      </c>
      <c r="F183" s="180" t="s">
        <v>131</v>
      </c>
      <c r="G183" s="105"/>
      <c r="H183" s="105"/>
      <c r="I183" s="13" t="e">
        <f>SUM(H183/G186*100)</f>
        <v>#DIV/0!</v>
      </c>
    </row>
    <row r="184" spans="1:9" s="15" customFormat="1" ht="42.75" hidden="1">
      <c r="A184" s="52" t="s">
        <v>444</v>
      </c>
      <c r="B184" s="36"/>
      <c r="C184" s="46" t="s">
        <v>127</v>
      </c>
      <c r="D184" s="46" t="s">
        <v>465</v>
      </c>
      <c r="E184" s="46" t="s">
        <v>445</v>
      </c>
      <c r="F184" s="180"/>
      <c r="G184" s="105">
        <f>SUM(G185)</f>
        <v>0</v>
      </c>
      <c r="H184" s="105">
        <f>SUM(H185)</f>
        <v>0</v>
      </c>
      <c r="I184" s="13"/>
    </row>
    <row r="185" spans="1:9" s="19" customFormat="1" ht="15" hidden="1">
      <c r="A185" s="58" t="s">
        <v>130</v>
      </c>
      <c r="B185" s="36"/>
      <c r="C185" s="46" t="s">
        <v>127</v>
      </c>
      <c r="D185" s="46" t="s">
        <v>465</v>
      </c>
      <c r="E185" s="46" t="s">
        <v>445</v>
      </c>
      <c r="F185" s="180" t="s">
        <v>131</v>
      </c>
      <c r="G185" s="105"/>
      <c r="H185" s="105"/>
      <c r="I185" s="13" t="e">
        <f aca="true" t="shared" si="9" ref="I185:I190">SUM(H185/G188*100)</f>
        <v>#DIV/0!</v>
      </c>
    </row>
    <row r="186" spans="1:9" s="18" customFormat="1" ht="15" hidden="1">
      <c r="A186" s="51" t="s">
        <v>446</v>
      </c>
      <c r="B186" s="36"/>
      <c r="C186" s="46" t="s">
        <v>127</v>
      </c>
      <c r="D186" s="46" t="s">
        <v>465</v>
      </c>
      <c r="E186" s="46" t="s">
        <v>447</v>
      </c>
      <c r="F186" s="180"/>
      <c r="G186" s="105">
        <f>SUM(G187+G189)</f>
        <v>0</v>
      </c>
      <c r="H186" s="105">
        <f>SUM(H187+H189)</f>
        <v>0</v>
      </c>
      <c r="I186" s="13" t="e">
        <f t="shared" si="9"/>
        <v>#DIV/0!</v>
      </c>
    </row>
    <row r="187" spans="1:9" s="18" customFormat="1" ht="42.75" hidden="1">
      <c r="A187" s="53" t="s">
        <v>448</v>
      </c>
      <c r="B187" s="36"/>
      <c r="C187" s="46" t="s">
        <v>127</v>
      </c>
      <c r="D187" s="46" t="s">
        <v>465</v>
      </c>
      <c r="E187" s="46" t="s">
        <v>449</v>
      </c>
      <c r="F187" s="180"/>
      <c r="G187" s="105">
        <f>SUM(G188)</f>
        <v>0</v>
      </c>
      <c r="H187" s="105">
        <f>SUM(H188)</f>
        <v>0</v>
      </c>
      <c r="I187" s="13" t="e">
        <f t="shared" si="9"/>
        <v>#DIV/0!</v>
      </c>
    </row>
    <row r="188" spans="1:9" s="18" customFormat="1" ht="15" hidden="1">
      <c r="A188" s="51" t="s">
        <v>7</v>
      </c>
      <c r="B188" s="36"/>
      <c r="C188" s="46" t="s">
        <v>127</v>
      </c>
      <c r="D188" s="46" t="s">
        <v>465</v>
      </c>
      <c r="E188" s="46" t="s">
        <v>449</v>
      </c>
      <c r="F188" s="180" t="s">
        <v>8</v>
      </c>
      <c r="G188" s="105"/>
      <c r="H188" s="105"/>
      <c r="I188" s="13" t="e">
        <f t="shared" si="9"/>
        <v>#DIV/0!</v>
      </c>
    </row>
    <row r="189" spans="1:9" s="18" customFormat="1" ht="28.5" hidden="1">
      <c r="A189" s="53" t="s">
        <v>450</v>
      </c>
      <c r="B189" s="47"/>
      <c r="C189" s="46" t="s">
        <v>127</v>
      </c>
      <c r="D189" s="46" t="s">
        <v>465</v>
      </c>
      <c r="E189" s="46" t="s">
        <v>451</v>
      </c>
      <c r="F189" s="181"/>
      <c r="G189" s="105">
        <f>SUM(G190)</f>
        <v>0</v>
      </c>
      <c r="H189" s="105">
        <f>SUM(H190)</f>
        <v>0</v>
      </c>
      <c r="I189" s="13" t="e">
        <f t="shared" si="9"/>
        <v>#DIV/0!</v>
      </c>
    </row>
    <row r="190" spans="1:9" s="18" customFormat="1" ht="15" hidden="1">
      <c r="A190" s="51" t="s">
        <v>98</v>
      </c>
      <c r="B190" s="199"/>
      <c r="C190" s="46" t="s">
        <v>127</v>
      </c>
      <c r="D190" s="46" t="s">
        <v>465</v>
      </c>
      <c r="E190" s="46" t="s">
        <v>451</v>
      </c>
      <c r="F190" s="180" t="s">
        <v>99</v>
      </c>
      <c r="G190" s="105"/>
      <c r="H190" s="105"/>
      <c r="I190" s="13" t="e">
        <f t="shared" si="9"/>
        <v>#DIV/0!</v>
      </c>
    </row>
    <row r="191" spans="1:9" s="18" customFormat="1" ht="15" hidden="1">
      <c r="A191" s="53" t="s">
        <v>3</v>
      </c>
      <c r="B191" s="36"/>
      <c r="C191" s="46" t="s">
        <v>127</v>
      </c>
      <c r="D191" s="46" t="s">
        <v>465</v>
      </c>
      <c r="E191" s="46" t="s">
        <v>4</v>
      </c>
      <c r="F191" s="180"/>
      <c r="G191" s="105">
        <f>SUM(G195)+G200+G192</f>
        <v>0</v>
      </c>
      <c r="H191" s="105">
        <f>SUM(H195)+H200+H192</f>
        <v>0</v>
      </c>
      <c r="I191" s="13"/>
    </row>
    <row r="192" spans="1:9" s="18" customFormat="1" ht="28.5" hidden="1">
      <c r="A192" s="53" t="s">
        <v>452</v>
      </c>
      <c r="B192" s="36"/>
      <c r="C192" s="46" t="s">
        <v>127</v>
      </c>
      <c r="D192" s="46" t="s">
        <v>465</v>
      </c>
      <c r="E192" s="46" t="s">
        <v>453</v>
      </c>
      <c r="F192" s="180"/>
      <c r="G192" s="105">
        <f>SUM(G193)</f>
        <v>0</v>
      </c>
      <c r="H192" s="105">
        <f>SUM(H193)</f>
        <v>0</v>
      </c>
      <c r="I192" s="13"/>
    </row>
    <row r="193" spans="1:9" s="29" customFormat="1" ht="15" hidden="1">
      <c r="A193" s="53" t="s">
        <v>130</v>
      </c>
      <c r="B193" s="36"/>
      <c r="C193" s="46" t="s">
        <v>127</v>
      </c>
      <c r="D193" s="46" t="s">
        <v>465</v>
      </c>
      <c r="E193" s="46" t="s">
        <v>453</v>
      </c>
      <c r="F193" s="180" t="s">
        <v>131</v>
      </c>
      <c r="G193" s="105"/>
      <c r="H193" s="105"/>
      <c r="I193" s="13" t="e">
        <f>SUM(H193/G196*100)</f>
        <v>#DIV/0!</v>
      </c>
    </row>
    <row r="194" spans="1:9" s="18" customFormat="1" ht="15" hidden="1">
      <c r="A194" s="53"/>
      <c r="B194" s="36"/>
      <c r="C194" s="46"/>
      <c r="D194" s="46"/>
      <c r="E194" s="46"/>
      <c r="F194" s="180"/>
      <c r="G194" s="105"/>
      <c r="H194" s="105"/>
      <c r="I194" s="13" t="e">
        <f>SUM(H194/G197*100)</f>
        <v>#DIV/0!</v>
      </c>
    </row>
    <row r="195" spans="1:9" s="18" customFormat="1" ht="28.5" hidden="1">
      <c r="A195" s="51" t="s">
        <v>454</v>
      </c>
      <c r="B195" s="36"/>
      <c r="C195" s="46" t="s">
        <v>127</v>
      </c>
      <c r="D195" s="46" t="s">
        <v>465</v>
      </c>
      <c r="E195" s="46" t="s">
        <v>455</v>
      </c>
      <c r="F195" s="180"/>
      <c r="G195" s="105">
        <f>SUM(G196+G198)</f>
        <v>0</v>
      </c>
      <c r="H195" s="105">
        <f>SUM(H196+H198)</f>
        <v>0</v>
      </c>
      <c r="I195" s="13" t="e">
        <f>SUM(H195/G198*100)</f>
        <v>#DIV/0!</v>
      </c>
    </row>
    <row r="196" spans="1:9" s="18" customFormat="1" ht="28.5" hidden="1">
      <c r="A196" s="53" t="s">
        <v>456</v>
      </c>
      <c r="B196" s="36"/>
      <c r="C196" s="46" t="s">
        <v>127</v>
      </c>
      <c r="D196" s="46" t="s">
        <v>465</v>
      </c>
      <c r="E196" s="46" t="s">
        <v>457</v>
      </c>
      <c r="F196" s="180"/>
      <c r="G196" s="105">
        <f>SUM(G197)</f>
        <v>0</v>
      </c>
      <c r="H196" s="105">
        <f>SUM(H197)</f>
        <v>0</v>
      </c>
      <c r="I196" s="13" t="e">
        <f>SUM(H196/G199*100)</f>
        <v>#DIV/0!</v>
      </c>
    </row>
    <row r="197" spans="1:9" s="18" customFormat="1" ht="15" hidden="1">
      <c r="A197" s="52" t="s">
        <v>130</v>
      </c>
      <c r="B197" s="36"/>
      <c r="C197" s="46" t="s">
        <v>127</v>
      </c>
      <c r="D197" s="46" t="s">
        <v>465</v>
      </c>
      <c r="E197" s="46" t="s">
        <v>457</v>
      </c>
      <c r="F197" s="180" t="s">
        <v>131</v>
      </c>
      <c r="G197" s="105"/>
      <c r="H197" s="105"/>
      <c r="I197" s="13"/>
    </row>
    <row r="198" spans="1:9" s="18" customFormat="1" ht="15" hidden="1">
      <c r="A198" s="52" t="s">
        <v>458</v>
      </c>
      <c r="B198" s="36"/>
      <c r="C198" s="46" t="s">
        <v>127</v>
      </c>
      <c r="D198" s="46" t="s">
        <v>465</v>
      </c>
      <c r="E198" s="46" t="s">
        <v>459</v>
      </c>
      <c r="F198" s="180"/>
      <c r="G198" s="105">
        <f>SUM(G199)</f>
        <v>0</v>
      </c>
      <c r="H198" s="105">
        <f>SUM(H199)</f>
        <v>0</v>
      </c>
      <c r="I198" s="13"/>
    </row>
    <row r="199" spans="1:9" s="18" customFormat="1" ht="15" hidden="1">
      <c r="A199" s="51" t="s">
        <v>98</v>
      </c>
      <c r="B199" s="199"/>
      <c r="C199" s="46" t="s">
        <v>127</v>
      </c>
      <c r="D199" s="46" t="s">
        <v>465</v>
      </c>
      <c r="E199" s="46" t="s">
        <v>459</v>
      </c>
      <c r="F199" s="180" t="s">
        <v>99</v>
      </c>
      <c r="G199" s="105"/>
      <c r="H199" s="105"/>
      <c r="I199" s="13" t="e">
        <f>SUM(H199/G202*100)</f>
        <v>#DIV/0!</v>
      </c>
    </row>
    <row r="200" spans="1:9" s="18" customFormat="1" ht="28.5" hidden="1">
      <c r="A200" s="51" t="s">
        <v>460</v>
      </c>
      <c r="B200" s="199"/>
      <c r="C200" s="46" t="s">
        <v>127</v>
      </c>
      <c r="D200" s="46" t="s">
        <v>465</v>
      </c>
      <c r="E200" s="46" t="s">
        <v>461</v>
      </c>
      <c r="F200" s="180"/>
      <c r="G200" s="105"/>
      <c r="H200" s="105"/>
      <c r="I200" s="13" t="e">
        <f>SUM(H200/G203*100)</f>
        <v>#DIV/0!</v>
      </c>
    </row>
    <row r="201" spans="1:9" s="18" customFormat="1" ht="28.5" hidden="1">
      <c r="A201" s="51" t="s">
        <v>35</v>
      </c>
      <c r="B201" s="199"/>
      <c r="C201" s="46" t="s">
        <v>127</v>
      </c>
      <c r="D201" s="46" t="s">
        <v>465</v>
      </c>
      <c r="E201" s="46" t="s">
        <v>36</v>
      </c>
      <c r="F201" s="180"/>
      <c r="G201" s="105">
        <f>SUM(G202)</f>
        <v>0</v>
      </c>
      <c r="H201" s="105">
        <f>SUM(H202)</f>
        <v>0</v>
      </c>
      <c r="I201" s="13" t="e">
        <f>SUM(H201/G204*100)</f>
        <v>#DIV/0!</v>
      </c>
    </row>
    <row r="202" spans="1:9" s="15" customFormat="1" ht="15" hidden="1">
      <c r="A202" s="51" t="s">
        <v>7</v>
      </c>
      <c r="B202" s="199"/>
      <c r="C202" s="46" t="s">
        <v>127</v>
      </c>
      <c r="D202" s="46" t="s">
        <v>465</v>
      </c>
      <c r="E202" s="46" t="s">
        <v>36</v>
      </c>
      <c r="F202" s="180" t="s">
        <v>8</v>
      </c>
      <c r="G202" s="105"/>
      <c r="H202" s="105"/>
      <c r="I202" s="13"/>
    </row>
    <row r="203" spans="1:9" s="19" customFormat="1" ht="28.5" hidden="1">
      <c r="A203" s="51" t="s">
        <v>37</v>
      </c>
      <c r="B203" s="199"/>
      <c r="C203" s="46" t="s">
        <v>127</v>
      </c>
      <c r="D203" s="46" t="s">
        <v>465</v>
      </c>
      <c r="E203" s="46" t="s">
        <v>38</v>
      </c>
      <c r="F203" s="180"/>
      <c r="G203" s="105">
        <f>SUM(G204)</f>
        <v>0</v>
      </c>
      <c r="H203" s="105">
        <f>SUM(H204)</f>
        <v>0</v>
      </c>
      <c r="I203" s="13" t="e">
        <f aca="true" t="shared" si="10" ref="I203:I246">SUM(H203/G206*100)</f>
        <v>#DIV/0!</v>
      </c>
    </row>
    <row r="204" spans="1:9" s="18" customFormat="1" ht="15" hidden="1">
      <c r="A204" s="51" t="s">
        <v>7</v>
      </c>
      <c r="B204" s="199"/>
      <c r="C204" s="46" t="s">
        <v>127</v>
      </c>
      <c r="D204" s="46" t="s">
        <v>465</v>
      </c>
      <c r="E204" s="46" t="s">
        <v>38</v>
      </c>
      <c r="F204" s="180" t="s">
        <v>8</v>
      </c>
      <c r="G204" s="105"/>
      <c r="H204" s="105"/>
      <c r="I204" s="13" t="e">
        <f t="shared" si="10"/>
        <v>#DIV/0!</v>
      </c>
    </row>
    <row r="205" spans="1:9" s="18" customFormat="1" ht="15" hidden="1">
      <c r="A205" s="51" t="s">
        <v>446</v>
      </c>
      <c r="B205" s="199"/>
      <c r="C205" s="46" t="s">
        <v>127</v>
      </c>
      <c r="D205" s="46" t="s">
        <v>465</v>
      </c>
      <c r="E205" s="46" t="s">
        <v>447</v>
      </c>
      <c r="F205" s="180"/>
      <c r="G205" s="105">
        <f>SUM(G206)</f>
        <v>0</v>
      </c>
      <c r="H205" s="105">
        <f>SUM(H206)</f>
        <v>0</v>
      </c>
      <c r="I205" s="13" t="e">
        <f t="shared" si="10"/>
        <v>#DIV/0!</v>
      </c>
    </row>
    <row r="206" spans="1:9" s="18" customFormat="1" ht="28.5" hidden="1">
      <c r="A206" s="51" t="s">
        <v>304</v>
      </c>
      <c r="B206" s="199"/>
      <c r="C206" s="46" t="s">
        <v>127</v>
      </c>
      <c r="D206" s="46" t="s">
        <v>465</v>
      </c>
      <c r="E206" s="46" t="s">
        <v>451</v>
      </c>
      <c r="F206" s="180"/>
      <c r="G206" s="105">
        <f>SUM(G207)</f>
        <v>0</v>
      </c>
      <c r="H206" s="105">
        <f>SUM(H207)</f>
        <v>0</v>
      </c>
      <c r="I206" s="13" t="e">
        <f t="shared" si="10"/>
        <v>#DIV/0!</v>
      </c>
    </row>
    <row r="207" spans="1:9" s="18" customFormat="1" ht="15" hidden="1">
      <c r="A207" s="51" t="s">
        <v>98</v>
      </c>
      <c r="B207" s="199"/>
      <c r="C207" s="46" t="s">
        <v>127</v>
      </c>
      <c r="D207" s="46" t="s">
        <v>465</v>
      </c>
      <c r="E207" s="46" t="s">
        <v>451</v>
      </c>
      <c r="F207" s="180" t="s">
        <v>99</v>
      </c>
      <c r="G207" s="105"/>
      <c r="H207" s="105"/>
      <c r="I207" s="13" t="e">
        <f t="shared" si="10"/>
        <v>#DIV/0!</v>
      </c>
    </row>
    <row r="208" spans="1:9" s="15" customFormat="1" ht="15" hidden="1">
      <c r="A208" s="58" t="s">
        <v>124</v>
      </c>
      <c r="B208" s="36"/>
      <c r="C208" s="46" t="s">
        <v>127</v>
      </c>
      <c r="D208" s="46" t="s">
        <v>465</v>
      </c>
      <c r="E208" s="46" t="s">
        <v>125</v>
      </c>
      <c r="F208" s="180"/>
      <c r="G208" s="105">
        <f>SUM(G209+G212)+G216</f>
        <v>0</v>
      </c>
      <c r="H208" s="105">
        <f>SUM(H209+H212)+H216</f>
        <v>0</v>
      </c>
      <c r="I208" s="13" t="e">
        <f t="shared" si="10"/>
        <v>#DIV/0!</v>
      </c>
    </row>
    <row r="209" spans="1:9" s="15" customFormat="1" ht="42.75" hidden="1">
      <c r="A209" s="58" t="s">
        <v>573</v>
      </c>
      <c r="B209" s="36"/>
      <c r="C209" s="46" t="s">
        <v>127</v>
      </c>
      <c r="D209" s="46" t="s">
        <v>465</v>
      </c>
      <c r="E209" s="46" t="s">
        <v>317</v>
      </c>
      <c r="F209" s="180"/>
      <c r="G209" s="262">
        <f>SUM(G210)</f>
        <v>0</v>
      </c>
      <c r="H209" s="262">
        <f>SUM(H210)</f>
        <v>0</v>
      </c>
      <c r="I209" s="13" t="e">
        <f t="shared" si="10"/>
        <v>#DIV/0!</v>
      </c>
    </row>
    <row r="210" spans="1:9" s="15" customFormat="1" ht="15" hidden="1">
      <c r="A210" s="52" t="s">
        <v>7</v>
      </c>
      <c r="B210" s="36"/>
      <c r="C210" s="46" t="s">
        <v>127</v>
      </c>
      <c r="D210" s="46" t="s">
        <v>465</v>
      </c>
      <c r="E210" s="46" t="s">
        <v>317</v>
      </c>
      <c r="F210" s="180" t="s">
        <v>8</v>
      </c>
      <c r="G210" s="262"/>
      <c r="H210" s="262"/>
      <c r="I210" s="13" t="e">
        <f t="shared" si="10"/>
        <v>#DIV/0!</v>
      </c>
    </row>
    <row r="211" spans="1:9" s="15" customFormat="1" ht="15" hidden="1">
      <c r="A211" s="58" t="s">
        <v>39</v>
      </c>
      <c r="B211" s="36"/>
      <c r="C211" s="46" t="s">
        <v>127</v>
      </c>
      <c r="D211" s="46" t="s">
        <v>465</v>
      </c>
      <c r="E211" s="46" t="s">
        <v>40</v>
      </c>
      <c r="F211" s="180" t="s">
        <v>99</v>
      </c>
      <c r="G211" s="105"/>
      <c r="H211" s="105"/>
      <c r="I211" s="13" t="e">
        <f t="shared" si="10"/>
        <v>#DIV/0!</v>
      </c>
    </row>
    <row r="212" spans="1:9" s="15" customFormat="1" ht="15" hidden="1">
      <c r="A212" s="58" t="s">
        <v>130</v>
      </c>
      <c r="B212" s="36"/>
      <c r="C212" s="46" t="s">
        <v>127</v>
      </c>
      <c r="D212" s="46" t="s">
        <v>465</v>
      </c>
      <c r="E212" s="46" t="s">
        <v>125</v>
      </c>
      <c r="F212" s="180" t="s">
        <v>131</v>
      </c>
      <c r="G212" s="105">
        <f>SUM(G213)</f>
        <v>0</v>
      </c>
      <c r="H212" s="105">
        <f>SUM(H213)</f>
        <v>0</v>
      </c>
      <c r="I212" s="13" t="e">
        <f t="shared" si="10"/>
        <v>#DIV/0!</v>
      </c>
    </row>
    <row r="213" spans="1:9" s="15" customFormat="1" ht="28.5" hidden="1">
      <c r="A213" s="52" t="s">
        <v>41</v>
      </c>
      <c r="B213" s="36"/>
      <c r="C213" s="46" t="s">
        <v>127</v>
      </c>
      <c r="D213" s="46" t="s">
        <v>465</v>
      </c>
      <c r="E213" s="46" t="s">
        <v>42</v>
      </c>
      <c r="F213" s="180" t="s">
        <v>131</v>
      </c>
      <c r="G213" s="105">
        <f>SUM(G215)</f>
        <v>0</v>
      </c>
      <c r="H213" s="105">
        <f>SUM(H215)</f>
        <v>0</v>
      </c>
      <c r="I213" s="13" t="e">
        <f t="shared" si="10"/>
        <v>#DIV/0!</v>
      </c>
    </row>
    <row r="214" spans="1:9" s="15" customFormat="1" ht="28.5" hidden="1">
      <c r="A214" s="52" t="s">
        <v>57</v>
      </c>
      <c r="B214" s="36"/>
      <c r="C214" s="46"/>
      <c r="D214" s="46"/>
      <c r="E214" s="46"/>
      <c r="F214" s="180"/>
      <c r="G214" s="105"/>
      <c r="H214" s="105"/>
      <c r="I214" s="13" t="e">
        <f t="shared" si="10"/>
        <v>#DIV/0!</v>
      </c>
    </row>
    <row r="215" spans="1:9" s="15" customFormat="1" ht="28.5" hidden="1">
      <c r="A215" s="53" t="s">
        <v>456</v>
      </c>
      <c r="B215" s="36"/>
      <c r="C215" s="46" t="s">
        <v>127</v>
      </c>
      <c r="D215" s="46" t="s">
        <v>465</v>
      </c>
      <c r="E215" s="46" t="s">
        <v>43</v>
      </c>
      <c r="F215" s="180" t="s">
        <v>131</v>
      </c>
      <c r="G215" s="105"/>
      <c r="H215" s="105"/>
      <c r="I215" s="13">
        <f t="shared" si="10"/>
        <v>0</v>
      </c>
    </row>
    <row r="216" spans="1:9" s="15" customFormat="1" ht="28.5" hidden="1">
      <c r="A216" s="51" t="s">
        <v>44</v>
      </c>
      <c r="B216" s="36"/>
      <c r="C216" s="46" t="s">
        <v>127</v>
      </c>
      <c r="D216" s="46" t="s">
        <v>465</v>
      </c>
      <c r="E216" s="46" t="s">
        <v>45</v>
      </c>
      <c r="F216" s="180"/>
      <c r="G216" s="105">
        <f>SUM(G217)</f>
        <v>0</v>
      </c>
      <c r="H216" s="105">
        <f>SUM(H217)</f>
        <v>0</v>
      </c>
      <c r="I216" s="13">
        <f t="shared" si="10"/>
        <v>0</v>
      </c>
    </row>
    <row r="217" spans="1:9" s="15" customFormat="1" ht="15" hidden="1">
      <c r="A217" s="58" t="s">
        <v>130</v>
      </c>
      <c r="B217" s="36"/>
      <c r="C217" s="46" t="s">
        <v>127</v>
      </c>
      <c r="D217" s="46" t="s">
        <v>465</v>
      </c>
      <c r="E217" s="46" t="s">
        <v>45</v>
      </c>
      <c r="F217" s="180" t="s">
        <v>131</v>
      </c>
      <c r="G217" s="105"/>
      <c r="H217" s="105"/>
      <c r="I217" s="13">
        <f t="shared" si="10"/>
        <v>0</v>
      </c>
    </row>
    <row r="218" spans="1:9" s="15" customFormat="1" ht="15">
      <c r="A218" s="52" t="s">
        <v>46</v>
      </c>
      <c r="B218" s="184"/>
      <c r="C218" s="172" t="s">
        <v>127</v>
      </c>
      <c r="D218" s="172" t="s">
        <v>467</v>
      </c>
      <c r="E218" s="172"/>
      <c r="F218" s="185"/>
      <c r="G218" s="264">
        <f>G219</f>
        <v>8374.9</v>
      </c>
      <c r="H218" s="264">
        <f>H219</f>
        <v>2054.9</v>
      </c>
      <c r="I218" s="13">
        <f t="shared" si="10"/>
        <v>24.536412375073137</v>
      </c>
    </row>
    <row r="219" spans="1:9" s="15" customFormat="1" ht="15">
      <c r="A219" s="52" t="s">
        <v>313</v>
      </c>
      <c r="B219" s="184"/>
      <c r="C219" s="172" t="s">
        <v>127</v>
      </c>
      <c r="D219" s="172" t="s">
        <v>467</v>
      </c>
      <c r="E219" s="172" t="s">
        <v>574</v>
      </c>
      <c r="F219" s="185"/>
      <c r="G219" s="264">
        <f>G220</f>
        <v>8374.9</v>
      </c>
      <c r="H219" s="264">
        <f>H220</f>
        <v>2054.9</v>
      </c>
      <c r="I219" s="13" t="e">
        <f t="shared" si="10"/>
        <v>#DIV/0!</v>
      </c>
    </row>
    <row r="220" spans="1:9" s="15" customFormat="1" ht="15">
      <c r="A220" s="52" t="s">
        <v>32</v>
      </c>
      <c r="B220" s="184"/>
      <c r="C220" s="172" t="s">
        <v>127</v>
      </c>
      <c r="D220" s="172" t="s">
        <v>467</v>
      </c>
      <c r="E220" s="172" t="s">
        <v>575</v>
      </c>
      <c r="F220" s="185"/>
      <c r="G220" s="264">
        <f>SUM(G221)</f>
        <v>8374.9</v>
      </c>
      <c r="H220" s="264">
        <f>SUM(H221)</f>
        <v>2054.9</v>
      </c>
      <c r="I220" s="13" t="e">
        <f t="shared" si="10"/>
        <v>#DIV/0!</v>
      </c>
    </row>
    <row r="221" spans="1:9" s="15" customFormat="1" ht="15">
      <c r="A221" s="52" t="s">
        <v>508</v>
      </c>
      <c r="B221" s="184"/>
      <c r="C221" s="172" t="s">
        <v>127</v>
      </c>
      <c r="D221" s="172" t="s">
        <v>467</v>
      </c>
      <c r="E221" s="172" t="s">
        <v>575</v>
      </c>
      <c r="F221" s="185" t="s">
        <v>115</v>
      </c>
      <c r="G221" s="264">
        <v>8374.9</v>
      </c>
      <c r="H221" s="264">
        <v>2054.9</v>
      </c>
      <c r="I221" s="13">
        <f t="shared" si="10"/>
        <v>4.338646234272963</v>
      </c>
    </row>
    <row r="222" spans="1:9" s="15" customFormat="1" ht="28.5" hidden="1">
      <c r="A222" s="52" t="s">
        <v>546</v>
      </c>
      <c r="B222" s="184"/>
      <c r="C222" s="172" t="s">
        <v>127</v>
      </c>
      <c r="D222" s="172" t="s">
        <v>467</v>
      </c>
      <c r="E222" s="172" t="s">
        <v>575</v>
      </c>
      <c r="F222" s="185" t="s">
        <v>547</v>
      </c>
      <c r="G222" s="264"/>
      <c r="H222" s="264"/>
      <c r="I222" s="13">
        <f t="shared" si="10"/>
        <v>0</v>
      </c>
    </row>
    <row r="223" spans="1:9" s="15" customFormat="1" ht="28.5" hidden="1">
      <c r="A223" s="52" t="s">
        <v>546</v>
      </c>
      <c r="B223" s="184"/>
      <c r="C223" s="172" t="s">
        <v>127</v>
      </c>
      <c r="D223" s="172" t="s">
        <v>467</v>
      </c>
      <c r="E223" s="172" t="s">
        <v>575</v>
      </c>
      <c r="F223" s="185" t="s">
        <v>547</v>
      </c>
      <c r="G223" s="264"/>
      <c r="H223" s="264"/>
      <c r="I223" s="13">
        <f t="shared" si="10"/>
        <v>0</v>
      </c>
    </row>
    <row r="224" spans="1:9" s="15" customFormat="1" ht="15">
      <c r="A224" s="52" t="s">
        <v>34</v>
      </c>
      <c r="B224" s="184"/>
      <c r="C224" s="172" t="s">
        <v>127</v>
      </c>
      <c r="D224" s="172" t="s">
        <v>101</v>
      </c>
      <c r="E224" s="172"/>
      <c r="F224" s="185"/>
      <c r="G224" s="264">
        <f>G225</f>
        <v>47362.7</v>
      </c>
      <c r="H224" s="264">
        <f>H225</f>
        <v>47362.7</v>
      </c>
      <c r="I224" s="13">
        <f t="shared" si="10"/>
        <v>119.99913856880808</v>
      </c>
    </row>
    <row r="225" spans="1:9" s="15" customFormat="1" ht="15">
      <c r="A225" s="52" t="s">
        <v>34</v>
      </c>
      <c r="B225" s="191"/>
      <c r="C225" s="172" t="s">
        <v>127</v>
      </c>
      <c r="D225" s="172" t="s">
        <v>101</v>
      </c>
      <c r="E225" s="194" t="s">
        <v>62</v>
      </c>
      <c r="F225" s="195"/>
      <c r="G225" s="264">
        <f>G226+G230+G234</f>
        <v>47362.7</v>
      </c>
      <c r="H225" s="264">
        <f>H226+H230+H234</f>
        <v>47362.7</v>
      </c>
      <c r="I225" s="13" t="e">
        <f t="shared" si="10"/>
        <v>#DIV/0!</v>
      </c>
    </row>
    <row r="226" spans="1:9" s="15" customFormat="1" ht="15">
      <c r="A226" s="56" t="s">
        <v>63</v>
      </c>
      <c r="B226" s="191"/>
      <c r="C226" s="172" t="s">
        <v>127</v>
      </c>
      <c r="D226" s="172" t="s">
        <v>101</v>
      </c>
      <c r="E226" s="194" t="s">
        <v>64</v>
      </c>
      <c r="F226" s="195"/>
      <c r="G226" s="264">
        <f>SUM(G227)</f>
        <v>39469.2</v>
      </c>
      <c r="H226" s="264">
        <f>SUM(H227)</f>
        <v>39469.2</v>
      </c>
      <c r="I226" s="13" t="e">
        <f t="shared" si="10"/>
        <v>#DIV/0!</v>
      </c>
    </row>
    <row r="227" spans="1:9" s="15" customFormat="1" ht="15">
      <c r="A227" s="52" t="s">
        <v>508</v>
      </c>
      <c r="B227" s="191"/>
      <c r="C227" s="172" t="s">
        <v>127</v>
      </c>
      <c r="D227" s="172" t="s">
        <v>101</v>
      </c>
      <c r="E227" s="194" t="s">
        <v>64</v>
      </c>
      <c r="F227" s="195" t="s">
        <v>115</v>
      </c>
      <c r="G227" s="264">
        <v>39469.2</v>
      </c>
      <c r="H227" s="264">
        <v>39469.2</v>
      </c>
      <c r="I227" s="13">
        <f t="shared" si="10"/>
        <v>512.9134124312874</v>
      </c>
    </row>
    <row r="228" spans="1:9" s="15" customFormat="1" ht="28.5" hidden="1">
      <c r="A228" s="52" t="s">
        <v>544</v>
      </c>
      <c r="B228" s="191"/>
      <c r="C228" s="172" t="s">
        <v>127</v>
      </c>
      <c r="D228" s="172" t="s">
        <v>101</v>
      </c>
      <c r="E228" s="194" t="s">
        <v>64</v>
      </c>
      <c r="F228" s="195" t="s">
        <v>545</v>
      </c>
      <c r="G228" s="264"/>
      <c r="H228" s="264"/>
      <c r="I228" s="13">
        <f t="shared" si="10"/>
        <v>0</v>
      </c>
    </row>
    <row r="229" spans="1:9" s="15" customFormat="1" ht="28.5" hidden="1">
      <c r="A229" s="52" t="s">
        <v>546</v>
      </c>
      <c r="B229" s="191"/>
      <c r="C229" s="172" t="s">
        <v>127</v>
      </c>
      <c r="D229" s="172" t="s">
        <v>101</v>
      </c>
      <c r="E229" s="194" t="s">
        <v>64</v>
      </c>
      <c r="F229" s="195" t="s">
        <v>547</v>
      </c>
      <c r="G229" s="264"/>
      <c r="H229" s="264"/>
      <c r="I229" s="13" t="e">
        <f t="shared" si="10"/>
        <v>#DIV/0!</v>
      </c>
    </row>
    <row r="230" spans="1:9" s="15" customFormat="1" ht="28.5">
      <c r="A230" s="52" t="s">
        <v>576</v>
      </c>
      <c r="B230" s="191"/>
      <c r="C230" s="172" t="s">
        <v>127</v>
      </c>
      <c r="D230" s="172" t="s">
        <v>101</v>
      </c>
      <c r="E230" s="194" t="s">
        <v>31</v>
      </c>
      <c r="F230" s="195"/>
      <c r="G230" s="264">
        <f>G231</f>
        <v>7695.1</v>
      </c>
      <c r="H230" s="264">
        <f>H231</f>
        <v>7695.1</v>
      </c>
      <c r="I230" s="13" t="e">
        <f t="shared" si="10"/>
        <v>#DIV/0!</v>
      </c>
    </row>
    <row r="231" spans="1:9" s="15" customFormat="1" ht="15">
      <c r="A231" s="52" t="s">
        <v>508</v>
      </c>
      <c r="B231" s="191"/>
      <c r="C231" s="172" t="s">
        <v>127</v>
      </c>
      <c r="D231" s="172" t="s">
        <v>101</v>
      </c>
      <c r="E231" s="194" t="s">
        <v>31</v>
      </c>
      <c r="F231" s="195" t="s">
        <v>115</v>
      </c>
      <c r="G231" s="264">
        <v>7695.1</v>
      </c>
      <c r="H231" s="264">
        <v>7695.1</v>
      </c>
      <c r="I231" s="13">
        <f t="shared" si="10"/>
        <v>3878.5786290322585</v>
      </c>
    </row>
    <row r="232" spans="1:9" s="15" customFormat="1" ht="28.5" hidden="1">
      <c r="A232" s="52" t="s">
        <v>544</v>
      </c>
      <c r="B232" s="191"/>
      <c r="C232" s="172" t="s">
        <v>127</v>
      </c>
      <c r="D232" s="172" t="s">
        <v>101</v>
      </c>
      <c r="E232" s="194" t="s">
        <v>31</v>
      </c>
      <c r="F232" s="195" t="s">
        <v>545</v>
      </c>
      <c r="G232" s="264"/>
      <c r="H232" s="264"/>
      <c r="I232" s="13">
        <f t="shared" si="10"/>
        <v>0</v>
      </c>
    </row>
    <row r="233" spans="1:9" s="15" customFormat="1" ht="28.5" hidden="1">
      <c r="A233" s="52" t="s">
        <v>546</v>
      </c>
      <c r="B233" s="191"/>
      <c r="C233" s="172" t="s">
        <v>127</v>
      </c>
      <c r="D233" s="172" t="s">
        <v>101</v>
      </c>
      <c r="E233" s="194" t="s">
        <v>31</v>
      </c>
      <c r="F233" s="195" t="s">
        <v>547</v>
      </c>
      <c r="G233" s="264"/>
      <c r="H233" s="264"/>
      <c r="I233" s="13" t="e">
        <f t="shared" si="10"/>
        <v>#DIV/0!</v>
      </c>
    </row>
    <row r="234" spans="1:9" s="15" customFormat="1" ht="57">
      <c r="A234" s="55" t="s">
        <v>577</v>
      </c>
      <c r="B234" s="187"/>
      <c r="C234" s="188" t="s">
        <v>127</v>
      </c>
      <c r="D234" s="188" t="s">
        <v>101</v>
      </c>
      <c r="E234" s="200" t="s">
        <v>578</v>
      </c>
      <c r="F234" s="189"/>
      <c r="G234" s="265">
        <f>SUM(G235)</f>
        <v>198.4</v>
      </c>
      <c r="H234" s="265">
        <f>SUM(H235)</f>
        <v>198.4</v>
      </c>
      <c r="I234" s="13" t="e">
        <f t="shared" si="10"/>
        <v>#DIV/0!</v>
      </c>
    </row>
    <row r="235" spans="1:9" s="15" customFormat="1" ht="15">
      <c r="A235" s="52" t="s">
        <v>508</v>
      </c>
      <c r="B235" s="191"/>
      <c r="C235" s="172" t="s">
        <v>127</v>
      </c>
      <c r="D235" s="172" t="s">
        <v>101</v>
      </c>
      <c r="E235" s="200" t="s">
        <v>578</v>
      </c>
      <c r="F235" s="195" t="s">
        <v>115</v>
      </c>
      <c r="G235" s="264">
        <v>198.4</v>
      </c>
      <c r="H235" s="264">
        <v>198.4</v>
      </c>
      <c r="I235" s="13" t="e">
        <f t="shared" si="10"/>
        <v>#DIV/0!</v>
      </c>
    </row>
    <row r="236" spans="1:9" s="15" customFormat="1" ht="15" hidden="1">
      <c r="A236" s="52" t="s">
        <v>55</v>
      </c>
      <c r="B236" s="191"/>
      <c r="C236" s="172" t="s">
        <v>127</v>
      </c>
      <c r="D236" s="172" t="s">
        <v>127</v>
      </c>
      <c r="E236" s="194"/>
      <c r="F236" s="195"/>
      <c r="G236" s="264">
        <f>G237</f>
        <v>0</v>
      </c>
      <c r="H236" s="264">
        <f>H237</f>
        <v>0</v>
      </c>
      <c r="I236" s="13" t="e">
        <f t="shared" si="10"/>
        <v>#DIV/0!</v>
      </c>
    </row>
    <row r="237" spans="1:9" s="15" customFormat="1" ht="15" hidden="1">
      <c r="A237" s="52" t="s">
        <v>555</v>
      </c>
      <c r="B237" s="191"/>
      <c r="C237" s="172" t="s">
        <v>127</v>
      </c>
      <c r="D237" s="172" t="s">
        <v>127</v>
      </c>
      <c r="E237" s="194" t="s">
        <v>125</v>
      </c>
      <c r="F237" s="195"/>
      <c r="G237" s="264">
        <f>G238+G240+G242+G244</f>
        <v>0</v>
      </c>
      <c r="H237" s="264">
        <f>H238+H240+H242+H244</f>
        <v>0</v>
      </c>
      <c r="I237" s="13" t="e">
        <f t="shared" si="10"/>
        <v>#DIV/0!</v>
      </c>
    </row>
    <row r="238" spans="1:9" s="15" customFormat="1" ht="28.5" hidden="1">
      <c r="A238" s="56" t="s">
        <v>579</v>
      </c>
      <c r="B238" s="191"/>
      <c r="C238" s="172" t="s">
        <v>127</v>
      </c>
      <c r="D238" s="172" t="s">
        <v>127</v>
      </c>
      <c r="E238" s="194" t="s">
        <v>9</v>
      </c>
      <c r="F238" s="195"/>
      <c r="G238" s="264">
        <f>G239</f>
        <v>0</v>
      </c>
      <c r="H238" s="264">
        <f>H239</f>
        <v>0</v>
      </c>
      <c r="I238" s="13" t="e">
        <f t="shared" si="10"/>
        <v>#DIV/0!</v>
      </c>
    </row>
    <row r="239" spans="1:9" s="15" customFormat="1" ht="28.5" hidden="1">
      <c r="A239" s="52" t="s">
        <v>532</v>
      </c>
      <c r="B239" s="191"/>
      <c r="C239" s="172" t="s">
        <v>127</v>
      </c>
      <c r="D239" s="172" t="s">
        <v>127</v>
      </c>
      <c r="E239" s="194" t="s">
        <v>9</v>
      </c>
      <c r="F239" s="195" t="s">
        <v>523</v>
      </c>
      <c r="G239" s="264"/>
      <c r="H239" s="264"/>
      <c r="I239" s="13" t="e">
        <f t="shared" si="10"/>
        <v>#DIV/0!</v>
      </c>
    </row>
    <row r="240" spans="1:9" s="15" customFormat="1" ht="42.75" hidden="1">
      <c r="A240" s="56" t="s">
        <v>580</v>
      </c>
      <c r="B240" s="191"/>
      <c r="C240" s="172" t="s">
        <v>581</v>
      </c>
      <c r="D240" s="172" t="s">
        <v>127</v>
      </c>
      <c r="E240" s="194" t="s">
        <v>10</v>
      </c>
      <c r="F240" s="195"/>
      <c r="G240" s="264">
        <f>G241</f>
        <v>0</v>
      </c>
      <c r="H240" s="264">
        <f>H241</f>
        <v>0</v>
      </c>
      <c r="I240" s="13" t="e">
        <f t="shared" si="10"/>
        <v>#DIV/0!</v>
      </c>
    </row>
    <row r="241" spans="1:9" s="15" customFormat="1" ht="28.5" hidden="1">
      <c r="A241" s="52" t="s">
        <v>582</v>
      </c>
      <c r="B241" s="191"/>
      <c r="C241" s="172" t="s">
        <v>581</v>
      </c>
      <c r="D241" s="172" t="s">
        <v>127</v>
      </c>
      <c r="E241" s="194" t="s">
        <v>10</v>
      </c>
      <c r="F241" s="195" t="s">
        <v>583</v>
      </c>
      <c r="G241" s="264"/>
      <c r="H241" s="264"/>
      <c r="I241" s="13" t="e">
        <f t="shared" si="10"/>
        <v>#DIV/0!</v>
      </c>
    </row>
    <row r="242" spans="1:9" s="15" customFormat="1" ht="42.75" hidden="1">
      <c r="A242" s="52" t="s">
        <v>584</v>
      </c>
      <c r="B242" s="191"/>
      <c r="C242" s="172" t="s">
        <v>127</v>
      </c>
      <c r="D242" s="172" t="s">
        <v>127</v>
      </c>
      <c r="E242" s="194" t="s">
        <v>33</v>
      </c>
      <c r="F242" s="195"/>
      <c r="G242" s="264">
        <f>G243</f>
        <v>0</v>
      </c>
      <c r="H242" s="264">
        <f>H243</f>
        <v>0</v>
      </c>
      <c r="I242" s="13" t="e">
        <f t="shared" si="10"/>
        <v>#DIV/0!</v>
      </c>
    </row>
    <row r="243" spans="1:9" s="15" customFormat="1" ht="28.5" hidden="1">
      <c r="A243" s="52" t="s">
        <v>582</v>
      </c>
      <c r="B243" s="191"/>
      <c r="C243" s="172" t="s">
        <v>127</v>
      </c>
      <c r="D243" s="172" t="s">
        <v>127</v>
      </c>
      <c r="E243" s="194" t="s">
        <v>33</v>
      </c>
      <c r="F243" s="195" t="s">
        <v>583</v>
      </c>
      <c r="G243" s="264"/>
      <c r="H243" s="264"/>
      <c r="I243" s="13" t="e">
        <f t="shared" si="10"/>
        <v>#DIV/0!</v>
      </c>
    </row>
    <row r="244" spans="1:9" s="15" customFormat="1" ht="28.5" hidden="1">
      <c r="A244" s="56" t="s">
        <v>572</v>
      </c>
      <c r="B244" s="191"/>
      <c r="C244" s="172" t="s">
        <v>127</v>
      </c>
      <c r="D244" s="172" t="s">
        <v>127</v>
      </c>
      <c r="E244" s="194" t="s">
        <v>45</v>
      </c>
      <c r="F244" s="195"/>
      <c r="G244" s="264">
        <f>G245</f>
        <v>0</v>
      </c>
      <c r="H244" s="264">
        <f>H245</f>
        <v>0</v>
      </c>
      <c r="I244" s="13">
        <f t="shared" si="10"/>
        <v>0</v>
      </c>
    </row>
    <row r="245" spans="1:9" s="15" customFormat="1" ht="28.5" hidden="1">
      <c r="A245" s="52" t="s">
        <v>582</v>
      </c>
      <c r="B245" s="191"/>
      <c r="C245" s="172" t="s">
        <v>127</v>
      </c>
      <c r="D245" s="172" t="s">
        <v>127</v>
      </c>
      <c r="E245" s="194" t="s">
        <v>45</v>
      </c>
      <c r="F245" s="195" t="s">
        <v>583</v>
      </c>
      <c r="G245" s="264"/>
      <c r="H245" s="264"/>
      <c r="I245" s="13">
        <f t="shared" si="10"/>
        <v>0</v>
      </c>
    </row>
    <row r="246" spans="1:9" s="15" customFormat="1" ht="15" hidden="1">
      <c r="A246" s="58" t="s">
        <v>130</v>
      </c>
      <c r="B246" s="36"/>
      <c r="C246" s="168" t="s">
        <v>127</v>
      </c>
      <c r="D246" s="168" t="s">
        <v>127</v>
      </c>
      <c r="E246" s="46" t="s">
        <v>45</v>
      </c>
      <c r="F246" s="181" t="s">
        <v>131</v>
      </c>
      <c r="G246" s="105"/>
      <c r="H246" s="105"/>
      <c r="I246" s="13">
        <f t="shared" si="10"/>
        <v>0</v>
      </c>
    </row>
    <row r="247" spans="1:9" s="15" customFormat="1" ht="15">
      <c r="A247" s="51" t="s">
        <v>58</v>
      </c>
      <c r="B247" s="36"/>
      <c r="C247" s="46" t="s">
        <v>396</v>
      </c>
      <c r="D247" s="46"/>
      <c r="E247" s="46"/>
      <c r="F247" s="180"/>
      <c r="G247" s="105">
        <f>SUM(G248)+G253</f>
        <v>4649.1</v>
      </c>
      <c r="H247" s="105">
        <f>SUM(H248)+H253</f>
        <v>4649.1</v>
      </c>
      <c r="I247" s="13"/>
    </row>
    <row r="248" spans="1:9" s="15" customFormat="1" ht="15">
      <c r="A248" s="52" t="s">
        <v>59</v>
      </c>
      <c r="B248" s="184"/>
      <c r="C248" s="172" t="s">
        <v>396</v>
      </c>
      <c r="D248" s="172" t="s">
        <v>101</v>
      </c>
      <c r="E248" s="172" t="s">
        <v>585</v>
      </c>
      <c r="F248" s="185"/>
      <c r="G248" s="264">
        <f>SUM(G249)</f>
        <v>4649.1</v>
      </c>
      <c r="H248" s="264">
        <f>SUM(H249)</f>
        <v>4649.1</v>
      </c>
      <c r="I248" s="13"/>
    </row>
    <row r="249" spans="1:9" s="15" customFormat="1" ht="28.5">
      <c r="A249" s="52" t="s">
        <v>48</v>
      </c>
      <c r="B249" s="184"/>
      <c r="C249" s="172" t="s">
        <v>396</v>
      </c>
      <c r="D249" s="172" t="s">
        <v>101</v>
      </c>
      <c r="E249" s="172" t="s">
        <v>586</v>
      </c>
      <c r="F249" s="185"/>
      <c r="G249" s="264">
        <f>SUM(G250:G252)</f>
        <v>4649.1</v>
      </c>
      <c r="H249" s="264">
        <f>SUM(H250:H252)</f>
        <v>4649.1</v>
      </c>
      <c r="I249" s="13"/>
    </row>
    <row r="250" spans="1:9" s="15" customFormat="1" ht="28.5">
      <c r="A250" s="52" t="s">
        <v>506</v>
      </c>
      <c r="B250" s="184"/>
      <c r="C250" s="172" t="s">
        <v>396</v>
      </c>
      <c r="D250" s="172" t="s">
        <v>101</v>
      </c>
      <c r="E250" s="172" t="s">
        <v>586</v>
      </c>
      <c r="F250" s="185" t="s">
        <v>507</v>
      </c>
      <c r="G250" s="264">
        <v>3995.1</v>
      </c>
      <c r="H250" s="264">
        <v>3995.1</v>
      </c>
      <c r="I250" s="13" t="e">
        <f aca="true" t="shared" si="11" ref="I250:I255">SUM(H250/G253*100)</f>
        <v>#DIV/0!</v>
      </c>
    </row>
    <row r="251" spans="1:9" s="15" customFormat="1" ht="15">
      <c r="A251" s="52" t="s">
        <v>508</v>
      </c>
      <c r="B251" s="184"/>
      <c r="C251" s="172" t="s">
        <v>396</v>
      </c>
      <c r="D251" s="172" t="s">
        <v>101</v>
      </c>
      <c r="E251" s="172" t="s">
        <v>586</v>
      </c>
      <c r="F251" s="185" t="s">
        <v>115</v>
      </c>
      <c r="G251" s="264">
        <v>573.9</v>
      </c>
      <c r="H251" s="264">
        <v>573.9</v>
      </c>
      <c r="I251" s="13" t="e">
        <f t="shared" si="11"/>
        <v>#DIV/0!</v>
      </c>
    </row>
    <row r="252" spans="1:9" s="15" customFormat="1" ht="15">
      <c r="A252" s="52" t="s">
        <v>512</v>
      </c>
      <c r="B252" s="184"/>
      <c r="C252" s="172" t="s">
        <v>396</v>
      </c>
      <c r="D252" s="172" t="s">
        <v>101</v>
      </c>
      <c r="E252" s="172" t="s">
        <v>586</v>
      </c>
      <c r="F252" s="185" t="s">
        <v>172</v>
      </c>
      <c r="G252" s="264">
        <v>80.1</v>
      </c>
      <c r="H252" s="264">
        <v>80.1</v>
      </c>
      <c r="I252" s="13" t="e">
        <f t="shared" si="11"/>
        <v>#DIV/0!</v>
      </c>
    </row>
    <row r="253" spans="1:9" s="19" customFormat="1" ht="15" hidden="1">
      <c r="A253" s="52" t="s">
        <v>60</v>
      </c>
      <c r="B253" s="184"/>
      <c r="C253" s="172" t="s">
        <v>396</v>
      </c>
      <c r="D253" s="172" t="s">
        <v>127</v>
      </c>
      <c r="E253" s="201"/>
      <c r="F253" s="185"/>
      <c r="G253" s="264">
        <f>G255</f>
        <v>0</v>
      </c>
      <c r="H253" s="264">
        <f>H255</f>
        <v>0</v>
      </c>
      <c r="I253" s="13" t="e">
        <f t="shared" si="11"/>
        <v>#DIV/0!</v>
      </c>
    </row>
    <row r="254" spans="1:9" s="19" customFormat="1" ht="15" hidden="1">
      <c r="A254" s="52" t="s">
        <v>555</v>
      </c>
      <c r="B254" s="184"/>
      <c r="C254" s="172" t="s">
        <v>396</v>
      </c>
      <c r="D254" s="172" t="s">
        <v>127</v>
      </c>
      <c r="E254" s="194" t="s">
        <v>125</v>
      </c>
      <c r="F254" s="185"/>
      <c r="G254" s="264">
        <f>SUM(G255)</f>
        <v>0</v>
      </c>
      <c r="H254" s="264">
        <f>SUM(H255)</f>
        <v>0</v>
      </c>
      <c r="I254" s="13" t="e">
        <f t="shared" si="11"/>
        <v>#DIV/0!</v>
      </c>
    </row>
    <row r="255" spans="1:9" ht="15.75" hidden="1">
      <c r="A255" s="52" t="s">
        <v>587</v>
      </c>
      <c r="B255" s="190"/>
      <c r="C255" s="172" t="s">
        <v>396</v>
      </c>
      <c r="D255" s="172" t="s">
        <v>127</v>
      </c>
      <c r="E255" s="172" t="s">
        <v>61</v>
      </c>
      <c r="F255" s="185"/>
      <c r="G255" s="264">
        <f>G256</f>
        <v>0</v>
      </c>
      <c r="H255" s="264">
        <f>H256</f>
        <v>0</v>
      </c>
      <c r="I255" s="13" t="e">
        <f t="shared" si="11"/>
        <v>#DIV/0!</v>
      </c>
    </row>
    <row r="256" spans="1:9" ht="15" hidden="1">
      <c r="A256" s="52" t="s">
        <v>508</v>
      </c>
      <c r="B256" s="184"/>
      <c r="C256" s="172" t="s">
        <v>396</v>
      </c>
      <c r="D256" s="172" t="s">
        <v>127</v>
      </c>
      <c r="E256" s="172" t="s">
        <v>61</v>
      </c>
      <c r="F256" s="185" t="s">
        <v>115</v>
      </c>
      <c r="G256" s="264"/>
      <c r="H256" s="264"/>
      <c r="I256" s="13"/>
    </row>
    <row r="257" spans="1:9" s="15" customFormat="1" ht="15" hidden="1">
      <c r="A257" s="52" t="s">
        <v>111</v>
      </c>
      <c r="B257" s="184"/>
      <c r="C257" s="172" t="s">
        <v>112</v>
      </c>
      <c r="D257" s="172"/>
      <c r="E257" s="172"/>
      <c r="F257" s="185"/>
      <c r="G257" s="264">
        <f>G258</f>
        <v>0</v>
      </c>
      <c r="H257" s="264">
        <f>H258</f>
        <v>0</v>
      </c>
      <c r="I257" s="13" t="e">
        <f aca="true" t="shared" si="12" ref="I257:I276">SUM(H257/G260*100)</f>
        <v>#DIV/0!</v>
      </c>
    </row>
    <row r="258" spans="1:9" s="15" customFormat="1" ht="15" hidden="1">
      <c r="A258" s="52" t="s">
        <v>236</v>
      </c>
      <c r="B258" s="184"/>
      <c r="C258" s="172" t="s">
        <v>112</v>
      </c>
      <c r="D258" s="172" t="s">
        <v>319</v>
      </c>
      <c r="E258" s="172"/>
      <c r="F258" s="185"/>
      <c r="G258" s="264">
        <f>G260</f>
        <v>0</v>
      </c>
      <c r="H258" s="264">
        <f>H260</f>
        <v>0</v>
      </c>
      <c r="I258" s="13" t="e">
        <f t="shared" si="12"/>
        <v>#DIV/0!</v>
      </c>
    </row>
    <row r="259" spans="1:9" s="15" customFormat="1" ht="15" hidden="1">
      <c r="A259" s="52" t="s">
        <v>555</v>
      </c>
      <c r="B259" s="184"/>
      <c r="C259" s="172" t="s">
        <v>112</v>
      </c>
      <c r="D259" s="172" t="s">
        <v>319</v>
      </c>
      <c r="E259" s="194" t="s">
        <v>125</v>
      </c>
      <c r="F259" s="185"/>
      <c r="G259" s="264">
        <f>SUM(G260)</f>
        <v>0</v>
      </c>
      <c r="H259" s="264">
        <f>SUM(H260)</f>
        <v>0</v>
      </c>
      <c r="I259" s="13">
        <f t="shared" si="12"/>
        <v>0</v>
      </c>
    </row>
    <row r="260" spans="1:9" ht="28.5" hidden="1">
      <c r="A260" s="56" t="s">
        <v>572</v>
      </c>
      <c r="B260" s="184"/>
      <c r="C260" s="172" t="s">
        <v>112</v>
      </c>
      <c r="D260" s="172" t="s">
        <v>319</v>
      </c>
      <c r="E260" s="172" t="s">
        <v>45</v>
      </c>
      <c r="F260" s="185"/>
      <c r="G260" s="264">
        <f>G261</f>
        <v>0</v>
      </c>
      <c r="H260" s="264">
        <f>H261</f>
        <v>0</v>
      </c>
      <c r="I260" s="13">
        <f t="shared" si="12"/>
        <v>0</v>
      </c>
    </row>
    <row r="261" spans="1:9" ht="28.5" hidden="1">
      <c r="A261" s="52" t="s">
        <v>588</v>
      </c>
      <c r="B261" s="184"/>
      <c r="C261" s="172" t="s">
        <v>112</v>
      </c>
      <c r="D261" s="172" t="s">
        <v>319</v>
      </c>
      <c r="E261" s="172" t="s">
        <v>589</v>
      </c>
      <c r="F261" s="185" t="s">
        <v>583</v>
      </c>
      <c r="G261" s="264"/>
      <c r="H261" s="264"/>
      <c r="I261" s="13">
        <f t="shared" si="12"/>
        <v>0</v>
      </c>
    </row>
    <row r="262" spans="1:9" ht="15">
      <c r="A262" s="51" t="s">
        <v>188</v>
      </c>
      <c r="B262" s="36"/>
      <c r="C262" s="46" t="s">
        <v>5</v>
      </c>
      <c r="D262" s="46"/>
      <c r="E262" s="46"/>
      <c r="F262" s="180"/>
      <c r="G262" s="105">
        <f>SUM(G263)</f>
        <v>30507.6</v>
      </c>
      <c r="H262" s="105">
        <f>SUM(H263)</f>
        <v>31466.3</v>
      </c>
      <c r="I262" s="13">
        <f t="shared" si="12"/>
        <v>103.14249564043058</v>
      </c>
    </row>
    <row r="263" spans="1:9" ht="15">
      <c r="A263" s="52" t="s">
        <v>156</v>
      </c>
      <c r="B263" s="184"/>
      <c r="C263" s="172" t="s">
        <v>5</v>
      </c>
      <c r="D263" s="172" t="s">
        <v>117</v>
      </c>
      <c r="E263" s="172"/>
      <c r="F263" s="185"/>
      <c r="G263" s="264">
        <f>G265</f>
        <v>30507.6</v>
      </c>
      <c r="H263" s="264">
        <f>H265</f>
        <v>31466.3</v>
      </c>
      <c r="I263" s="13" t="e">
        <f t="shared" si="12"/>
        <v>#DIV/0!</v>
      </c>
    </row>
    <row r="264" spans="1:9" ht="15">
      <c r="A264" s="51" t="s">
        <v>23</v>
      </c>
      <c r="B264" s="36"/>
      <c r="C264" s="172" t="s">
        <v>5</v>
      </c>
      <c r="D264" s="172" t="s">
        <v>117</v>
      </c>
      <c r="E264" s="46" t="s">
        <v>24</v>
      </c>
      <c r="F264" s="180"/>
      <c r="G264" s="264">
        <f>SUM(G265)</f>
        <v>30507.6</v>
      </c>
      <c r="H264" s="264">
        <f>SUM(H265)</f>
        <v>31466.3</v>
      </c>
      <c r="I264" s="13" t="e">
        <f t="shared" si="12"/>
        <v>#DIV/0!</v>
      </c>
    </row>
    <row r="265" spans="1:9" ht="42.75">
      <c r="A265" s="52" t="s">
        <v>590</v>
      </c>
      <c r="B265" s="184"/>
      <c r="C265" s="172" t="s">
        <v>5</v>
      </c>
      <c r="D265" s="172" t="s">
        <v>117</v>
      </c>
      <c r="E265" s="172" t="s">
        <v>207</v>
      </c>
      <c r="F265" s="185"/>
      <c r="G265" s="264">
        <f>G270+G266</f>
        <v>30507.6</v>
      </c>
      <c r="H265" s="264">
        <f>H270+H266</f>
        <v>31466.3</v>
      </c>
      <c r="I265" s="13" t="e">
        <f t="shared" si="12"/>
        <v>#DIV/0!</v>
      </c>
    </row>
    <row r="266" spans="1:9" ht="57" hidden="1">
      <c r="A266" s="52" t="s">
        <v>591</v>
      </c>
      <c r="B266" s="184"/>
      <c r="C266" s="172" t="s">
        <v>5</v>
      </c>
      <c r="D266" s="172" t="s">
        <v>117</v>
      </c>
      <c r="E266" s="172" t="s">
        <v>592</v>
      </c>
      <c r="F266" s="185"/>
      <c r="G266" s="264">
        <f>SUM(G267)</f>
        <v>0</v>
      </c>
      <c r="H266" s="264">
        <f>SUM(H267)</f>
        <v>0</v>
      </c>
      <c r="I266" s="13" t="e">
        <f t="shared" si="12"/>
        <v>#DIV/0!</v>
      </c>
    </row>
    <row r="267" spans="1:9" ht="28.5" hidden="1">
      <c r="A267" s="52" t="s">
        <v>588</v>
      </c>
      <c r="B267" s="184"/>
      <c r="C267" s="172" t="s">
        <v>5</v>
      </c>
      <c r="D267" s="172" t="s">
        <v>117</v>
      </c>
      <c r="E267" s="172" t="s">
        <v>592</v>
      </c>
      <c r="F267" s="185" t="s">
        <v>583</v>
      </c>
      <c r="G267" s="264"/>
      <c r="H267" s="264"/>
      <c r="I267" s="13">
        <f t="shared" si="12"/>
        <v>0</v>
      </c>
    </row>
    <row r="268" spans="1:9" ht="15" hidden="1">
      <c r="A268" s="52" t="s">
        <v>56</v>
      </c>
      <c r="B268" s="184"/>
      <c r="C268" s="172" t="s">
        <v>5</v>
      </c>
      <c r="D268" s="172" t="s">
        <v>117</v>
      </c>
      <c r="E268" s="172" t="s">
        <v>592</v>
      </c>
      <c r="F268" s="185" t="s">
        <v>593</v>
      </c>
      <c r="G268" s="264"/>
      <c r="H268" s="264"/>
      <c r="I268" s="13">
        <f t="shared" si="12"/>
        <v>0</v>
      </c>
    </row>
    <row r="269" spans="1:9" s="20" customFormat="1" ht="28.5" hidden="1">
      <c r="A269" s="52" t="s">
        <v>594</v>
      </c>
      <c r="B269" s="184"/>
      <c r="C269" s="172" t="s">
        <v>5</v>
      </c>
      <c r="D269" s="172" t="s">
        <v>117</v>
      </c>
      <c r="E269" s="172" t="s">
        <v>592</v>
      </c>
      <c r="F269" s="185" t="s">
        <v>595</v>
      </c>
      <c r="G269" s="264"/>
      <c r="H269" s="264"/>
      <c r="I269" s="13" t="e">
        <f t="shared" si="12"/>
        <v>#DIV/0!</v>
      </c>
    </row>
    <row r="270" spans="1:9" ht="42.75">
      <c r="A270" s="52" t="s">
        <v>596</v>
      </c>
      <c r="B270" s="184"/>
      <c r="C270" s="172" t="s">
        <v>5</v>
      </c>
      <c r="D270" s="172" t="s">
        <v>117</v>
      </c>
      <c r="E270" s="172" t="s">
        <v>475</v>
      </c>
      <c r="F270" s="185"/>
      <c r="G270" s="264">
        <f>SUM(G271)</f>
        <v>30507.6</v>
      </c>
      <c r="H270" s="264">
        <f>SUM(H271)</f>
        <v>31466.3</v>
      </c>
      <c r="I270" s="13" t="e">
        <f t="shared" si="12"/>
        <v>#DIV/0!</v>
      </c>
    </row>
    <row r="271" spans="1:9" s="20" customFormat="1" ht="28.5">
      <c r="A271" s="52" t="s">
        <v>588</v>
      </c>
      <c r="B271" s="184"/>
      <c r="C271" s="172" t="s">
        <v>5</v>
      </c>
      <c r="D271" s="172" t="s">
        <v>117</v>
      </c>
      <c r="E271" s="172" t="s">
        <v>475</v>
      </c>
      <c r="F271" s="185" t="s">
        <v>583</v>
      </c>
      <c r="G271" s="264">
        <v>30507.6</v>
      </c>
      <c r="H271" s="264">
        <v>31466.3</v>
      </c>
      <c r="I271" s="13" t="e">
        <f t="shared" si="12"/>
        <v>#DIV/0!</v>
      </c>
    </row>
    <row r="272" spans="1:9" ht="15" hidden="1">
      <c r="A272" s="52" t="s">
        <v>56</v>
      </c>
      <c r="B272" s="184"/>
      <c r="C272" s="172" t="s">
        <v>5</v>
      </c>
      <c r="D272" s="172" t="s">
        <v>117</v>
      </c>
      <c r="E272" s="172" t="s">
        <v>475</v>
      </c>
      <c r="F272" s="185" t="s">
        <v>593</v>
      </c>
      <c r="G272" s="264"/>
      <c r="H272" s="264"/>
      <c r="I272" s="13" t="e">
        <f t="shared" si="12"/>
        <v>#DIV/0!</v>
      </c>
    </row>
    <row r="273" spans="1:9" ht="28.5" hidden="1">
      <c r="A273" s="52" t="s">
        <v>594</v>
      </c>
      <c r="B273" s="184"/>
      <c r="C273" s="172" t="s">
        <v>5</v>
      </c>
      <c r="D273" s="172" t="s">
        <v>117</v>
      </c>
      <c r="E273" s="172" t="s">
        <v>475</v>
      </c>
      <c r="F273" s="185" t="s">
        <v>595</v>
      </c>
      <c r="G273" s="264"/>
      <c r="H273" s="264"/>
      <c r="I273" s="13" t="e">
        <f t="shared" si="12"/>
        <v>#DIV/0!</v>
      </c>
    </row>
    <row r="274" spans="1:9" ht="15" hidden="1">
      <c r="A274" s="51" t="s">
        <v>259</v>
      </c>
      <c r="B274" s="36"/>
      <c r="C274" s="168" t="s">
        <v>425</v>
      </c>
      <c r="D274" s="168"/>
      <c r="E274" s="168"/>
      <c r="F274" s="181"/>
      <c r="G274" s="262">
        <f aca="true" t="shared" si="13" ref="G274:H277">SUM(G275)</f>
        <v>0</v>
      </c>
      <c r="H274" s="262">
        <f t="shared" si="13"/>
        <v>0</v>
      </c>
      <c r="I274" s="13" t="e">
        <f t="shared" si="12"/>
        <v>#DIV/0!</v>
      </c>
    </row>
    <row r="275" spans="1:9" ht="15" hidden="1">
      <c r="A275" s="51" t="s">
        <v>244</v>
      </c>
      <c r="B275" s="36"/>
      <c r="C275" s="46" t="s">
        <v>425</v>
      </c>
      <c r="D275" s="46" t="s">
        <v>127</v>
      </c>
      <c r="E275" s="168"/>
      <c r="F275" s="181"/>
      <c r="G275" s="105">
        <f t="shared" si="13"/>
        <v>0</v>
      </c>
      <c r="H275" s="105">
        <f t="shared" si="13"/>
        <v>0</v>
      </c>
      <c r="I275" s="13" t="e">
        <f t="shared" si="12"/>
        <v>#DIV/0!</v>
      </c>
    </row>
    <row r="276" spans="1:9" ht="15.75" hidden="1">
      <c r="A276" s="55" t="s">
        <v>124</v>
      </c>
      <c r="B276" s="47"/>
      <c r="C276" s="46" t="s">
        <v>425</v>
      </c>
      <c r="D276" s="46" t="s">
        <v>127</v>
      </c>
      <c r="E276" s="168" t="s">
        <v>125</v>
      </c>
      <c r="F276" s="181"/>
      <c r="G276" s="105">
        <f t="shared" si="13"/>
        <v>0</v>
      </c>
      <c r="H276" s="105">
        <f t="shared" si="13"/>
        <v>0</v>
      </c>
      <c r="I276" s="16">
        <f t="shared" si="12"/>
        <v>0</v>
      </c>
    </row>
    <row r="277" spans="1:9" ht="28.5" hidden="1">
      <c r="A277" s="58" t="s">
        <v>142</v>
      </c>
      <c r="B277" s="36"/>
      <c r="C277" s="46" t="s">
        <v>425</v>
      </c>
      <c r="D277" s="46" t="s">
        <v>127</v>
      </c>
      <c r="E277" s="168" t="s">
        <v>45</v>
      </c>
      <c r="F277" s="181"/>
      <c r="G277" s="105">
        <f t="shared" si="13"/>
        <v>0</v>
      </c>
      <c r="H277" s="105">
        <f t="shared" si="13"/>
        <v>0</v>
      </c>
      <c r="I277" s="13">
        <f>SUM(H277/G288*100)</f>
        <v>0</v>
      </c>
    </row>
    <row r="278" spans="1:9" ht="15" hidden="1">
      <c r="A278" s="58" t="s">
        <v>130</v>
      </c>
      <c r="B278" s="36"/>
      <c r="C278" s="46" t="s">
        <v>425</v>
      </c>
      <c r="D278" s="46" t="s">
        <v>127</v>
      </c>
      <c r="E278" s="168" t="s">
        <v>45</v>
      </c>
      <c r="F278" s="181" t="s">
        <v>131</v>
      </c>
      <c r="G278" s="105"/>
      <c r="H278" s="105"/>
      <c r="I278" s="13">
        <f>SUM(H278/G289*100)</f>
        <v>0</v>
      </c>
    </row>
    <row r="279" spans="1:9" ht="30">
      <c r="A279" s="59" t="s">
        <v>275</v>
      </c>
      <c r="B279" s="202" t="s">
        <v>276</v>
      </c>
      <c r="C279" s="169"/>
      <c r="D279" s="169"/>
      <c r="E279" s="169"/>
      <c r="F279" s="203"/>
      <c r="G279" s="267">
        <f>SUM(G280+G303+G307)</f>
        <v>78867.6</v>
      </c>
      <c r="H279" s="267">
        <f>SUM(H280+H303+H307)</f>
        <v>78867.6</v>
      </c>
      <c r="I279" s="13">
        <f>SUM(H279/G290*100)</f>
        <v>1577.352</v>
      </c>
    </row>
    <row r="280" spans="1:9" ht="15">
      <c r="A280" s="51" t="s">
        <v>464</v>
      </c>
      <c r="B280" s="36"/>
      <c r="C280" s="46" t="s">
        <v>465</v>
      </c>
      <c r="D280" s="46"/>
      <c r="E280" s="46"/>
      <c r="F280" s="180"/>
      <c r="G280" s="105">
        <f>SUM(G281+G288+G291)</f>
        <v>28284.5</v>
      </c>
      <c r="H280" s="105">
        <f>SUM(H281+H288+H291)</f>
        <v>28284.5</v>
      </c>
      <c r="I280" s="13"/>
    </row>
    <row r="281" spans="1:9" ht="28.5">
      <c r="A281" s="51" t="s">
        <v>395</v>
      </c>
      <c r="B281" s="36"/>
      <c r="C281" s="46" t="s">
        <v>465</v>
      </c>
      <c r="D281" s="46" t="s">
        <v>396</v>
      </c>
      <c r="E281" s="46"/>
      <c r="F281" s="180"/>
      <c r="G281" s="105">
        <f>SUM(G282)</f>
        <v>18675.4</v>
      </c>
      <c r="H281" s="105">
        <f>SUM(H282)</f>
        <v>18675.4</v>
      </c>
      <c r="I281" s="13"/>
    </row>
    <row r="282" spans="1:9" ht="42.75">
      <c r="A282" s="51" t="s">
        <v>94</v>
      </c>
      <c r="B282" s="36"/>
      <c r="C282" s="46" t="s">
        <v>465</v>
      </c>
      <c r="D282" s="46" t="s">
        <v>396</v>
      </c>
      <c r="E282" s="46" t="s">
        <v>95</v>
      </c>
      <c r="F282" s="180"/>
      <c r="G282" s="105">
        <f>SUM(G283)+G287</f>
        <v>18675.4</v>
      </c>
      <c r="H282" s="105">
        <f>SUM(H283)+H287</f>
        <v>18675.4</v>
      </c>
      <c r="I282" s="13"/>
    </row>
    <row r="283" spans="1:9" ht="15">
      <c r="A283" s="51" t="s">
        <v>102</v>
      </c>
      <c r="B283" s="36"/>
      <c r="C283" s="46" t="s">
        <v>465</v>
      </c>
      <c r="D283" s="46" t="s">
        <v>396</v>
      </c>
      <c r="E283" s="46" t="s">
        <v>104</v>
      </c>
      <c r="F283" s="180"/>
      <c r="G283" s="105">
        <f>SUM(G284+G285)</f>
        <v>2686.6000000000004</v>
      </c>
      <c r="H283" s="105">
        <f>SUM(H284+H285)</f>
        <v>2686.6000000000004</v>
      </c>
      <c r="I283" s="13"/>
    </row>
    <row r="284" spans="1:9" ht="28.5">
      <c r="A284" s="51" t="s">
        <v>506</v>
      </c>
      <c r="B284" s="36"/>
      <c r="C284" s="46" t="s">
        <v>103</v>
      </c>
      <c r="D284" s="46" t="s">
        <v>396</v>
      </c>
      <c r="E284" s="46" t="s">
        <v>104</v>
      </c>
      <c r="F284" s="198" t="s">
        <v>507</v>
      </c>
      <c r="G284" s="105">
        <v>2678.8</v>
      </c>
      <c r="H284" s="105">
        <v>2678.8</v>
      </c>
      <c r="I284" s="13"/>
    </row>
    <row r="285" spans="1:9" ht="15">
      <c r="A285" s="51" t="s">
        <v>508</v>
      </c>
      <c r="B285" s="36"/>
      <c r="C285" s="46" t="s">
        <v>465</v>
      </c>
      <c r="D285" s="46" t="s">
        <v>396</v>
      </c>
      <c r="E285" s="46" t="s">
        <v>104</v>
      </c>
      <c r="F285" s="180" t="s">
        <v>115</v>
      </c>
      <c r="G285" s="262">
        <v>7.8</v>
      </c>
      <c r="H285" s="262">
        <v>7.8</v>
      </c>
      <c r="I285" s="13"/>
    </row>
    <row r="286" spans="1:9" ht="28.5">
      <c r="A286" s="51" t="s">
        <v>397</v>
      </c>
      <c r="B286" s="36"/>
      <c r="C286" s="46" t="s">
        <v>103</v>
      </c>
      <c r="D286" s="46" t="s">
        <v>396</v>
      </c>
      <c r="E286" s="46" t="s">
        <v>398</v>
      </c>
      <c r="F286" s="180"/>
      <c r="G286" s="105">
        <f>SUM(G287)</f>
        <v>15988.8</v>
      </c>
      <c r="H286" s="105">
        <f>SUM(H287)</f>
        <v>15988.8</v>
      </c>
      <c r="I286" s="13"/>
    </row>
    <row r="287" spans="1:9" ht="28.5">
      <c r="A287" s="51" t="s">
        <v>506</v>
      </c>
      <c r="B287" s="36"/>
      <c r="C287" s="46" t="s">
        <v>103</v>
      </c>
      <c r="D287" s="46" t="s">
        <v>396</v>
      </c>
      <c r="E287" s="46" t="s">
        <v>398</v>
      </c>
      <c r="F287" s="198" t="s">
        <v>507</v>
      </c>
      <c r="G287" s="105">
        <v>15988.8</v>
      </c>
      <c r="H287" s="105">
        <v>15988.8</v>
      </c>
      <c r="I287" s="13"/>
    </row>
    <row r="288" spans="1:9" ht="15">
      <c r="A288" s="51" t="s">
        <v>412</v>
      </c>
      <c r="B288" s="36"/>
      <c r="C288" s="46" t="s">
        <v>465</v>
      </c>
      <c r="D288" s="46" t="s">
        <v>425</v>
      </c>
      <c r="E288" s="46"/>
      <c r="F288" s="180"/>
      <c r="G288" s="105">
        <f>SUM(G289)</f>
        <v>5000</v>
      </c>
      <c r="H288" s="105">
        <f>SUM(H289)</f>
        <v>5000</v>
      </c>
      <c r="I288" s="13">
        <f aca="true" t="shared" si="14" ref="I288:I303">SUM(H288/G291*100)</f>
        <v>108.48104836085135</v>
      </c>
    </row>
    <row r="289" spans="1:9" s="25" customFormat="1" ht="15">
      <c r="A289" s="51" t="s">
        <v>393</v>
      </c>
      <c r="B289" s="36"/>
      <c r="C289" s="46" t="s">
        <v>465</v>
      </c>
      <c r="D289" s="46" t="s">
        <v>425</v>
      </c>
      <c r="E289" s="46" t="s">
        <v>518</v>
      </c>
      <c r="F289" s="180"/>
      <c r="G289" s="105">
        <f>SUM(G290)</f>
        <v>5000</v>
      </c>
      <c r="H289" s="105">
        <f>SUM(H290)</f>
        <v>5000</v>
      </c>
      <c r="I289" s="13">
        <f t="shared" si="14"/>
        <v>108.48104836085135</v>
      </c>
    </row>
    <row r="290" spans="1:9" s="25" customFormat="1" ht="15">
      <c r="A290" s="51" t="s">
        <v>512</v>
      </c>
      <c r="B290" s="36"/>
      <c r="C290" s="46" t="s">
        <v>465</v>
      </c>
      <c r="D290" s="46" t="s">
        <v>425</v>
      </c>
      <c r="E290" s="46" t="s">
        <v>518</v>
      </c>
      <c r="F290" s="180" t="s">
        <v>172</v>
      </c>
      <c r="G290" s="105">
        <v>5000</v>
      </c>
      <c r="H290" s="105">
        <v>5000</v>
      </c>
      <c r="I290" s="13">
        <f t="shared" si="14"/>
        <v>2863.68843069874</v>
      </c>
    </row>
    <row r="291" spans="1:9" ht="15">
      <c r="A291" s="51" t="s">
        <v>107</v>
      </c>
      <c r="B291" s="36"/>
      <c r="C291" s="46" t="s">
        <v>465</v>
      </c>
      <c r="D291" s="46" t="s">
        <v>241</v>
      </c>
      <c r="E291" s="46"/>
      <c r="F291" s="181"/>
      <c r="G291" s="105">
        <f>SUM(G292)</f>
        <v>4609.1</v>
      </c>
      <c r="H291" s="105">
        <f>SUM(H292)</f>
        <v>4609.1</v>
      </c>
      <c r="I291" s="13">
        <f t="shared" si="14"/>
        <v>2808.714198659354</v>
      </c>
    </row>
    <row r="292" spans="1:9" ht="28.5">
      <c r="A292" s="51" t="s">
        <v>509</v>
      </c>
      <c r="B292" s="36"/>
      <c r="C292" s="46" t="s">
        <v>465</v>
      </c>
      <c r="D292" s="46" t="s">
        <v>241</v>
      </c>
      <c r="E292" s="46" t="s">
        <v>510</v>
      </c>
      <c r="F292" s="181"/>
      <c r="G292" s="262">
        <f>SUM(G293+G296+G298)</f>
        <v>4609.1</v>
      </c>
      <c r="H292" s="262">
        <f>SUM(H293+H296+H298)</f>
        <v>4609.1</v>
      </c>
      <c r="I292" s="13">
        <f t="shared" si="14"/>
        <v>43896.19047619048</v>
      </c>
    </row>
    <row r="293" spans="1:9" ht="15">
      <c r="A293" s="51" t="s">
        <v>496</v>
      </c>
      <c r="B293" s="36"/>
      <c r="C293" s="46" t="s">
        <v>465</v>
      </c>
      <c r="D293" s="46" t="s">
        <v>241</v>
      </c>
      <c r="E293" s="46" t="s">
        <v>511</v>
      </c>
      <c r="F293" s="180"/>
      <c r="G293" s="262">
        <f>SUM(G294:G295)</f>
        <v>174.6</v>
      </c>
      <c r="H293" s="262">
        <f>SUM(H294:H295)</f>
        <v>174.6</v>
      </c>
      <c r="I293" s="13">
        <f t="shared" si="14"/>
        <v>87.3</v>
      </c>
    </row>
    <row r="294" spans="1:9" ht="15">
      <c r="A294" s="51" t="s">
        <v>508</v>
      </c>
      <c r="B294" s="36"/>
      <c r="C294" s="46" t="s">
        <v>465</v>
      </c>
      <c r="D294" s="46" t="s">
        <v>241</v>
      </c>
      <c r="E294" s="46" t="s">
        <v>511</v>
      </c>
      <c r="F294" s="180" t="s">
        <v>115</v>
      </c>
      <c r="G294" s="262">
        <v>164.1</v>
      </c>
      <c r="H294" s="262">
        <v>164.1</v>
      </c>
      <c r="I294" s="13">
        <f t="shared" si="14"/>
        <v>82.05</v>
      </c>
    </row>
    <row r="295" spans="1:9" ht="15">
      <c r="A295" s="51" t="s">
        <v>512</v>
      </c>
      <c r="B295" s="36"/>
      <c r="C295" s="46" t="s">
        <v>465</v>
      </c>
      <c r="D295" s="46" t="s">
        <v>241</v>
      </c>
      <c r="E295" s="46" t="s">
        <v>511</v>
      </c>
      <c r="F295" s="180" t="s">
        <v>172</v>
      </c>
      <c r="G295" s="262">
        <v>10.5</v>
      </c>
      <c r="H295" s="262">
        <v>10.5</v>
      </c>
      <c r="I295" s="13">
        <f t="shared" si="14"/>
        <v>0.2479631597591215</v>
      </c>
    </row>
    <row r="296" spans="1:9" ht="28.5">
      <c r="A296" s="51" t="s">
        <v>497</v>
      </c>
      <c r="B296" s="36"/>
      <c r="C296" s="46" t="s">
        <v>465</v>
      </c>
      <c r="D296" s="46" t="s">
        <v>241</v>
      </c>
      <c r="E296" s="46" t="s">
        <v>513</v>
      </c>
      <c r="F296" s="180"/>
      <c r="G296" s="262">
        <f>SUM(G297)</f>
        <v>200</v>
      </c>
      <c r="H296" s="262">
        <f>SUM(H297)</f>
        <v>200</v>
      </c>
      <c r="I296" s="13">
        <f t="shared" si="14"/>
        <v>4.748676306479569</v>
      </c>
    </row>
    <row r="297" spans="1:9" ht="15">
      <c r="A297" s="51" t="s">
        <v>508</v>
      </c>
      <c r="B297" s="36"/>
      <c r="C297" s="46" t="s">
        <v>465</v>
      </c>
      <c r="D297" s="46" t="s">
        <v>241</v>
      </c>
      <c r="E297" s="46" t="s">
        <v>513</v>
      </c>
      <c r="F297" s="180" t="s">
        <v>115</v>
      </c>
      <c r="G297" s="262">
        <v>200</v>
      </c>
      <c r="H297" s="262">
        <v>200</v>
      </c>
      <c r="I297" s="13">
        <f t="shared" si="14"/>
        <v>877.1929824561403</v>
      </c>
    </row>
    <row r="298" spans="1:9" ht="28.5">
      <c r="A298" s="53" t="s">
        <v>514</v>
      </c>
      <c r="B298" s="36"/>
      <c r="C298" s="46" t="s">
        <v>465</v>
      </c>
      <c r="D298" s="46" t="s">
        <v>241</v>
      </c>
      <c r="E298" s="46" t="s">
        <v>515</v>
      </c>
      <c r="F298" s="198"/>
      <c r="G298" s="262">
        <f>SUM(G299+G300+G302)</f>
        <v>4234.5</v>
      </c>
      <c r="H298" s="262">
        <f>SUM(H299+H300+H302)</f>
        <v>4234.5</v>
      </c>
      <c r="I298" s="13" t="e">
        <f t="shared" si="14"/>
        <v>#DIV/0!</v>
      </c>
    </row>
    <row r="299" spans="1:9" s="18" customFormat="1" ht="15">
      <c r="A299" s="51" t="s">
        <v>508</v>
      </c>
      <c r="B299" s="36"/>
      <c r="C299" s="46" t="s">
        <v>465</v>
      </c>
      <c r="D299" s="46" t="s">
        <v>241</v>
      </c>
      <c r="E299" s="46" t="s">
        <v>515</v>
      </c>
      <c r="F299" s="198" t="s">
        <v>115</v>
      </c>
      <c r="G299" s="105">
        <v>4211.7</v>
      </c>
      <c r="H299" s="105">
        <v>4211.7</v>
      </c>
      <c r="I299" s="13" t="e">
        <f t="shared" si="14"/>
        <v>#DIV/0!</v>
      </c>
    </row>
    <row r="300" spans="1:9" s="30" customFormat="1" ht="15">
      <c r="A300" s="51" t="s">
        <v>512</v>
      </c>
      <c r="B300" s="36"/>
      <c r="C300" s="46" t="s">
        <v>465</v>
      </c>
      <c r="D300" s="46" t="s">
        <v>241</v>
      </c>
      <c r="E300" s="46" t="s">
        <v>515</v>
      </c>
      <c r="F300" s="198" t="s">
        <v>172</v>
      </c>
      <c r="G300" s="105">
        <f>22.8</f>
        <v>22.8</v>
      </c>
      <c r="H300" s="105">
        <f>22.8</f>
        <v>22.8</v>
      </c>
      <c r="I300" s="13">
        <f t="shared" si="14"/>
        <v>0.18119541289507354</v>
      </c>
    </row>
    <row r="301" spans="1:9" ht="15" hidden="1">
      <c r="A301" s="53" t="s">
        <v>519</v>
      </c>
      <c r="B301" s="36"/>
      <c r="C301" s="46" t="s">
        <v>465</v>
      </c>
      <c r="D301" s="46" t="s">
        <v>241</v>
      </c>
      <c r="E301" s="46" t="s">
        <v>520</v>
      </c>
      <c r="F301" s="180"/>
      <c r="G301" s="105">
        <f>SUM(G302)</f>
        <v>0</v>
      </c>
      <c r="H301" s="105">
        <f>SUM(H302)</f>
        <v>0</v>
      </c>
      <c r="I301" s="13">
        <f t="shared" si="14"/>
        <v>0</v>
      </c>
    </row>
    <row r="302" spans="1:9" ht="15" hidden="1">
      <c r="A302" s="51" t="s">
        <v>512</v>
      </c>
      <c r="B302" s="36"/>
      <c r="C302" s="46" t="s">
        <v>465</v>
      </c>
      <c r="D302" s="46" t="s">
        <v>241</v>
      </c>
      <c r="E302" s="46" t="s">
        <v>520</v>
      </c>
      <c r="F302" s="180" t="s">
        <v>172</v>
      </c>
      <c r="G302" s="105"/>
      <c r="H302" s="105"/>
      <c r="I302" s="13">
        <f t="shared" si="14"/>
        <v>0</v>
      </c>
    </row>
    <row r="303" spans="1:9" ht="15">
      <c r="A303" s="51" t="s">
        <v>188</v>
      </c>
      <c r="B303" s="36"/>
      <c r="C303" s="46" t="s">
        <v>5</v>
      </c>
      <c r="D303" s="46" t="s">
        <v>189</v>
      </c>
      <c r="E303" s="46"/>
      <c r="F303" s="180"/>
      <c r="G303" s="105">
        <f aca="true" t="shared" si="15" ref="G303:H305">SUM(G304)</f>
        <v>12583.1</v>
      </c>
      <c r="H303" s="105">
        <f t="shared" si="15"/>
        <v>12583.1</v>
      </c>
      <c r="I303" s="13">
        <f t="shared" si="14"/>
        <v>100</v>
      </c>
    </row>
    <row r="304" spans="1:9" ht="15">
      <c r="A304" s="51" t="s">
        <v>164</v>
      </c>
      <c r="B304" s="36"/>
      <c r="C304" s="46" t="s">
        <v>5</v>
      </c>
      <c r="D304" s="46" t="s">
        <v>396</v>
      </c>
      <c r="E304" s="46"/>
      <c r="F304" s="180"/>
      <c r="G304" s="105">
        <f t="shared" si="15"/>
        <v>12583.1</v>
      </c>
      <c r="H304" s="105">
        <f t="shared" si="15"/>
        <v>12583.1</v>
      </c>
      <c r="I304" s="13"/>
    </row>
    <row r="305" spans="1:9" ht="28.5">
      <c r="A305" s="53" t="s">
        <v>645</v>
      </c>
      <c r="B305" s="36"/>
      <c r="C305" s="46" t="s">
        <v>5</v>
      </c>
      <c r="D305" s="46" t="s">
        <v>396</v>
      </c>
      <c r="E305" s="46" t="s">
        <v>644</v>
      </c>
      <c r="F305" s="180"/>
      <c r="G305" s="105">
        <f t="shared" si="15"/>
        <v>12583.1</v>
      </c>
      <c r="H305" s="105">
        <f t="shared" si="15"/>
        <v>12583.1</v>
      </c>
      <c r="I305" s="13">
        <f>SUM(H305/G308*100)</f>
        <v>33.11342105263158</v>
      </c>
    </row>
    <row r="306" spans="1:9" ht="15">
      <c r="A306" s="51" t="s">
        <v>512</v>
      </c>
      <c r="B306" s="36"/>
      <c r="C306" s="46" t="s">
        <v>5</v>
      </c>
      <c r="D306" s="46" t="s">
        <v>396</v>
      </c>
      <c r="E306" s="46" t="s">
        <v>644</v>
      </c>
      <c r="F306" s="180" t="s">
        <v>172</v>
      </c>
      <c r="G306" s="105">
        <v>12583.1</v>
      </c>
      <c r="H306" s="105">
        <v>12583.1</v>
      </c>
      <c r="I306" s="13">
        <f>SUM(H306/G309*100)</f>
        <v>33.11342105263158</v>
      </c>
    </row>
    <row r="307" spans="1:9" ht="15">
      <c r="A307" s="51" t="s">
        <v>407</v>
      </c>
      <c r="B307" s="36"/>
      <c r="C307" s="46" t="s">
        <v>241</v>
      </c>
      <c r="D307" s="46" t="s">
        <v>189</v>
      </c>
      <c r="E307" s="46"/>
      <c r="F307" s="180"/>
      <c r="G307" s="105">
        <f>SUM(G308)</f>
        <v>38000</v>
      </c>
      <c r="H307" s="105">
        <f>SUM(H308)</f>
        <v>38000</v>
      </c>
      <c r="I307" s="13">
        <f>SUM(H307/G310*100)</f>
        <v>100</v>
      </c>
    </row>
    <row r="308" spans="1:9" ht="15">
      <c r="A308" s="51" t="s">
        <v>242</v>
      </c>
      <c r="B308" s="36"/>
      <c r="C308" s="46" t="s">
        <v>241</v>
      </c>
      <c r="D308" s="46" t="s">
        <v>465</v>
      </c>
      <c r="E308" s="46"/>
      <c r="F308" s="180"/>
      <c r="G308" s="105">
        <f>SUM(G309)</f>
        <v>38000</v>
      </c>
      <c r="H308" s="105">
        <f>SUM(H309)</f>
        <v>38000</v>
      </c>
      <c r="I308" s="13"/>
    </row>
    <row r="309" spans="1:9" s="21" customFormat="1" ht="15">
      <c r="A309" s="51" t="s">
        <v>408</v>
      </c>
      <c r="B309" s="36"/>
      <c r="C309" s="46" t="s">
        <v>241</v>
      </c>
      <c r="D309" s="46" t="s">
        <v>465</v>
      </c>
      <c r="E309" s="46" t="s">
        <v>409</v>
      </c>
      <c r="F309" s="198"/>
      <c r="G309" s="105">
        <f>SUM(G311)</f>
        <v>38000</v>
      </c>
      <c r="H309" s="105">
        <f>SUM(H311)</f>
        <v>38000</v>
      </c>
      <c r="I309" s="13" t="e">
        <f>SUM(H309/#REF!*100)</f>
        <v>#REF!</v>
      </c>
    </row>
    <row r="310" spans="1:9" ht="15">
      <c r="A310" s="51" t="s">
        <v>410</v>
      </c>
      <c r="B310" s="36"/>
      <c r="C310" s="46" t="s">
        <v>241</v>
      </c>
      <c r="D310" s="46" t="s">
        <v>465</v>
      </c>
      <c r="E310" s="46" t="s">
        <v>411</v>
      </c>
      <c r="F310" s="198"/>
      <c r="G310" s="105">
        <f>SUM(G311)</f>
        <v>38000</v>
      </c>
      <c r="H310" s="105">
        <f>SUM(H311)</f>
        <v>38000</v>
      </c>
      <c r="I310" s="13" t="e">
        <f>SUM(H310/#REF!*100)</f>
        <v>#REF!</v>
      </c>
    </row>
    <row r="311" spans="1:9" ht="15">
      <c r="A311" s="51" t="s">
        <v>521</v>
      </c>
      <c r="B311" s="36"/>
      <c r="C311" s="46" t="s">
        <v>241</v>
      </c>
      <c r="D311" s="46" t="s">
        <v>465</v>
      </c>
      <c r="E311" s="46" t="s">
        <v>411</v>
      </c>
      <c r="F311" s="198" t="s">
        <v>171</v>
      </c>
      <c r="G311" s="105">
        <v>38000</v>
      </c>
      <c r="H311" s="105">
        <v>38000</v>
      </c>
      <c r="I311" s="13" t="e">
        <f>SUM(H311/#REF!*100)</f>
        <v>#REF!</v>
      </c>
    </row>
    <row r="312" spans="1:9" ht="30">
      <c r="A312" s="59" t="s">
        <v>277</v>
      </c>
      <c r="B312" s="202" t="s">
        <v>278</v>
      </c>
      <c r="C312" s="169"/>
      <c r="D312" s="169"/>
      <c r="E312" s="169"/>
      <c r="F312" s="203"/>
      <c r="G312" s="267">
        <f>SUM(G313+G319+G346)</f>
        <v>956072.5000000001</v>
      </c>
      <c r="H312" s="267">
        <f>SUM(H313+H319+H346)</f>
        <v>972232.0000000002</v>
      </c>
      <c r="I312" s="13">
        <f>SUM(H312/G328*100)</f>
        <v>1533.4284925673282</v>
      </c>
    </row>
    <row r="313" spans="1:9" ht="15">
      <c r="A313" s="51" t="s">
        <v>116</v>
      </c>
      <c r="B313" s="36"/>
      <c r="C313" s="172" t="s">
        <v>117</v>
      </c>
      <c r="D313" s="46"/>
      <c r="E313" s="46"/>
      <c r="F313" s="180"/>
      <c r="G313" s="105">
        <f aca="true" t="shared" si="16" ref="G313:H316">SUM(G314)</f>
        <v>2715.8</v>
      </c>
      <c r="H313" s="105">
        <f t="shared" si="16"/>
        <v>2715.8</v>
      </c>
      <c r="I313" s="13"/>
    </row>
    <row r="314" spans="1:9" ht="15">
      <c r="A314" s="52" t="s">
        <v>424</v>
      </c>
      <c r="B314" s="184"/>
      <c r="C314" s="172" t="s">
        <v>117</v>
      </c>
      <c r="D314" s="172" t="s">
        <v>413</v>
      </c>
      <c r="E314" s="46"/>
      <c r="F314" s="181"/>
      <c r="G314" s="105">
        <f t="shared" si="16"/>
        <v>2715.8</v>
      </c>
      <c r="H314" s="105">
        <f t="shared" si="16"/>
        <v>2715.8</v>
      </c>
      <c r="I314" s="13"/>
    </row>
    <row r="315" spans="1:9" ht="28.5">
      <c r="A315" s="52" t="s">
        <v>426</v>
      </c>
      <c r="B315" s="36"/>
      <c r="C315" s="172" t="s">
        <v>117</v>
      </c>
      <c r="D315" s="172" t="s">
        <v>413</v>
      </c>
      <c r="E315" s="168" t="s">
        <v>427</v>
      </c>
      <c r="F315" s="181"/>
      <c r="G315" s="105">
        <f t="shared" si="16"/>
        <v>2715.8</v>
      </c>
      <c r="H315" s="105">
        <f t="shared" si="16"/>
        <v>2715.8</v>
      </c>
      <c r="I315" s="13"/>
    </row>
    <row r="316" spans="1:9" ht="15">
      <c r="A316" s="52" t="s">
        <v>11</v>
      </c>
      <c r="B316" s="184"/>
      <c r="C316" s="172" t="s">
        <v>117</v>
      </c>
      <c r="D316" s="172" t="s">
        <v>413</v>
      </c>
      <c r="E316" s="172" t="s">
        <v>599</v>
      </c>
      <c r="F316" s="185"/>
      <c r="G316" s="264">
        <f t="shared" si="16"/>
        <v>2715.8</v>
      </c>
      <c r="H316" s="264">
        <f t="shared" si="16"/>
        <v>2715.8</v>
      </c>
      <c r="I316" s="13"/>
    </row>
    <row r="317" spans="1:9" ht="28.5">
      <c r="A317" s="52" t="s">
        <v>205</v>
      </c>
      <c r="B317" s="184"/>
      <c r="C317" s="172" t="s">
        <v>117</v>
      </c>
      <c r="D317" s="172" t="s">
        <v>413</v>
      </c>
      <c r="E317" s="172" t="s">
        <v>600</v>
      </c>
      <c r="F317" s="185"/>
      <c r="G317" s="264">
        <f>G318</f>
        <v>2715.8</v>
      </c>
      <c r="H317" s="264">
        <f>H318</f>
        <v>2715.8</v>
      </c>
      <c r="I317" s="13"/>
    </row>
    <row r="318" spans="1:9" ht="28.5">
      <c r="A318" s="52" t="s">
        <v>532</v>
      </c>
      <c r="B318" s="184"/>
      <c r="C318" s="172" t="s">
        <v>117</v>
      </c>
      <c r="D318" s="172" t="s">
        <v>413</v>
      </c>
      <c r="E318" s="172" t="s">
        <v>600</v>
      </c>
      <c r="F318" s="185" t="s">
        <v>523</v>
      </c>
      <c r="G318" s="264">
        <v>2715.8</v>
      </c>
      <c r="H318" s="264">
        <v>2715.8</v>
      </c>
      <c r="I318" s="13"/>
    </row>
    <row r="319" spans="1:9" ht="15">
      <c r="A319" s="51" t="s">
        <v>111</v>
      </c>
      <c r="B319" s="36"/>
      <c r="C319" s="46" t="s">
        <v>112</v>
      </c>
      <c r="D319" s="46"/>
      <c r="E319" s="46"/>
      <c r="F319" s="180"/>
      <c r="G319" s="105">
        <f>SUM(G320+G339)</f>
        <v>63402.5</v>
      </c>
      <c r="H319" s="105">
        <f>SUM(H320+H339)</f>
        <v>63924.5</v>
      </c>
      <c r="I319" s="13"/>
    </row>
    <row r="320" spans="1:9" ht="15">
      <c r="A320" s="51" t="s">
        <v>359</v>
      </c>
      <c r="B320" s="36"/>
      <c r="C320" s="168" t="s">
        <v>112</v>
      </c>
      <c r="D320" s="168" t="s">
        <v>467</v>
      </c>
      <c r="E320" s="46"/>
      <c r="F320" s="180"/>
      <c r="G320" s="105">
        <f>SUM(G321+G324+G327+G336)</f>
        <v>63402.5</v>
      </c>
      <c r="H320" s="105">
        <f>SUM(H321+H324+H327+H336)</f>
        <v>63924.5</v>
      </c>
      <c r="I320" s="13"/>
    </row>
    <row r="321" spans="1:9" ht="15" hidden="1">
      <c r="A321" s="51" t="s">
        <v>360</v>
      </c>
      <c r="B321" s="202"/>
      <c r="C321" s="168" t="s">
        <v>112</v>
      </c>
      <c r="D321" s="168" t="s">
        <v>467</v>
      </c>
      <c r="E321" s="168" t="s">
        <v>361</v>
      </c>
      <c r="F321" s="181"/>
      <c r="G321" s="105">
        <f>SUM(G322)</f>
        <v>0</v>
      </c>
      <c r="H321" s="105">
        <f>SUM(H322)</f>
        <v>0</v>
      </c>
      <c r="I321" s="13"/>
    </row>
    <row r="322" spans="1:9" ht="28.5" hidden="1">
      <c r="A322" s="51" t="s">
        <v>48</v>
      </c>
      <c r="B322" s="202"/>
      <c r="C322" s="168" t="s">
        <v>112</v>
      </c>
      <c r="D322" s="168" t="s">
        <v>467</v>
      </c>
      <c r="E322" s="168" t="s">
        <v>362</v>
      </c>
      <c r="F322" s="181"/>
      <c r="G322" s="105">
        <f>SUM(G323)</f>
        <v>0</v>
      </c>
      <c r="H322" s="105">
        <f>SUM(H323)</f>
        <v>0</v>
      </c>
      <c r="I322" s="13"/>
    </row>
    <row r="323" spans="1:9" ht="15" hidden="1">
      <c r="A323" s="55" t="s">
        <v>49</v>
      </c>
      <c r="B323" s="204"/>
      <c r="C323" s="168" t="s">
        <v>112</v>
      </c>
      <c r="D323" s="168" t="s">
        <v>467</v>
      </c>
      <c r="E323" s="168" t="s">
        <v>362</v>
      </c>
      <c r="F323" s="198" t="s">
        <v>262</v>
      </c>
      <c r="G323" s="105"/>
      <c r="H323" s="105"/>
      <c r="I323" s="13"/>
    </row>
    <row r="324" spans="1:9" ht="15" hidden="1">
      <c r="A324" s="51" t="s">
        <v>335</v>
      </c>
      <c r="B324" s="36"/>
      <c r="C324" s="168" t="s">
        <v>112</v>
      </c>
      <c r="D324" s="168" t="s">
        <v>467</v>
      </c>
      <c r="E324" s="168" t="s">
        <v>336</v>
      </c>
      <c r="F324" s="181"/>
      <c r="G324" s="105">
        <f>SUM(G325)</f>
        <v>0</v>
      </c>
      <c r="H324" s="105">
        <f>SUM(H325)</f>
        <v>0</v>
      </c>
      <c r="I324" s="13"/>
    </row>
    <row r="325" spans="1:9" ht="28.5" hidden="1">
      <c r="A325" s="51" t="s">
        <v>48</v>
      </c>
      <c r="B325" s="202"/>
      <c r="C325" s="168" t="s">
        <v>112</v>
      </c>
      <c r="D325" s="168" t="s">
        <v>467</v>
      </c>
      <c r="E325" s="168" t="s">
        <v>337</v>
      </c>
      <c r="F325" s="181"/>
      <c r="G325" s="105">
        <f>SUM(G326)</f>
        <v>0</v>
      </c>
      <c r="H325" s="105">
        <f>SUM(H326)</f>
        <v>0</v>
      </c>
      <c r="I325" s="13"/>
    </row>
    <row r="326" spans="1:9" ht="15" hidden="1">
      <c r="A326" s="55" t="s">
        <v>49</v>
      </c>
      <c r="B326" s="204"/>
      <c r="C326" s="168" t="s">
        <v>112</v>
      </c>
      <c r="D326" s="168" t="s">
        <v>467</v>
      </c>
      <c r="E326" s="168" t="s">
        <v>337</v>
      </c>
      <c r="F326" s="198" t="s">
        <v>262</v>
      </c>
      <c r="G326" s="105"/>
      <c r="H326" s="105"/>
      <c r="I326" s="13" t="e">
        <f aca="true" t="shared" si="17" ref="I326:I337">SUM(H326/G329*100)</f>
        <v>#DIV/0!</v>
      </c>
    </row>
    <row r="327" spans="1:9" ht="15">
      <c r="A327" s="51" t="s">
        <v>338</v>
      </c>
      <c r="B327" s="36"/>
      <c r="C327" s="168" t="s">
        <v>112</v>
      </c>
      <c r="D327" s="168" t="s">
        <v>467</v>
      </c>
      <c r="E327" s="168" t="s">
        <v>339</v>
      </c>
      <c r="F327" s="180"/>
      <c r="G327" s="105">
        <f>SUM(G328)</f>
        <v>63402.5</v>
      </c>
      <c r="H327" s="105">
        <f>SUM(H328)</f>
        <v>63924.5</v>
      </c>
      <c r="I327" s="13" t="e">
        <f t="shared" si="17"/>
        <v>#DIV/0!</v>
      </c>
    </row>
    <row r="328" spans="1:9" ht="28.5">
      <c r="A328" s="51" t="s">
        <v>48</v>
      </c>
      <c r="B328" s="36"/>
      <c r="C328" s="168" t="s">
        <v>112</v>
      </c>
      <c r="D328" s="168" t="s">
        <v>467</v>
      </c>
      <c r="E328" s="168" t="s">
        <v>340</v>
      </c>
      <c r="F328" s="180"/>
      <c r="G328" s="105">
        <f>SUM(G332+G330+G329)</f>
        <v>63402.5</v>
      </c>
      <c r="H328" s="105">
        <f>SUM(H332+H330+H329)</f>
        <v>63924.5</v>
      </c>
      <c r="I328" s="13" t="e">
        <f t="shared" si="17"/>
        <v>#DIV/0!</v>
      </c>
    </row>
    <row r="329" spans="1:9" ht="15" hidden="1">
      <c r="A329" s="55" t="s">
        <v>49</v>
      </c>
      <c r="B329" s="36"/>
      <c r="C329" s="168" t="s">
        <v>112</v>
      </c>
      <c r="D329" s="168" t="s">
        <v>467</v>
      </c>
      <c r="E329" s="46" t="s">
        <v>340</v>
      </c>
      <c r="F329" s="181" t="s">
        <v>262</v>
      </c>
      <c r="G329" s="105"/>
      <c r="H329" s="105"/>
      <c r="I329" s="13">
        <f t="shared" si="17"/>
        <v>0</v>
      </c>
    </row>
    <row r="330" spans="1:9" ht="42.75" hidden="1">
      <c r="A330" s="55" t="s">
        <v>54</v>
      </c>
      <c r="B330" s="204"/>
      <c r="C330" s="168" t="s">
        <v>112</v>
      </c>
      <c r="D330" s="168" t="s">
        <v>467</v>
      </c>
      <c r="E330" s="168" t="s">
        <v>341</v>
      </c>
      <c r="F330" s="198"/>
      <c r="G330" s="105">
        <f>SUM(G331)</f>
        <v>0</v>
      </c>
      <c r="H330" s="105">
        <f>SUM(H331)</f>
        <v>0</v>
      </c>
      <c r="I330" s="13">
        <f t="shared" si="17"/>
        <v>0</v>
      </c>
    </row>
    <row r="331" spans="1:9" ht="15" hidden="1">
      <c r="A331" s="55" t="s">
        <v>49</v>
      </c>
      <c r="B331" s="204"/>
      <c r="C331" s="168" t="s">
        <v>112</v>
      </c>
      <c r="D331" s="168" t="s">
        <v>467</v>
      </c>
      <c r="E331" s="168" t="s">
        <v>341</v>
      </c>
      <c r="F331" s="198" t="s">
        <v>262</v>
      </c>
      <c r="G331" s="105"/>
      <c r="H331" s="105"/>
      <c r="I331" s="13">
        <f t="shared" si="17"/>
        <v>0</v>
      </c>
    </row>
    <row r="332" spans="1:9" s="14" customFormat="1" ht="57">
      <c r="A332" s="51" t="s">
        <v>476</v>
      </c>
      <c r="B332" s="36"/>
      <c r="C332" s="168" t="s">
        <v>112</v>
      </c>
      <c r="D332" s="168" t="s">
        <v>467</v>
      </c>
      <c r="E332" s="168" t="s">
        <v>345</v>
      </c>
      <c r="F332" s="180"/>
      <c r="G332" s="105">
        <f>SUM(G333:G335)</f>
        <v>63402.5</v>
      </c>
      <c r="H332" s="105">
        <f>SUM(H333:H335)</f>
        <v>63924.5</v>
      </c>
      <c r="I332" s="13">
        <f t="shared" si="17"/>
        <v>9442.31905465288</v>
      </c>
    </row>
    <row r="333" spans="1:9" s="14" customFormat="1" ht="28.5">
      <c r="A333" s="51" t="s">
        <v>506</v>
      </c>
      <c r="B333" s="36"/>
      <c r="C333" s="168" t="s">
        <v>112</v>
      </c>
      <c r="D333" s="168" t="s">
        <v>467</v>
      </c>
      <c r="E333" s="168" t="s">
        <v>345</v>
      </c>
      <c r="F333" s="180" t="s">
        <v>507</v>
      </c>
      <c r="G333" s="105">
        <v>43100.8</v>
      </c>
      <c r="H333" s="105">
        <v>43100.8</v>
      </c>
      <c r="I333" s="13" t="e">
        <f t="shared" si="17"/>
        <v>#DIV/0!</v>
      </c>
    </row>
    <row r="334" spans="1:9" s="14" customFormat="1" ht="15">
      <c r="A334" s="51" t="s">
        <v>508</v>
      </c>
      <c r="B334" s="36"/>
      <c r="C334" s="168" t="s">
        <v>112</v>
      </c>
      <c r="D334" s="168" t="s">
        <v>467</v>
      </c>
      <c r="E334" s="168" t="s">
        <v>345</v>
      </c>
      <c r="F334" s="180" t="s">
        <v>115</v>
      </c>
      <c r="G334" s="105">
        <v>19624.7</v>
      </c>
      <c r="H334" s="105">
        <v>20146.7</v>
      </c>
      <c r="I334" s="13" t="e">
        <f t="shared" si="17"/>
        <v>#DIV/0!</v>
      </c>
    </row>
    <row r="335" spans="1:9" s="14" customFormat="1" ht="15">
      <c r="A335" s="51" t="s">
        <v>512</v>
      </c>
      <c r="B335" s="36"/>
      <c r="C335" s="168" t="s">
        <v>112</v>
      </c>
      <c r="D335" s="168" t="s">
        <v>467</v>
      </c>
      <c r="E335" s="168" t="s">
        <v>345</v>
      </c>
      <c r="F335" s="180" t="s">
        <v>172</v>
      </c>
      <c r="G335" s="105">
        <v>677</v>
      </c>
      <c r="H335" s="105">
        <v>677</v>
      </c>
      <c r="I335" s="13" t="e">
        <f t="shared" si="17"/>
        <v>#DIV/0!</v>
      </c>
    </row>
    <row r="336" spans="1:9" ht="15" hidden="1">
      <c r="A336" s="51" t="s">
        <v>346</v>
      </c>
      <c r="B336" s="47"/>
      <c r="C336" s="168" t="s">
        <v>112</v>
      </c>
      <c r="D336" s="168" t="s">
        <v>467</v>
      </c>
      <c r="E336" s="168" t="s">
        <v>347</v>
      </c>
      <c r="F336" s="181"/>
      <c r="G336" s="105">
        <f>SUM(G337)</f>
        <v>0</v>
      </c>
      <c r="H336" s="105">
        <f>SUM(H337)</f>
        <v>0</v>
      </c>
      <c r="I336" s="13" t="e">
        <f t="shared" si="17"/>
        <v>#DIV/0!</v>
      </c>
    </row>
    <row r="337" spans="1:9" ht="28.5" hidden="1">
      <c r="A337" s="51" t="s">
        <v>48</v>
      </c>
      <c r="B337" s="202"/>
      <c r="C337" s="168" t="s">
        <v>112</v>
      </c>
      <c r="D337" s="168" t="s">
        <v>467</v>
      </c>
      <c r="E337" s="168" t="s">
        <v>348</v>
      </c>
      <c r="F337" s="181"/>
      <c r="G337" s="105">
        <f>SUM(G338)</f>
        <v>0</v>
      </c>
      <c r="H337" s="105">
        <f>SUM(H338)</f>
        <v>0</v>
      </c>
      <c r="I337" s="13" t="e">
        <f t="shared" si="17"/>
        <v>#DIV/0!</v>
      </c>
    </row>
    <row r="338" spans="1:9" ht="15" hidden="1">
      <c r="A338" s="55" t="s">
        <v>49</v>
      </c>
      <c r="B338" s="36"/>
      <c r="C338" s="168" t="s">
        <v>112</v>
      </c>
      <c r="D338" s="168" t="s">
        <v>467</v>
      </c>
      <c r="E338" s="168" t="s">
        <v>348</v>
      </c>
      <c r="F338" s="180" t="s">
        <v>262</v>
      </c>
      <c r="G338" s="105"/>
      <c r="H338" s="105"/>
      <c r="I338" s="13"/>
    </row>
    <row r="339" spans="1:9" ht="15" hidden="1">
      <c r="A339" s="51" t="s">
        <v>113</v>
      </c>
      <c r="B339" s="36"/>
      <c r="C339" s="46" t="s">
        <v>112</v>
      </c>
      <c r="D339" s="46" t="s">
        <v>112</v>
      </c>
      <c r="E339" s="168"/>
      <c r="F339" s="180"/>
      <c r="G339" s="105">
        <f>SUM(G340+G343)</f>
        <v>0</v>
      </c>
      <c r="H339" s="105">
        <f>SUM(H340+H343)</f>
        <v>0</v>
      </c>
      <c r="I339" s="13"/>
    </row>
    <row r="340" spans="1:9" ht="15" hidden="1">
      <c r="A340" s="52" t="s">
        <v>228</v>
      </c>
      <c r="B340" s="47"/>
      <c r="C340" s="168" t="s">
        <v>112</v>
      </c>
      <c r="D340" s="168" t="s">
        <v>112</v>
      </c>
      <c r="E340" s="168" t="s">
        <v>229</v>
      </c>
      <c r="F340" s="181"/>
      <c r="G340" s="105">
        <f>SUM(G341)</f>
        <v>0</v>
      </c>
      <c r="H340" s="105">
        <f>SUM(H341)</f>
        <v>0</v>
      </c>
      <c r="I340" s="13" t="e">
        <f aca="true" t="shared" si="18" ref="I340:I387">SUM(H340/G343*100)</f>
        <v>#DIV/0!</v>
      </c>
    </row>
    <row r="341" spans="1:9" ht="28.5" hidden="1">
      <c r="A341" s="51" t="s">
        <v>48</v>
      </c>
      <c r="B341" s="47"/>
      <c r="C341" s="168" t="s">
        <v>112</v>
      </c>
      <c r="D341" s="168" t="s">
        <v>112</v>
      </c>
      <c r="E341" s="168" t="s">
        <v>232</v>
      </c>
      <c r="F341" s="181"/>
      <c r="G341" s="105">
        <f>SUM(G342)</f>
        <v>0</v>
      </c>
      <c r="H341" s="105">
        <f>SUM(H342)</f>
        <v>0</v>
      </c>
      <c r="I341" s="13" t="e">
        <f t="shared" si="18"/>
        <v>#DIV/0!</v>
      </c>
    </row>
    <row r="342" spans="1:9" ht="15" hidden="1">
      <c r="A342" s="55" t="s">
        <v>49</v>
      </c>
      <c r="B342" s="47"/>
      <c r="C342" s="168" t="s">
        <v>112</v>
      </c>
      <c r="D342" s="168" t="s">
        <v>112</v>
      </c>
      <c r="E342" s="168" t="s">
        <v>232</v>
      </c>
      <c r="F342" s="181" t="s">
        <v>262</v>
      </c>
      <c r="G342" s="105"/>
      <c r="H342" s="105"/>
      <c r="I342" s="13" t="e">
        <f t="shared" si="18"/>
        <v>#DIV/0!</v>
      </c>
    </row>
    <row r="343" spans="1:9" ht="15" hidden="1">
      <c r="A343" s="55" t="s">
        <v>124</v>
      </c>
      <c r="B343" s="205"/>
      <c r="C343" s="168" t="s">
        <v>112</v>
      </c>
      <c r="D343" s="168" t="s">
        <v>112</v>
      </c>
      <c r="E343" s="168" t="s">
        <v>125</v>
      </c>
      <c r="F343" s="198"/>
      <c r="G343" s="105">
        <f>SUM(G344)</f>
        <v>0</v>
      </c>
      <c r="H343" s="105">
        <f>SUM(H344)</f>
        <v>0</v>
      </c>
      <c r="I343" s="13">
        <f t="shared" si="18"/>
        <v>0</v>
      </c>
    </row>
    <row r="344" spans="1:9" ht="42.75" hidden="1">
      <c r="A344" s="58" t="s">
        <v>375</v>
      </c>
      <c r="B344" s="205"/>
      <c r="C344" s="168" t="s">
        <v>112</v>
      </c>
      <c r="D344" s="168" t="s">
        <v>112</v>
      </c>
      <c r="E344" s="168" t="s">
        <v>374</v>
      </c>
      <c r="F344" s="198"/>
      <c r="G344" s="105">
        <f>SUM(G345)</f>
        <v>0</v>
      </c>
      <c r="H344" s="105">
        <f>SUM(H345)</f>
        <v>0</v>
      </c>
      <c r="I344" s="13">
        <f t="shared" si="18"/>
        <v>0</v>
      </c>
    </row>
    <row r="345" spans="1:9" ht="15" hidden="1">
      <c r="A345" s="55" t="s">
        <v>226</v>
      </c>
      <c r="B345" s="205"/>
      <c r="C345" s="168" t="s">
        <v>112</v>
      </c>
      <c r="D345" s="168" t="s">
        <v>112</v>
      </c>
      <c r="E345" s="168" t="s">
        <v>374</v>
      </c>
      <c r="F345" s="198" t="s">
        <v>227</v>
      </c>
      <c r="G345" s="105"/>
      <c r="H345" s="105"/>
      <c r="I345" s="13">
        <f t="shared" si="18"/>
        <v>0</v>
      </c>
    </row>
    <row r="346" spans="1:9" ht="15">
      <c r="A346" s="51" t="s">
        <v>188</v>
      </c>
      <c r="B346" s="36"/>
      <c r="C346" s="46" t="s">
        <v>5</v>
      </c>
      <c r="D346" s="46"/>
      <c r="E346" s="46"/>
      <c r="F346" s="180"/>
      <c r="G346" s="105">
        <f>SUM(G347+G351+G365+G415+G424)</f>
        <v>889954.2000000001</v>
      </c>
      <c r="H346" s="105">
        <f>SUM(H347+H351+H365+H415+H424)</f>
        <v>905591.7000000002</v>
      </c>
      <c r="I346" s="13">
        <f t="shared" si="18"/>
        <v>41580.9587217044</v>
      </c>
    </row>
    <row r="347" spans="1:9" ht="15">
      <c r="A347" s="51" t="s">
        <v>190</v>
      </c>
      <c r="B347" s="36"/>
      <c r="C347" s="46" t="s">
        <v>5</v>
      </c>
      <c r="D347" s="46" t="s">
        <v>465</v>
      </c>
      <c r="E347" s="46"/>
      <c r="F347" s="180"/>
      <c r="G347" s="105">
        <f aca="true" t="shared" si="19" ref="G347:H349">SUM(G348)</f>
        <v>2177.9</v>
      </c>
      <c r="H347" s="105">
        <f t="shared" si="19"/>
        <v>2177.9</v>
      </c>
      <c r="I347" s="13">
        <f t="shared" si="18"/>
        <v>100</v>
      </c>
    </row>
    <row r="348" spans="1:9" ht="15">
      <c r="A348" s="51" t="s">
        <v>191</v>
      </c>
      <c r="B348" s="36"/>
      <c r="C348" s="46" t="s">
        <v>5</v>
      </c>
      <c r="D348" s="46" t="s">
        <v>465</v>
      </c>
      <c r="E348" s="46" t="s">
        <v>192</v>
      </c>
      <c r="F348" s="180"/>
      <c r="G348" s="105">
        <f t="shared" si="19"/>
        <v>2177.9</v>
      </c>
      <c r="H348" s="105">
        <f t="shared" si="19"/>
        <v>2177.9</v>
      </c>
      <c r="I348" s="13">
        <f t="shared" si="18"/>
        <v>4.553332678247744</v>
      </c>
    </row>
    <row r="349" spans="1:9" ht="28.5">
      <c r="A349" s="51" t="s">
        <v>193</v>
      </c>
      <c r="B349" s="36"/>
      <c r="C349" s="46" t="s">
        <v>5</v>
      </c>
      <c r="D349" s="46" t="s">
        <v>465</v>
      </c>
      <c r="E349" s="46" t="s">
        <v>194</v>
      </c>
      <c r="F349" s="180"/>
      <c r="G349" s="105">
        <f t="shared" si="19"/>
        <v>2177.9</v>
      </c>
      <c r="H349" s="105">
        <f t="shared" si="19"/>
        <v>2177.9</v>
      </c>
      <c r="I349" s="13" t="e">
        <f t="shared" si="18"/>
        <v>#DIV/0!</v>
      </c>
    </row>
    <row r="350" spans="1:9" ht="15">
      <c r="A350" s="51" t="s">
        <v>516</v>
      </c>
      <c r="B350" s="36"/>
      <c r="C350" s="46" t="s">
        <v>5</v>
      </c>
      <c r="D350" s="46" t="s">
        <v>465</v>
      </c>
      <c r="E350" s="46" t="s">
        <v>194</v>
      </c>
      <c r="F350" s="180" t="s">
        <v>517</v>
      </c>
      <c r="G350" s="105">
        <v>2177.9</v>
      </c>
      <c r="H350" s="105">
        <v>2177.9</v>
      </c>
      <c r="I350" s="13" t="e">
        <f t="shared" si="18"/>
        <v>#DIV/0!</v>
      </c>
    </row>
    <row r="351" spans="1:9" s="18" customFormat="1" ht="15">
      <c r="A351" s="51" t="s">
        <v>195</v>
      </c>
      <c r="B351" s="36"/>
      <c r="C351" s="168" t="s">
        <v>5</v>
      </c>
      <c r="D351" s="168" t="s">
        <v>467</v>
      </c>
      <c r="E351" s="46"/>
      <c r="F351" s="180"/>
      <c r="G351" s="105">
        <f>SUM(G352+G357)</f>
        <v>47830.899999999994</v>
      </c>
      <c r="H351" s="105">
        <f>SUM(H352+H357)</f>
        <v>48034.5</v>
      </c>
      <c r="I351" s="13" t="e">
        <f t="shared" si="18"/>
        <v>#DIV/0!</v>
      </c>
    </row>
    <row r="352" spans="1:9" ht="15" hidden="1">
      <c r="A352" s="60" t="s">
        <v>68</v>
      </c>
      <c r="B352" s="36"/>
      <c r="C352" s="168" t="s">
        <v>5</v>
      </c>
      <c r="D352" s="168" t="s">
        <v>467</v>
      </c>
      <c r="E352" s="168" t="s">
        <v>69</v>
      </c>
      <c r="F352" s="181"/>
      <c r="G352" s="105"/>
      <c r="H352" s="105"/>
      <c r="I352" s="13" t="e">
        <f t="shared" si="18"/>
        <v>#DIV/0!</v>
      </c>
    </row>
    <row r="353" spans="1:9" s="15" customFormat="1" ht="28.5" hidden="1">
      <c r="A353" s="60" t="s">
        <v>14</v>
      </c>
      <c r="B353" s="36"/>
      <c r="C353" s="168" t="s">
        <v>5</v>
      </c>
      <c r="D353" s="168" t="s">
        <v>467</v>
      </c>
      <c r="E353" s="168" t="s">
        <v>15</v>
      </c>
      <c r="F353" s="181"/>
      <c r="G353" s="105">
        <f>SUM(G354+G355)</f>
        <v>0</v>
      </c>
      <c r="H353" s="105">
        <f>SUM(H354+H355)</f>
        <v>0</v>
      </c>
      <c r="I353" s="13" t="e">
        <f t="shared" si="18"/>
        <v>#DIV/0!</v>
      </c>
    </row>
    <row r="354" spans="1:9" s="15" customFormat="1" ht="15" hidden="1">
      <c r="A354" s="52" t="s">
        <v>261</v>
      </c>
      <c r="B354" s="36"/>
      <c r="C354" s="168" t="s">
        <v>5</v>
      </c>
      <c r="D354" s="168" t="s">
        <v>467</v>
      </c>
      <c r="E354" s="168" t="s">
        <v>15</v>
      </c>
      <c r="F354" s="181" t="s">
        <v>262</v>
      </c>
      <c r="G354" s="105"/>
      <c r="H354" s="105"/>
      <c r="I354" s="13">
        <f t="shared" si="18"/>
        <v>0</v>
      </c>
    </row>
    <row r="355" spans="1:9" s="15" customFormat="1" ht="28.5" hidden="1">
      <c r="A355" s="60" t="s">
        <v>16</v>
      </c>
      <c r="B355" s="36"/>
      <c r="C355" s="168" t="s">
        <v>5</v>
      </c>
      <c r="D355" s="168" t="s">
        <v>467</v>
      </c>
      <c r="E355" s="168" t="s">
        <v>17</v>
      </c>
      <c r="F355" s="181"/>
      <c r="G355" s="105">
        <f>SUM(G356)</f>
        <v>0</v>
      </c>
      <c r="H355" s="105">
        <f>SUM(H356)</f>
        <v>0</v>
      </c>
      <c r="I355" s="13">
        <f t="shared" si="18"/>
        <v>0</v>
      </c>
    </row>
    <row r="356" spans="1:9" ht="15" hidden="1">
      <c r="A356" s="52" t="s">
        <v>261</v>
      </c>
      <c r="B356" s="36"/>
      <c r="C356" s="168" t="s">
        <v>5</v>
      </c>
      <c r="D356" s="168" t="s">
        <v>467</v>
      </c>
      <c r="E356" s="168" t="s">
        <v>17</v>
      </c>
      <c r="F356" s="181" t="s">
        <v>262</v>
      </c>
      <c r="G356" s="105"/>
      <c r="H356" s="105"/>
      <c r="I356" s="13">
        <f t="shared" si="18"/>
        <v>0</v>
      </c>
    </row>
    <row r="357" spans="1:9" ht="15">
      <c r="A357" s="60" t="s">
        <v>68</v>
      </c>
      <c r="B357" s="36"/>
      <c r="C357" s="168" t="s">
        <v>5</v>
      </c>
      <c r="D357" s="168" t="s">
        <v>467</v>
      </c>
      <c r="E357" s="168" t="s">
        <v>18</v>
      </c>
      <c r="F357" s="181"/>
      <c r="G357" s="105">
        <f>SUM(G358+G361)</f>
        <v>47830.899999999994</v>
      </c>
      <c r="H357" s="105">
        <f>SUM(H358+H361)</f>
        <v>48034.5</v>
      </c>
      <c r="I357" s="13">
        <f t="shared" si="18"/>
        <v>3998.8761238761235</v>
      </c>
    </row>
    <row r="358" spans="1:9" ht="28.5">
      <c r="A358" s="52" t="s">
        <v>48</v>
      </c>
      <c r="B358" s="36"/>
      <c r="C358" s="168" t="s">
        <v>5</v>
      </c>
      <c r="D358" s="168" t="s">
        <v>467</v>
      </c>
      <c r="E358" s="168" t="s">
        <v>19</v>
      </c>
      <c r="F358" s="181"/>
      <c r="G358" s="105">
        <f>SUM(G359:G360)</f>
        <v>1733</v>
      </c>
      <c r="H358" s="105">
        <f>SUM(H359:H360)</f>
        <v>1783</v>
      </c>
      <c r="I358" s="13">
        <f t="shared" si="18"/>
        <v>3.867855151753117</v>
      </c>
    </row>
    <row r="359" spans="1:9" ht="28.5">
      <c r="A359" s="51" t="s">
        <v>506</v>
      </c>
      <c r="B359" s="36"/>
      <c r="C359" s="168" t="s">
        <v>5</v>
      </c>
      <c r="D359" s="168" t="s">
        <v>467</v>
      </c>
      <c r="E359" s="168" t="s">
        <v>19</v>
      </c>
      <c r="F359" s="180" t="s">
        <v>507</v>
      </c>
      <c r="G359" s="105">
        <v>531.8</v>
      </c>
      <c r="H359" s="105">
        <v>531.8</v>
      </c>
      <c r="I359" s="13">
        <f t="shared" si="18"/>
        <v>1.373922344193641</v>
      </c>
    </row>
    <row r="360" spans="1:9" ht="15">
      <c r="A360" s="51" t="s">
        <v>508</v>
      </c>
      <c r="B360" s="36"/>
      <c r="C360" s="168" t="s">
        <v>5</v>
      </c>
      <c r="D360" s="168" t="s">
        <v>467</v>
      </c>
      <c r="E360" s="168" t="s">
        <v>19</v>
      </c>
      <c r="F360" s="180" t="s">
        <v>115</v>
      </c>
      <c r="G360" s="105">
        <v>1201.2</v>
      </c>
      <c r="H360" s="105">
        <v>1251.2</v>
      </c>
      <c r="I360" s="13">
        <f t="shared" si="18"/>
        <v>17.86101752983498</v>
      </c>
    </row>
    <row r="361" spans="1:9" ht="28.5">
      <c r="A361" s="52" t="s">
        <v>20</v>
      </c>
      <c r="B361" s="36"/>
      <c r="C361" s="168" t="s">
        <v>5</v>
      </c>
      <c r="D361" s="168" t="s">
        <v>467</v>
      </c>
      <c r="E361" s="168" t="s">
        <v>21</v>
      </c>
      <c r="F361" s="181"/>
      <c r="G361" s="105">
        <f>SUM(G362:G364)</f>
        <v>46097.899999999994</v>
      </c>
      <c r="H361" s="105">
        <f>SUM(H362:H364)</f>
        <v>46251.5</v>
      </c>
      <c r="I361" s="13">
        <f t="shared" si="18"/>
        <v>11982.253886010361</v>
      </c>
    </row>
    <row r="362" spans="1:9" ht="28.5">
      <c r="A362" s="51" t="s">
        <v>506</v>
      </c>
      <c r="B362" s="36"/>
      <c r="C362" s="168" t="s">
        <v>5</v>
      </c>
      <c r="D362" s="168" t="s">
        <v>467</v>
      </c>
      <c r="E362" s="168" t="s">
        <v>21</v>
      </c>
      <c r="F362" s="180" t="s">
        <v>507</v>
      </c>
      <c r="G362" s="105">
        <v>38706.7</v>
      </c>
      <c r="H362" s="105">
        <v>38706.7</v>
      </c>
      <c r="I362" s="13">
        <f t="shared" si="18"/>
        <v>4.9706550959915194</v>
      </c>
    </row>
    <row r="363" spans="1:9" ht="15">
      <c r="A363" s="51" t="s">
        <v>508</v>
      </c>
      <c r="B363" s="36"/>
      <c r="C363" s="168" t="s">
        <v>5</v>
      </c>
      <c r="D363" s="168" t="s">
        <v>467</v>
      </c>
      <c r="E363" s="168" t="s">
        <v>21</v>
      </c>
      <c r="F363" s="180" t="s">
        <v>115</v>
      </c>
      <c r="G363" s="105">
        <v>7005.2</v>
      </c>
      <c r="H363" s="105">
        <v>7158.8</v>
      </c>
      <c r="I363" s="13" t="e">
        <f t="shared" si="18"/>
        <v>#DIV/0!</v>
      </c>
    </row>
    <row r="364" spans="1:9" ht="15">
      <c r="A364" s="51" t="s">
        <v>512</v>
      </c>
      <c r="B364" s="36"/>
      <c r="C364" s="168" t="s">
        <v>5</v>
      </c>
      <c r="D364" s="168" t="s">
        <v>467</v>
      </c>
      <c r="E364" s="168" t="s">
        <v>21</v>
      </c>
      <c r="F364" s="180" t="s">
        <v>172</v>
      </c>
      <c r="G364" s="105">
        <v>386</v>
      </c>
      <c r="H364" s="105">
        <v>386</v>
      </c>
      <c r="I364" s="13" t="e">
        <f t="shared" si="18"/>
        <v>#DIV/0!</v>
      </c>
    </row>
    <row r="365" spans="1:9" ht="15">
      <c r="A365" s="51" t="s">
        <v>22</v>
      </c>
      <c r="B365" s="36"/>
      <c r="C365" s="46" t="s">
        <v>5</v>
      </c>
      <c r="D365" s="46" t="s">
        <v>101</v>
      </c>
      <c r="E365" s="46"/>
      <c r="F365" s="180"/>
      <c r="G365" s="105">
        <f>SUM(G369+G409+G412)</f>
        <v>778704.2000000001</v>
      </c>
      <c r="H365" s="105">
        <f>SUM(H369+H409+H412)</f>
        <v>793106.2000000002</v>
      </c>
      <c r="I365" s="13" t="e">
        <f t="shared" si="18"/>
        <v>#DIV/0!</v>
      </c>
    </row>
    <row r="366" spans="1:9" ht="15" hidden="1">
      <c r="A366" s="51" t="s">
        <v>412</v>
      </c>
      <c r="B366" s="36"/>
      <c r="C366" s="46" t="s">
        <v>5</v>
      </c>
      <c r="D366" s="46" t="s">
        <v>101</v>
      </c>
      <c r="E366" s="46" t="s">
        <v>414</v>
      </c>
      <c r="F366" s="180"/>
      <c r="G366" s="105">
        <f>SUM(G368)</f>
        <v>0</v>
      </c>
      <c r="H366" s="105">
        <f>SUM(H368)</f>
        <v>0</v>
      </c>
      <c r="I366" s="13">
        <f t="shared" si="18"/>
        <v>0</v>
      </c>
    </row>
    <row r="367" spans="1:9" ht="15" hidden="1">
      <c r="A367" s="51" t="s">
        <v>393</v>
      </c>
      <c r="B367" s="36"/>
      <c r="C367" s="46" t="s">
        <v>5</v>
      </c>
      <c r="D367" s="46" t="s">
        <v>101</v>
      </c>
      <c r="E367" s="46" t="s">
        <v>394</v>
      </c>
      <c r="F367" s="180"/>
      <c r="G367" s="105">
        <f>SUM(G368)</f>
        <v>0</v>
      </c>
      <c r="H367" s="105">
        <f>SUM(H368)</f>
        <v>0</v>
      </c>
      <c r="I367" s="13">
        <f t="shared" si="18"/>
        <v>0</v>
      </c>
    </row>
    <row r="368" spans="1:9" ht="15" hidden="1">
      <c r="A368" s="51" t="s">
        <v>314</v>
      </c>
      <c r="B368" s="47"/>
      <c r="C368" s="46" t="s">
        <v>5</v>
      </c>
      <c r="D368" s="46" t="s">
        <v>101</v>
      </c>
      <c r="E368" s="46" t="s">
        <v>394</v>
      </c>
      <c r="F368" s="181" t="s">
        <v>315</v>
      </c>
      <c r="G368" s="105"/>
      <c r="H368" s="105"/>
      <c r="I368" s="13">
        <f t="shared" si="18"/>
        <v>0</v>
      </c>
    </row>
    <row r="369" spans="1:9" ht="15">
      <c r="A369" s="51" t="s">
        <v>23</v>
      </c>
      <c r="B369" s="36"/>
      <c r="C369" s="46" t="s">
        <v>5</v>
      </c>
      <c r="D369" s="46" t="s">
        <v>101</v>
      </c>
      <c r="E369" s="46" t="s">
        <v>24</v>
      </c>
      <c r="F369" s="180"/>
      <c r="G369" s="105">
        <f>SUM(G370+G372+G374+G376+G378+G381)</f>
        <v>777916.4</v>
      </c>
      <c r="H369" s="105">
        <f>SUM(H370+H372+H374+H376+H378+H381)</f>
        <v>792318.4000000001</v>
      </c>
      <c r="I369" s="13">
        <f t="shared" si="18"/>
        <v>480.6223256412093</v>
      </c>
    </row>
    <row r="370" spans="1:9" ht="28.5">
      <c r="A370" s="51" t="s">
        <v>302</v>
      </c>
      <c r="B370" s="36"/>
      <c r="C370" s="168" t="s">
        <v>5</v>
      </c>
      <c r="D370" s="168" t="s">
        <v>101</v>
      </c>
      <c r="E370" s="168" t="s">
        <v>303</v>
      </c>
      <c r="F370" s="181"/>
      <c r="G370" s="105">
        <f>SUM(G371)</f>
        <v>86975.8</v>
      </c>
      <c r="H370" s="105">
        <f>SUM(H371)</f>
        <v>84205.1</v>
      </c>
      <c r="I370" s="13">
        <f t="shared" si="18"/>
        <v>51.07902453464489</v>
      </c>
    </row>
    <row r="371" spans="1:9" ht="15">
      <c r="A371" s="51" t="s">
        <v>516</v>
      </c>
      <c r="B371" s="36"/>
      <c r="C371" s="168" t="s">
        <v>5</v>
      </c>
      <c r="D371" s="168" t="s">
        <v>101</v>
      </c>
      <c r="E371" s="168" t="s">
        <v>303</v>
      </c>
      <c r="F371" s="181" t="s">
        <v>517</v>
      </c>
      <c r="G371" s="105">
        <v>86975.8</v>
      </c>
      <c r="H371" s="105">
        <v>84205.1</v>
      </c>
      <c r="I371" s="13">
        <f t="shared" si="18"/>
        <v>109215.43450064852</v>
      </c>
    </row>
    <row r="372" spans="1:9" ht="15">
      <c r="A372" s="51" t="s">
        <v>301</v>
      </c>
      <c r="B372" s="36"/>
      <c r="C372" s="168" t="s">
        <v>5</v>
      </c>
      <c r="D372" s="168" t="s">
        <v>101</v>
      </c>
      <c r="E372" s="168" t="s">
        <v>602</v>
      </c>
      <c r="F372" s="181"/>
      <c r="G372" s="105">
        <f>SUM(G373)</f>
        <v>164852.6</v>
      </c>
      <c r="H372" s="105">
        <f>SUM(H373)</f>
        <v>166500.9</v>
      </c>
      <c r="I372" s="13">
        <f t="shared" si="18"/>
        <v>215954.4747081712</v>
      </c>
    </row>
    <row r="373" spans="1:9" ht="15">
      <c r="A373" s="51" t="s">
        <v>516</v>
      </c>
      <c r="B373" s="47"/>
      <c r="C373" s="168" t="s">
        <v>5</v>
      </c>
      <c r="D373" s="168" t="s">
        <v>101</v>
      </c>
      <c r="E373" s="168" t="s">
        <v>602</v>
      </c>
      <c r="F373" s="181" t="s">
        <v>517</v>
      </c>
      <c r="G373" s="105">
        <v>164852.6</v>
      </c>
      <c r="H373" s="105">
        <v>166500.9</v>
      </c>
      <c r="I373" s="13">
        <f t="shared" si="18"/>
        <v>197.73138603608308</v>
      </c>
    </row>
    <row r="374" spans="1:9" ht="42.75">
      <c r="A374" s="53" t="s">
        <v>300</v>
      </c>
      <c r="B374" s="36"/>
      <c r="C374" s="168" t="s">
        <v>5</v>
      </c>
      <c r="D374" s="168" t="s">
        <v>101</v>
      </c>
      <c r="E374" s="168" t="s">
        <v>603</v>
      </c>
      <c r="F374" s="181"/>
      <c r="G374" s="105">
        <f>SUM(G375)</f>
        <v>77.1</v>
      </c>
      <c r="H374" s="105">
        <f>SUM(H375)</f>
        <v>77.1</v>
      </c>
      <c r="I374" s="13">
        <f t="shared" si="18"/>
        <v>0.09156160635397169</v>
      </c>
    </row>
    <row r="375" spans="1:9" ht="15">
      <c r="A375" s="51" t="s">
        <v>516</v>
      </c>
      <c r="B375" s="36"/>
      <c r="C375" s="168" t="s">
        <v>5</v>
      </c>
      <c r="D375" s="168" t="s">
        <v>101</v>
      </c>
      <c r="E375" s="168" t="s">
        <v>603</v>
      </c>
      <c r="F375" s="181" t="s">
        <v>517</v>
      </c>
      <c r="G375" s="105">
        <v>77.1</v>
      </c>
      <c r="H375" s="105">
        <v>77.1</v>
      </c>
      <c r="I375" s="13">
        <f t="shared" si="18"/>
        <v>3.790001474708745</v>
      </c>
    </row>
    <row r="376" spans="1:9" ht="71.25">
      <c r="A376" s="206" t="s">
        <v>604</v>
      </c>
      <c r="B376" s="187"/>
      <c r="C376" s="188" t="s">
        <v>5</v>
      </c>
      <c r="D376" s="188" t="s">
        <v>101</v>
      </c>
      <c r="E376" s="188" t="s">
        <v>605</v>
      </c>
      <c r="F376" s="189"/>
      <c r="G376" s="268">
        <f>G377</f>
        <v>84205.6</v>
      </c>
      <c r="H376" s="268">
        <f>H377</f>
        <v>88596.6</v>
      </c>
      <c r="I376" s="13">
        <f t="shared" si="18"/>
        <v>4355.139359976405</v>
      </c>
    </row>
    <row r="377" spans="1:9" ht="15">
      <c r="A377" s="55" t="s">
        <v>516</v>
      </c>
      <c r="B377" s="187"/>
      <c r="C377" s="188" t="s">
        <v>5</v>
      </c>
      <c r="D377" s="188" t="s">
        <v>101</v>
      </c>
      <c r="E377" s="188" t="s">
        <v>605</v>
      </c>
      <c r="F377" s="189" t="s">
        <v>517</v>
      </c>
      <c r="G377" s="268">
        <v>84205.6</v>
      </c>
      <c r="H377" s="268">
        <v>88596.6</v>
      </c>
      <c r="I377" s="13" t="e">
        <f t="shared" si="18"/>
        <v>#DIV/0!</v>
      </c>
    </row>
    <row r="378" spans="1:9" ht="15">
      <c r="A378" s="55" t="s">
        <v>223</v>
      </c>
      <c r="B378" s="187"/>
      <c r="C378" s="188" t="s">
        <v>5</v>
      </c>
      <c r="D378" s="188" t="s">
        <v>101</v>
      </c>
      <c r="E378" s="188" t="s">
        <v>606</v>
      </c>
      <c r="F378" s="189"/>
      <c r="G378" s="268">
        <f>G379+G380</f>
        <v>2034.3</v>
      </c>
      <c r="H378" s="268">
        <f>H379+H380</f>
        <v>2034.3</v>
      </c>
      <c r="I378" s="13">
        <f t="shared" si="18"/>
        <v>0.46258166181944693</v>
      </c>
    </row>
    <row r="379" spans="1:9" ht="15">
      <c r="A379" s="55" t="s">
        <v>516</v>
      </c>
      <c r="B379" s="187"/>
      <c r="C379" s="188" t="s">
        <v>5</v>
      </c>
      <c r="D379" s="188" t="s">
        <v>101</v>
      </c>
      <c r="E379" s="188" t="s">
        <v>606</v>
      </c>
      <c r="F379" s="189" t="s">
        <v>517</v>
      </c>
      <c r="G379" s="268">
        <v>2034.3</v>
      </c>
      <c r="H379" s="268">
        <v>2034.3</v>
      </c>
      <c r="I379" s="13">
        <f t="shared" si="18"/>
        <v>161.50365195300097</v>
      </c>
    </row>
    <row r="380" spans="1:9" ht="42.75">
      <c r="A380" s="55" t="s">
        <v>601</v>
      </c>
      <c r="B380" s="187"/>
      <c r="C380" s="188" t="s">
        <v>5</v>
      </c>
      <c r="D380" s="188" t="s">
        <v>101</v>
      </c>
      <c r="E380" s="188" t="s">
        <v>606</v>
      </c>
      <c r="F380" s="189" t="s">
        <v>523</v>
      </c>
      <c r="G380" s="268"/>
      <c r="H380" s="268"/>
      <c r="I380" s="13">
        <f t="shared" si="18"/>
        <v>0</v>
      </c>
    </row>
    <row r="381" spans="1:9" ht="15">
      <c r="A381" s="55" t="s">
        <v>305</v>
      </c>
      <c r="B381" s="187"/>
      <c r="C381" s="188" t="s">
        <v>5</v>
      </c>
      <c r="D381" s="188" t="s">
        <v>101</v>
      </c>
      <c r="E381" s="188" t="s">
        <v>607</v>
      </c>
      <c r="F381" s="189"/>
      <c r="G381" s="268">
        <f>G382+G384+G386+G388+G390+G392+G394+G396+G398+G400+G402+G404+G407</f>
        <v>439771</v>
      </c>
      <c r="H381" s="268">
        <f>H382+H384+H386+H388+H390+H392+H394+H396+H398+H400+H402+H404+H407</f>
        <v>450904.4000000001</v>
      </c>
      <c r="I381" s="13">
        <f t="shared" si="18"/>
        <v>757.365555908284</v>
      </c>
    </row>
    <row r="382" spans="1:9" ht="42.75">
      <c r="A382" s="55" t="s">
        <v>477</v>
      </c>
      <c r="B382" s="187"/>
      <c r="C382" s="188" t="s">
        <v>5</v>
      </c>
      <c r="D382" s="188" t="s">
        <v>101</v>
      </c>
      <c r="E382" s="188" t="s">
        <v>608</v>
      </c>
      <c r="F382" s="189"/>
      <c r="G382" s="268">
        <f>G383</f>
        <v>1259.6</v>
      </c>
      <c r="H382" s="268">
        <f>H383</f>
        <v>1259.6</v>
      </c>
      <c r="I382" s="13">
        <f t="shared" si="18"/>
        <v>2.1156982593695566</v>
      </c>
    </row>
    <row r="383" spans="1:9" ht="15">
      <c r="A383" s="55" t="s">
        <v>516</v>
      </c>
      <c r="B383" s="187"/>
      <c r="C383" s="188" t="s">
        <v>5</v>
      </c>
      <c r="D383" s="188" t="s">
        <v>101</v>
      </c>
      <c r="E383" s="188" t="s">
        <v>608</v>
      </c>
      <c r="F383" s="189" t="s">
        <v>517</v>
      </c>
      <c r="G383" s="268">
        <v>1259.6</v>
      </c>
      <c r="H383" s="268">
        <v>1259.6</v>
      </c>
      <c r="I383" s="13">
        <f t="shared" si="18"/>
        <v>2.39576537628314</v>
      </c>
    </row>
    <row r="384" spans="1:9" ht="28.5">
      <c r="A384" s="67" t="s">
        <v>478</v>
      </c>
      <c r="B384" s="187"/>
      <c r="C384" s="188" t="s">
        <v>5</v>
      </c>
      <c r="D384" s="188" t="s">
        <v>101</v>
      </c>
      <c r="E384" s="188" t="s">
        <v>609</v>
      </c>
      <c r="F384" s="189"/>
      <c r="G384" s="268">
        <f>SUM(G385)</f>
        <v>59535.9</v>
      </c>
      <c r="H384" s="268">
        <f>SUM(H385)</f>
        <v>62477.9</v>
      </c>
      <c r="I384" s="13">
        <f t="shared" si="18"/>
        <v>118.83327215217561</v>
      </c>
    </row>
    <row r="385" spans="1:9" ht="15">
      <c r="A385" s="55" t="s">
        <v>516</v>
      </c>
      <c r="B385" s="187"/>
      <c r="C385" s="188" t="s">
        <v>5</v>
      </c>
      <c r="D385" s="188" t="s">
        <v>101</v>
      </c>
      <c r="E385" s="188" t="s">
        <v>609</v>
      </c>
      <c r="F385" s="189" t="s">
        <v>517</v>
      </c>
      <c r="G385" s="268">
        <v>59535.9</v>
      </c>
      <c r="H385" s="268">
        <v>62477.9</v>
      </c>
      <c r="I385" s="13">
        <f t="shared" si="18"/>
        <v>35.89196660464256</v>
      </c>
    </row>
    <row r="386" spans="1:9" ht="57">
      <c r="A386" s="207" t="s">
        <v>479</v>
      </c>
      <c r="B386" s="187"/>
      <c r="C386" s="188" t="s">
        <v>5</v>
      </c>
      <c r="D386" s="188" t="s">
        <v>101</v>
      </c>
      <c r="E386" s="188" t="s">
        <v>610</v>
      </c>
      <c r="F386" s="189"/>
      <c r="G386" s="268">
        <f>SUM(G387)</f>
        <v>52576.1</v>
      </c>
      <c r="H386" s="268">
        <f>SUM(H387)</f>
        <v>50891.8</v>
      </c>
      <c r="I386" s="13">
        <f t="shared" si="18"/>
        <v>29.236046442824552</v>
      </c>
    </row>
    <row r="387" spans="1:9" ht="15">
      <c r="A387" s="55" t="s">
        <v>516</v>
      </c>
      <c r="B387" s="187"/>
      <c r="C387" s="188" t="s">
        <v>5</v>
      </c>
      <c r="D387" s="188" t="s">
        <v>101</v>
      </c>
      <c r="E387" s="188" t="s">
        <v>610</v>
      </c>
      <c r="F387" s="189" t="s">
        <v>517</v>
      </c>
      <c r="G387" s="268">
        <v>52576.1</v>
      </c>
      <c r="H387" s="268">
        <v>50891.8</v>
      </c>
      <c r="I387" s="13">
        <f t="shared" si="18"/>
        <v>3312.6212328321294</v>
      </c>
    </row>
    <row r="388" spans="1:9" ht="71.25">
      <c r="A388" s="207" t="s">
        <v>611</v>
      </c>
      <c r="B388" s="187"/>
      <c r="C388" s="188" t="s">
        <v>5</v>
      </c>
      <c r="D388" s="188" t="s">
        <v>101</v>
      </c>
      <c r="E388" s="188" t="s">
        <v>612</v>
      </c>
      <c r="F388" s="189"/>
      <c r="G388" s="268">
        <f>G389</f>
        <v>174072.1</v>
      </c>
      <c r="H388" s="268">
        <f>H389</f>
        <v>182775.4</v>
      </c>
      <c r="I388" s="13"/>
    </row>
    <row r="389" spans="1:9" ht="15">
      <c r="A389" s="55" t="s">
        <v>516</v>
      </c>
      <c r="B389" s="187"/>
      <c r="C389" s="188" t="s">
        <v>5</v>
      </c>
      <c r="D389" s="188" t="s">
        <v>101</v>
      </c>
      <c r="E389" s="188" t="s">
        <v>612</v>
      </c>
      <c r="F389" s="189" t="s">
        <v>517</v>
      </c>
      <c r="G389" s="268">
        <v>174072.1</v>
      </c>
      <c r="H389" s="268">
        <v>182775.4</v>
      </c>
      <c r="I389" s="13"/>
    </row>
    <row r="390" spans="1:9" ht="71.25">
      <c r="A390" s="67" t="s">
        <v>480</v>
      </c>
      <c r="B390" s="187"/>
      <c r="C390" s="188" t="s">
        <v>5</v>
      </c>
      <c r="D390" s="188" t="s">
        <v>101</v>
      </c>
      <c r="E390" s="188" t="s">
        <v>613</v>
      </c>
      <c r="F390" s="189"/>
      <c r="G390" s="268">
        <f>SUM(G391)</f>
        <v>1536.3</v>
      </c>
      <c r="H390" s="268">
        <f>SUM(H391)</f>
        <v>1536.3</v>
      </c>
      <c r="I390" s="13">
        <f aca="true" t="shared" si="20" ref="I390:I430">SUM(H390/G393*100)</f>
        <v>15.335243209790278</v>
      </c>
    </row>
    <row r="391" spans="1:9" ht="15">
      <c r="A391" s="55" t="s">
        <v>516</v>
      </c>
      <c r="B391" s="187"/>
      <c r="C391" s="188" t="s">
        <v>5</v>
      </c>
      <c r="D391" s="188" t="s">
        <v>101</v>
      </c>
      <c r="E391" s="188" t="s">
        <v>613</v>
      </c>
      <c r="F391" s="189" t="s">
        <v>517</v>
      </c>
      <c r="G391" s="268">
        <v>1536.3</v>
      </c>
      <c r="H391" s="268">
        <v>1536.3</v>
      </c>
      <c r="I391" s="13">
        <f t="shared" si="20"/>
        <v>1.2755559540889525</v>
      </c>
    </row>
    <row r="392" spans="1:9" ht="85.5">
      <c r="A392" s="67" t="s">
        <v>481</v>
      </c>
      <c r="B392" s="187"/>
      <c r="C392" s="188" t="s">
        <v>5</v>
      </c>
      <c r="D392" s="188" t="s">
        <v>101</v>
      </c>
      <c r="E392" s="188" t="s">
        <v>614</v>
      </c>
      <c r="F392" s="189"/>
      <c r="G392" s="268">
        <f>G393</f>
        <v>10018.1</v>
      </c>
      <c r="H392" s="268">
        <f>H393</f>
        <v>10518.9</v>
      </c>
      <c r="I392" s="13">
        <f t="shared" si="20"/>
        <v>8.733610314044316</v>
      </c>
    </row>
    <row r="393" spans="1:9" ht="15">
      <c r="A393" s="55" t="s">
        <v>516</v>
      </c>
      <c r="B393" s="187"/>
      <c r="C393" s="188" t="s">
        <v>5</v>
      </c>
      <c r="D393" s="188" t="s">
        <v>101</v>
      </c>
      <c r="E393" s="188" t="s">
        <v>614</v>
      </c>
      <c r="F393" s="189" t="s">
        <v>517</v>
      </c>
      <c r="G393" s="268">
        <v>10018.1</v>
      </c>
      <c r="H393" s="268">
        <v>10518.9</v>
      </c>
      <c r="I393" s="13">
        <f t="shared" si="20"/>
        <v>1021.84767825918</v>
      </c>
    </row>
    <row r="394" spans="1:9" ht="42.75">
      <c r="A394" s="55" t="s">
        <v>482</v>
      </c>
      <c r="B394" s="187"/>
      <c r="C394" s="188" t="s">
        <v>5</v>
      </c>
      <c r="D394" s="188" t="s">
        <v>101</v>
      </c>
      <c r="E394" s="188" t="s">
        <v>615</v>
      </c>
      <c r="F394" s="189"/>
      <c r="G394" s="268">
        <f>SUM(G395)</f>
        <v>120441.6</v>
      </c>
      <c r="H394" s="268">
        <f>SUM(H395)</f>
        <v>120441.6</v>
      </c>
      <c r="I394" s="13">
        <f t="shared" si="20"/>
        <v>11700.174859141247</v>
      </c>
    </row>
    <row r="395" spans="1:9" ht="15">
      <c r="A395" s="55" t="s">
        <v>516</v>
      </c>
      <c r="B395" s="187"/>
      <c r="C395" s="188" t="s">
        <v>5</v>
      </c>
      <c r="D395" s="188" t="s">
        <v>101</v>
      </c>
      <c r="E395" s="188" t="s">
        <v>615</v>
      </c>
      <c r="F395" s="189" t="s">
        <v>517</v>
      </c>
      <c r="G395" s="268">
        <v>120441.6</v>
      </c>
      <c r="H395" s="268">
        <v>120441.6</v>
      </c>
      <c r="I395" s="13">
        <f t="shared" si="20"/>
        <v>49482.99096138044</v>
      </c>
    </row>
    <row r="396" spans="1:9" s="21" customFormat="1" ht="71.25">
      <c r="A396" s="55" t="s">
        <v>483</v>
      </c>
      <c r="B396" s="187"/>
      <c r="C396" s="188" t="s">
        <v>5</v>
      </c>
      <c r="D396" s="188" t="s">
        <v>101</v>
      </c>
      <c r="E396" s="188" t="s">
        <v>616</v>
      </c>
      <c r="F396" s="189"/>
      <c r="G396" s="268">
        <f>G397</f>
        <v>1029.4</v>
      </c>
      <c r="H396" s="268">
        <f>H397</f>
        <v>1080.9</v>
      </c>
      <c r="I396" s="13">
        <f t="shared" si="20"/>
        <v>444.0838126540674</v>
      </c>
    </row>
    <row r="397" spans="1:9" s="21" customFormat="1" ht="15">
      <c r="A397" s="55" t="s">
        <v>516</v>
      </c>
      <c r="B397" s="187"/>
      <c r="C397" s="188" t="s">
        <v>5</v>
      </c>
      <c r="D397" s="188" t="s">
        <v>101</v>
      </c>
      <c r="E397" s="188" t="s">
        <v>616</v>
      </c>
      <c r="F397" s="189" t="s">
        <v>517</v>
      </c>
      <c r="G397" s="268">
        <v>1029.4</v>
      </c>
      <c r="H397" s="268">
        <v>1080.9</v>
      </c>
      <c r="I397" s="13">
        <f t="shared" si="20"/>
        <v>15.863394875106401</v>
      </c>
    </row>
    <row r="398" spans="1:9" s="21" customFormat="1" ht="71.25">
      <c r="A398" s="55" t="s">
        <v>617</v>
      </c>
      <c r="B398" s="187"/>
      <c r="C398" s="188" t="s">
        <v>5</v>
      </c>
      <c r="D398" s="188" t="s">
        <v>101</v>
      </c>
      <c r="E398" s="188" t="s">
        <v>618</v>
      </c>
      <c r="F398" s="189"/>
      <c r="G398" s="268">
        <f>SUM(G399)</f>
        <v>243.4</v>
      </c>
      <c r="H398" s="268">
        <f>SUM(H399)</f>
        <v>243.4</v>
      </c>
      <c r="I398" s="13">
        <f t="shared" si="20"/>
        <v>3.57216237635387</v>
      </c>
    </row>
    <row r="399" spans="1:9" s="21" customFormat="1" ht="15">
      <c r="A399" s="55" t="s">
        <v>516</v>
      </c>
      <c r="B399" s="187"/>
      <c r="C399" s="188" t="s">
        <v>5</v>
      </c>
      <c r="D399" s="188" t="s">
        <v>101</v>
      </c>
      <c r="E399" s="188" t="s">
        <v>618</v>
      </c>
      <c r="F399" s="189" t="s">
        <v>517</v>
      </c>
      <c r="G399" s="268">
        <v>243.4</v>
      </c>
      <c r="H399" s="268">
        <v>243.4</v>
      </c>
      <c r="I399" s="13">
        <f t="shared" si="20"/>
        <v>4.543418203539162</v>
      </c>
    </row>
    <row r="400" spans="1:9" s="40" customFormat="1" ht="42.75">
      <c r="A400" s="55" t="s">
        <v>484</v>
      </c>
      <c r="B400" s="187"/>
      <c r="C400" s="188" t="s">
        <v>5</v>
      </c>
      <c r="D400" s="188" t="s">
        <v>101</v>
      </c>
      <c r="E400" s="188" t="s">
        <v>619</v>
      </c>
      <c r="F400" s="189"/>
      <c r="G400" s="268">
        <f>G401</f>
        <v>6813.8</v>
      </c>
      <c r="H400" s="268">
        <f>H401</f>
        <v>7154.4</v>
      </c>
      <c r="I400" s="17">
        <f t="shared" si="20"/>
        <v>133.54737549466137</v>
      </c>
    </row>
    <row r="401" spans="1:9" ht="15">
      <c r="A401" s="55" t="s">
        <v>516</v>
      </c>
      <c r="B401" s="187"/>
      <c r="C401" s="188" t="s">
        <v>5</v>
      </c>
      <c r="D401" s="188" t="s">
        <v>101</v>
      </c>
      <c r="E401" s="188" t="s">
        <v>619</v>
      </c>
      <c r="F401" s="189" t="s">
        <v>517</v>
      </c>
      <c r="G401" s="268">
        <v>6813.8</v>
      </c>
      <c r="H401" s="268">
        <v>7154.4</v>
      </c>
      <c r="I401" s="13">
        <f t="shared" si="20"/>
        <v>399.44168388141367</v>
      </c>
    </row>
    <row r="402" spans="1:9" ht="28.5">
      <c r="A402" s="55" t="s">
        <v>485</v>
      </c>
      <c r="B402" s="187"/>
      <c r="C402" s="188" t="s">
        <v>5</v>
      </c>
      <c r="D402" s="188" t="s">
        <v>101</v>
      </c>
      <c r="E402" s="188" t="s">
        <v>620</v>
      </c>
      <c r="F402" s="189"/>
      <c r="G402" s="268">
        <f>SUM(G403)</f>
        <v>5357.2</v>
      </c>
      <c r="H402" s="268">
        <f>SUM(H403)</f>
        <v>5357.2</v>
      </c>
      <c r="I402" s="13">
        <f t="shared" si="20"/>
        <v>356.31526438310607</v>
      </c>
    </row>
    <row r="403" spans="1:9" ht="15">
      <c r="A403" s="55" t="s">
        <v>516</v>
      </c>
      <c r="B403" s="187"/>
      <c r="C403" s="188" t="s">
        <v>5</v>
      </c>
      <c r="D403" s="188" t="s">
        <v>101</v>
      </c>
      <c r="E403" s="188" t="s">
        <v>620</v>
      </c>
      <c r="F403" s="189" t="s">
        <v>517</v>
      </c>
      <c r="G403" s="268">
        <v>5357.2</v>
      </c>
      <c r="H403" s="268">
        <v>5357.2</v>
      </c>
      <c r="I403" s="13">
        <f t="shared" si="20"/>
        <v>1862.7260083449232</v>
      </c>
    </row>
    <row r="404" spans="1:9" ht="42.75">
      <c r="A404" s="67" t="s">
        <v>486</v>
      </c>
      <c r="B404" s="187"/>
      <c r="C404" s="188" t="s">
        <v>5</v>
      </c>
      <c r="D404" s="188" t="s">
        <v>101</v>
      </c>
      <c r="E404" s="188" t="s">
        <v>621</v>
      </c>
      <c r="F404" s="189"/>
      <c r="G404" s="268">
        <f>SUM(G405+G406)</f>
        <v>1791.1</v>
      </c>
      <c r="H404" s="268">
        <f>SUM(H405+H406)</f>
        <v>1815.8000000000002</v>
      </c>
      <c r="I404" s="13">
        <f t="shared" si="20"/>
        <v>35.62907150145201</v>
      </c>
    </row>
    <row r="405" spans="1:9" ht="15">
      <c r="A405" s="55" t="s">
        <v>516</v>
      </c>
      <c r="B405" s="187"/>
      <c r="C405" s="188" t="s">
        <v>5</v>
      </c>
      <c r="D405" s="188" t="s">
        <v>101</v>
      </c>
      <c r="E405" s="188" t="s">
        <v>621</v>
      </c>
      <c r="F405" s="189" t="s">
        <v>517</v>
      </c>
      <c r="G405" s="268">
        <v>1503.5</v>
      </c>
      <c r="H405" s="268">
        <v>1528.2</v>
      </c>
      <c r="I405" s="13">
        <f t="shared" si="20"/>
        <v>29.985872380503885</v>
      </c>
    </row>
    <row r="406" spans="1:9" ht="28.5">
      <c r="A406" s="55" t="s">
        <v>622</v>
      </c>
      <c r="B406" s="187"/>
      <c r="C406" s="188" t="s">
        <v>5</v>
      </c>
      <c r="D406" s="188" t="s">
        <v>101</v>
      </c>
      <c r="E406" s="188" t="s">
        <v>621</v>
      </c>
      <c r="F406" s="189" t="s">
        <v>523</v>
      </c>
      <c r="G406" s="268">
        <v>287.6</v>
      </c>
      <c r="H406" s="268">
        <v>287.6</v>
      </c>
      <c r="I406" s="13">
        <f t="shared" si="20"/>
        <v>58.455284552845534</v>
      </c>
    </row>
    <row r="407" spans="1:9" ht="42.75">
      <c r="A407" s="55" t="s">
        <v>487</v>
      </c>
      <c r="B407" s="187"/>
      <c r="C407" s="188" t="s">
        <v>5</v>
      </c>
      <c r="D407" s="188" t="s">
        <v>101</v>
      </c>
      <c r="E407" s="188" t="s">
        <v>623</v>
      </c>
      <c r="F407" s="189"/>
      <c r="G407" s="268">
        <f>SUM(G408)</f>
        <v>5096.4</v>
      </c>
      <c r="H407" s="268">
        <f>SUM(H408)</f>
        <v>5351.2</v>
      </c>
      <c r="I407" s="13">
        <f t="shared" si="20"/>
        <v>1087.6422764227643</v>
      </c>
    </row>
    <row r="408" spans="1:9" ht="15">
      <c r="A408" s="55" t="s">
        <v>516</v>
      </c>
      <c r="B408" s="187"/>
      <c r="C408" s="188" t="s">
        <v>5</v>
      </c>
      <c r="D408" s="188" t="s">
        <v>101</v>
      </c>
      <c r="E408" s="188" t="s">
        <v>623</v>
      </c>
      <c r="F408" s="189" t="s">
        <v>517</v>
      </c>
      <c r="G408" s="268">
        <v>5096.4</v>
      </c>
      <c r="H408" s="268">
        <v>5351.2</v>
      </c>
      <c r="I408" s="13">
        <f t="shared" si="20"/>
        <v>1087.6422764227643</v>
      </c>
    </row>
    <row r="409" spans="1:9" ht="15">
      <c r="A409" s="55" t="s">
        <v>182</v>
      </c>
      <c r="B409" s="187"/>
      <c r="C409" s="188" t="s">
        <v>5</v>
      </c>
      <c r="D409" s="188" t="s">
        <v>101</v>
      </c>
      <c r="E409" s="188" t="s">
        <v>183</v>
      </c>
      <c r="F409" s="189"/>
      <c r="G409" s="268">
        <f>SUM(G410)</f>
        <v>492</v>
      </c>
      <c r="H409" s="268">
        <f>SUM(H410)</f>
        <v>492</v>
      </c>
      <c r="I409" s="13">
        <f t="shared" si="20"/>
        <v>166.3286004056795</v>
      </c>
    </row>
    <row r="410" spans="1:9" ht="15">
      <c r="A410" s="55" t="s">
        <v>184</v>
      </c>
      <c r="B410" s="187"/>
      <c r="C410" s="188" t="s">
        <v>5</v>
      </c>
      <c r="D410" s="188" t="s">
        <v>101</v>
      </c>
      <c r="E410" s="188" t="s">
        <v>185</v>
      </c>
      <c r="F410" s="189"/>
      <c r="G410" s="268">
        <f>SUM(G411:G411)</f>
        <v>492</v>
      </c>
      <c r="H410" s="268">
        <f>SUM(H411:H411)</f>
        <v>492</v>
      </c>
      <c r="I410" s="13">
        <f t="shared" si="20"/>
        <v>166.3286004056795</v>
      </c>
    </row>
    <row r="411" spans="1:9" ht="15">
      <c r="A411" s="55" t="s">
        <v>516</v>
      </c>
      <c r="B411" s="187"/>
      <c r="C411" s="188" t="s">
        <v>5</v>
      </c>
      <c r="D411" s="188" t="s">
        <v>101</v>
      </c>
      <c r="E411" s="188" t="s">
        <v>185</v>
      </c>
      <c r="F411" s="189" t="s">
        <v>517</v>
      </c>
      <c r="G411" s="268">
        <v>492</v>
      </c>
      <c r="H411" s="268">
        <v>492</v>
      </c>
      <c r="I411" s="13">
        <f t="shared" si="20"/>
        <v>166.3286004056795</v>
      </c>
    </row>
    <row r="412" spans="1:9" ht="15">
      <c r="A412" s="55" t="s">
        <v>624</v>
      </c>
      <c r="B412" s="187"/>
      <c r="C412" s="188" t="s">
        <v>5</v>
      </c>
      <c r="D412" s="188" t="s">
        <v>101</v>
      </c>
      <c r="E412" s="188" t="s">
        <v>125</v>
      </c>
      <c r="F412" s="189"/>
      <c r="G412" s="268">
        <f>G413</f>
        <v>295.8</v>
      </c>
      <c r="H412" s="268">
        <f>H413</f>
        <v>295.8</v>
      </c>
      <c r="I412" s="13">
        <f t="shared" si="20"/>
        <v>0.9488798213873278</v>
      </c>
    </row>
    <row r="413" spans="1:9" ht="42.75">
      <c r="A413" s="55" t="s">
        <v>625</v>
      </c>
      <c r="B413" s="187"/>
      <c r="C413" s="188" t="s">
        <v>5</v>
      </c>
      <c r="D413" s="188" t="s">
        <v>101</v>
      </c>
      <c r="E413" s="188" t="s">
        <v>626</v>
      </c>
      <c r="F413" s="189"/>
      <c r="G413" s="268">
        <f>G414</f>
        <v>295.8</v>
      </c>
      <c r="H413" s="268">
        <f>H414</f>
        <v>295.8</v>
      </c>
      <c r="I413" s="13">
        <f t="shared" si="20"/>
        <v>0.9488798213873278</v>
      </c>
    </row>
    <row r="414" spans="1:9" ht="15">
      <c r="A414" s="55" t="s">
        <v>516</v>
      </c>
      <c r="B414" s="187"/>
      <c r="C414" s="188" t="s">
        <v>5</v>
      </c>
      <c r="D414" s="188" t="s">
        <v>101</v>
      </c>
      <c r="E414" s="188" t="s">
        <v>626</v>
      </c>
      <c r="F414" s="189" t="s">
        <v>517</v>
      </c>
      <c r="G414" s="268">
        <v>295.8</v>
      </c>
      <c r="H414" s="268">
        <v>295.8</v>
      </c>
      <c r="I414" s="13">
        <f t="shared" si="20"/>
        <v>0.9488798213873278</v>
      </c>
    </row>
    <row r="415" spans="1:9" s="40" customFormat="1" ht="15">
      <c r="A415" s="67" t="s">
        <v>156</v>
      </c>
      <c r="B415" s="187"/>
      <c r="C415" s="188" t="s">
        <v>5</v>
      </c>
      <c r="D415" s="188" t="s">
        <v>117</v>
      </c>
      <c r="E415" s="188"/>
      <c r="F415" s="189"/>
      <c r="G415" s="268">
        <f>SUM(G416)</f>
        <v>31173.6</v>
      </c>
      <c r="H415" s="268">
        <f>SUM(H416)</f>
        <v>32205.5</v>
      </c>
      <c r="I415" s="17">
        <f t="shared" si="20"/>
        <v>1010.653988577167</v>
      </c>
    </row>
    <row r="416" spans="1:9" ht="15">
      <c r="A416" s="55" t="s">
        <v>157</v>
      </c>
      <c r="B416" s="187"/>
      <c r="C416" s="188" t="s">
        <v>5</v>
      </c>
      <c r="D416" s="188" t="s">
        <v>117</v>
      </c>
      <c r="E416" s="188" t="s">
        <v>224</v>
      </c>
      <c r="F416" s="189"/>
      <c r="G416" s="268">
        <f>SUM(G417)</f>
        <v>31173.6</v>
      </c>
      <c r="H416" s="268">
        <f>SUM(H417)</f>
        <v>32205.5</v>
      </c>
      <c r="I416" s="13">
        <f t="shared" si="20"/>
        <v>1010.653988577167</v>
      </c>
    </row>
    <row r="417" spans="1:9" ht="28.5">
      <c r="A417" s="55" t="s">
        <v>488</v>
      </c>
      <c r="B417" s="187"/>
      <c r="C417" s="188" t="s">
        <v>5</v>
      </c>
      <c r="D417" s="188" t="s">
        <v>117</v>
      </c>
      <c r="E417" s="188" t="s">
        <v>160</v>
      </c>
      <c r="F417" s="189"/>
      <c r="G417" s="268">
        <f>SUM(G422+G418+G420)</f>
        <v>31173.6</v>
      </c>
      <c r="H417" s="268">
        <f>SUM(H422+H418+H420)</f>
        <v>32205.5</v>
      </c>
      <c r="I417" s="13">
        <f t="shared" si="20"/>
        <v>1110.8792383843263</v>
      </c>
    </row>
    <row r="418" spans="1:9" ht="15">
      <c r="A418" s="55" t="s">
        <v>161</v>
      </c>
      <c r="B418" s="187"/>
      <c r="C418" s="188" t="s">
        <v>5</v>
      </c>
      <c r="D418" s="188" t="s">
        <v>117</v>
      </c>
      <c r="E418" s="188" t="s">
        <v>162</v>
      </c>
      <c r="F418" s="189"/>
      <c r="G418" s="268">
        <f>SUM(G419)</f>
        <v>3186.6</v>
      </c>
      <c r="H418" s="268">
        <f>SUM(H419)</f>
        <v>3292</v>
      </c>
      <c r="I418" s="13">
        <f t="shared" si="20"/>
        <v>113.55248180469802</v>
      </c>
    </row>
    <row r="419" spans="1:9" ht="15">
      <c r="A419" s="55" t="s">
        <v>516</v>
      </c>
      <c r="B419" s="187"/>
      <c r="C419" s="188" t="s">
        <v>5</v>
      </c>
      <c r="D419" s="188" t="s">
        <v>117</v>
      </c>
      <c r="E419" s="188" t="s">
        <v>162</v>
      </c>
      <c r="F419" s="189" t="s">
        <v>517</v>
      </c>
      <c r="G419" s="268">
        <v>3186.6</v>
      </c>
      <c r="H419" s="268">
        <v>3292</v>
      </c>
      <c r="I419" s="13">
        <f t="shared" si="20"/>
        <v>13.121863527836128</v>
      </c>
    </row>
    <row r="420" spans="1:9" ht="15">
      <c r="A420" s="55" t="s">
        <v>489</v>
      </c>
      <c r="B420" s="187"/>
      <c r="C420" s="188" t="s">
        <v>5</v>
      </c>
      <c r="D420" s="188" t="s">
        <v>117</v>
      </c>
      <c r="E420" s="188" t="s">
        <v>163</v>
      </c>
      <c r="F420" s="189"/>
      <c r="G420" s="268">
        <f>SUM(G421)</f>
        <v>2899.1</v>
      </c>
      <c r="H420" s="268">
        <f>SUM(H421)</f>
        <v>2995.2</v>
      </c>
      <c r="I420" s="13">
        <f t="shared" si="20"/>
        <v>11.938823097987475</v>
      </c>
    </row>
    <row r="421" spans="1:9" ht="15">
      <c r="A421" s="55" t="s">
        <v>516</v>
      </c>
      <c r="B421" s="187"/>
      <c r="C421" s="188" t="s">
        <v>5</v>
      </c>
      <c r="D421" s="188" t="s">
        <v>117</v>
      </c>
      <c r="E421" s="188" t="s">
        <v>163</v>
      </c>
      <c r="F421" s="189" t="s">
        <v>517</v>
      </c>
      <c r="G421" s="268">
        <v>2899.1</v>
      </c>
      <c r="H421" s="268">
        <v>2995.2</v>
      </c>
      <c r="I421" s="13">
        <f t="shared" si="20"/>
        <v>9.961553299897565</v>
      </c>
    </row>
    <row r="422" spans="1:9" ht="15">
      <c r="A422" s="55" t="s">
        <v>490</v>
      </c>
      <c r="B422" s="187"/>
      <c r="C422" s="188" t="s">
        <v>5</v>
      </c>
      <c r="D422" s="188" t="s">
        <v>117</v>
      </c>
      <c r="E422" s="188" t="s">
        <v>491</v>
      </c>
      <c r="F422" s="189"/>
      <c r="G422" s="268">
        <f>SUM(G423)</f>
        <v>25087.9</v>
      </c>
      <c r="H422" s="268">
        <f>SUM(H423)</f>
        <v>25918.3</v>
      </c>
      <c r="I422" s="13">
        <f t="shared" si="20"/>
        <v>94.44515299150594</v>
      </c>
    </row>
    <row r="423" spans="1:9" ht="15">
      <c r="A423" s="55" t="s">
        <v>516</v>
      </c>
      <c r="B423" s="187"/>
      <c r="C423" s="188" t="s">
        <v>5</v>
      </c>
      <c r="D423" s="188" t="s">
        <v>117</v>
      </c>
      <c r="E423" s="188" t="s">
        <v>491</v>
      </c>
      <c r="F423" s="189" t="s">
        <v>517</v>
      </c>
      <c r="G423" s="268">
        <v>25087.9</v>
      </c>
      <c r="H423" s="268">
        <v>25918.3</v>
      </c>
      <c r="I423" s="13">
        <f t="shared" si="20"/>
        <v>832.0748659668046</v>
      </c>
    </row>
    <row r="424" spans="1:9" ht="15">
      <c r="A424" s="55" t="s">
        <v>164</v>
      </c>
      <c r="B424" s="187"/>
      <c r="C424" s="188" t="s">
        <v>5</v>
      </c>
      <c r="D424" s="188" t="s">
        <v>396</v>
      </c>
      <c r="E424" s="188"/>
      <c r="F424" s="189"/>
      <c r="G424" s="268">
        <f>G425+G437+G445</f>
        <v>30067.6</v>
      </c>
      <c r="H424" s="268">
        <f>H425+H437+H445</f>
        <v>30067.6</v>
      </c>
      <c r="I424" s="13">
        <f t="shared" si="20"/>
        <v>969.203494181736</v>
      </c>
    </row>
    <row r="425" spans="1:9" ht="42.75">
      <c r="A425" s="55" t="s">
        <v>94</v>
      </c>
      <c r="B425" s="187"/>
      <c r="C425" s="188" t="s">
        <v>5</v>
      </c>
      <c r="D425" s="188" t="s">
        <v>396</v>
      </c>
      <c r="E425" s="188" t="s">
        <v>95</v>
      </c>
      <c r="F425" s="189"/>
      <c r="G425" s="268">
        <f>G426+G429+G432+G434</f>
        <v>27442.7</v>
      </c>
      <c r="H425" s="268">
        <f>H426+H429+H432+H434</f>
        <v>27442.7</v>
      </c>
      <c r="I425" s="13">
        <f t="shared" si="20"/>
        <v>217799.20634920636</v>
      </c>
    </row>
    <row r="426" spans="1:9" ht="15">
      <c r="A426" s="55" t="s">
        <v>102</v>
      </c>
      <c r="B426" s="187"/>
      <c r="C426" s="188" t="s">
        <v>5</v>
      </c>
      <c r="D426" s="188" t="s">
        <v>396</v>
      </c>
      <c r="E426" s="188" t="s">
        <v>104</v>
      </c>
      <c r="F426" s="189"/>
      <c r="G426" s="268">
        <f>G427+G428</f>
        <v>3114.9</v>
      </c>
      <c r="H426" s="268">
        <f>H427+H428</f>
        <v>3114.9</v>
      </c>
      <c r="I426" s="13">
        <f t="shared" si="20"/>
        <v>73.58263252385903</v>
      </c>
    </row>
    <row r="427" spans="1:9" ht="42.75">
      <c r="A427" s="55" t="s">
        <v>627</v>
      </c>
      <c r="B427" s="187"/>
      <c r="C427" s="188" t="s">
        <v>5</v>
      </c>
      <c r="D427" s="188" t="s">
        <v>396</v>
      </c>
      <c r="E427" s="188" t="s">
        <v>104</v>
      </c>
      <c r="F427" s="189" t="s">
        <v>507</v>
      </c>
      <c r="G427" s="268">
        <v>3102.3</v>
      </c>
      <c r="H427" s="268">
        <v>3102.3</v>
      </c>
      <c r="I427" s="13">
        <f t="shared" si="20"/>
        <v>86.11758827448368</v>
      </c>
    </row>
    <row r="428" spans="1:9" ht="15">
      <c r="A428" s="55" t="s">
        <v>508</v>
      </c>
      <c r="B428" s="187"/>
      <c r="C428" s="188" t="s">
        <v>5</v>
      </c>
      <c r="D428" s="188" t="s">
        <v>396</v>
      </c>
      <c r="E428" s="188" t="s">
        <v>104</v>
      </c>
      <c r="F428" s="189" t="s">
        <v>115</v>
      </c>
      <c r="G428" s="268">
        <v>12.6</v>
      </c>
      <c r="H428" s="268">
        <v>12.6</v>
      </c>
      <c r="I428" s="13">
        <f t="shared" si="20"/>
        <v>1.9974635383639823</v>
      </c>
    </row>
    <row r="429" spans="1:9" ht="42.75">
      <c r="A429" s="55" t="s">
        <v>628</v>
      </c>
      <c r="B429" s="187"/>
      <c r="C429" s="188" t="s">
        <v>5</v>
      </c>
      <c r="D429" s="188" t="s">
        <v>396</v>
      </c>
      <c r="E429" s="188" t="s">
        <v>167</v>
      </c>
      <c r="F429" s="189"/>
      <c r="G429" s="268">
        <f>G430+G431</f>
        <v>4233.2</v>
      </c>
      <c r="H429" s="268">
        <f>H430+H431</f>
        <v>4233.2</v>
      </c>
      <c r="I429" s="13">
        <f t="shared" si="20"/>
        <v>29.048439226234997</v>
      </c>
    </row>
    <row r="430" spans="1:9" ht="42.75">
      <c r="A430" s="55" t="s">
        <v>627</v>
      </c>
      <c r="B430" s="187"/>
      <c r="C430" s="188" t="s">
        <v>5</v>
      </c>
      <c r="D430" s="188" t="s">
        <v>396</v>
      </c>
      <c r="E430" s="188" t="s">
        <v>167</v>
      </c>
      <c r="F430" s="189" t="s">
        <v>507</v>
      </c>
      <c r="G430" s="268">
        <v>3602.4</v>
      </c>
      <c r="H430" s="268">
        <v>3602.4</v>
      </c>
      <c r="I430" s="13">
        <f t="shared" si="20"/>
        <v>24.719856720350787</v>
      </c>
    </row>
    <row r="431" spans="1:9" ht="15">
      <c r="A431" s="55" t="s">
        <v>508</v>
      </c>
      <c r="B431" s="208"/>
      <c r="C431" s="188" t="s">
        <v>5</v>
      </c>
      <c r="D431" s="188" t="s">
        <v>396</v>
      </c>
      <c r="E431" s="188" t="s">
        <v>167</v>
      </c>
      <c r="F431" s="189" t="s">
        <v>115</v>
      </c>
      <c r="G431" s="268">
        <v>630.8</v>
      </c>
      <c r="H431" s="268">
        <v>630.8</v>
      </c>
      <c r="I431" s="13" t="e">
        <f>SUM(H431/#REF!*100)</f>
        <v>#REF!</v>
      </c>
    </row>
    <row r="432" spans="1:9" ht="28.5">
      <c r="A432" s="55" t="s">
        <v>165</v>
      </c>
      <c r="B432" s="187"/>
      <c r="C432" s="188" t="s">
        <v>5</v>
      </c>
      <c r="D432" s="188" t="s">
        <v>396</v>
      </c>
      <c r="E432" s="188" t="s">
        <v>166</v>
      </c>
      <c r="F432" s="189"/>
      <c r="G432" s="268">
        <f>SUM(G433)</f>
        <v>14572.9</v>
      </c>
      <c r="H432" s="268">
        <f>SUM(H433)</f>
        <v>14572.9</v>
      </c>
      <c r="I432" s="13" t="e">
        <f>SUM(H432/#REF!*100)</f>
        <v>#REF!</v>
      </c>
    </row>
    <row r="433" spans="1:9" ht="42.75">
      <c r="A433" s="55" t="s">
        <v>627</v>
      </c>
      <c r="B433" s="187"/>
      <c r="C433" s="188" t="s">
        <v>5</v>
      </c>
      <c r="D433" s="188" t="s">
        <v>396</v>
      </c>
      <c r="E433" s="188" t="s">
        <v>166</v>
      </c>
      <c r="F433" s="189" t="s">
        <v>507</v>
      </c>
      <c r="G433" s="268">
        <v>14572.9</v>
      </c>
      <c r="H433" s="268">
        <v>14572.9</v>
      </c>
      <c r="I433" s="13" t="e">
        <f>SUM(H433/#REF!*100)</f>
        <v>#REF!</v>
      </c>
    </row>
    <row r="434" spans="1:9" ht="28.5">
      <c r="A434" s="55" t="s">
        <v>168</v>
      </c>
      <c r="B434" s="208"/>
      <c r="C434" s="188" t="s">
        <v>5</v>
      </c>
      <c r="D434" s="188" t="s">
        <v>396</v>
      </c>
      <c r="E434" s="188" t="s">
        <v>169</v>
      </c>
      <c r="F434" s="189"/>
      <c r="G434" s="268">
        <f>G435+G436</f>
        <v>5521.700000000001</v>
      </c>
      <c r="H434" s="268">
        <f>H435+H436</f>
        <v>5521.700000000001</v>
      </c>
      <c r="I434" s="13"/>
    </row>
    <row r="435" spans="1:9" ht="42.75">
      <c r="A435" s="55" t="s">
        <v>627</v>
      </c>
      <c r="B435" s="187"/>
      <c r="C435" s="188" t="s">
        <v>5</v>
      </c>
      <c r="D435" s="188" t="s">
        <v>396</v>
      </c>
      <c r="E435" s="188" t="s">
        <v>169</v>
      </c>
      <c r="F435" s="189" t="s">
        <v>507</v>
      </c>
      <c r="G435" s="268">
        <v>4955.6</v>
      </c>
      <c r="H435" s="268">
        <v>4955.6</v>
      </c>
      <c r="I435" s="13"/>
    </row>
    <row r="436" spans="1:9" ht="15">
      <c r="A436" s="55" t="s">
        <v>508</v>
      </c>
      <c r="B436" s="187"/>
      <c r="C436" s="188" t="s">
        <v>5</v>
      </c>
      <c r="D436" s="188" t="s">
        <v>396</v>
      </c>
      <c r="E436" s="188" t="s">
        <v>169</v>
      </c>
      <c r="F436" s="189" t="s">
        <v>115</v>
      </c>
      <c r="G436" s="268">
        <v>566.1</v>
      </c>
      <c r="H436" s="268">
        <v>566.1</v>
      </c>
      <c r="I436" s="13"/>
    </row>
    <row r="437" spans="1:9" ht="28.5">
      <c r="A437" s="55" t="s">
        <v>509</v>
      </c>
      <c r="B437" s="187"/>
      <c r="C437" s="188" t="s">
        <v>5</v>
      </c>
      <c r="D437" s="188" t="s">
        <v>396</v>
      </c>
      <c r="E437" s="188" t="s">
        <v>510</v>
      </c>
      <c r="F437" s="189"/>
      <c r="G437" s="268">
        <f>G438+G440+G442</f>
        <v>2624.8999999999996</v>
      </c>
      <c r="H437" s="268">
        <f>H438+H440+H442</f>
        <v>2624.8999999999996</v>
      </c>
      <c r="I437" s="13">
        <f aca="true" t="shared" si="21" ref="I437:I443">SUM(H437/G440*100)</f>
        <v>318.324035896192</v>
      </c>
    </row>
    <row r="438" spans="1:9" ht="15">
      <c r="A438" s="55" t="s">
        <v>496</v>
      </c>
      <c r="B438" s="208"/>
      <c r="C438" s="188" t="s">
        <v>5</v>
      </c>
      <c r="D438" s="188" t="s">
        <v>396</v>
      </c>
      <c r="E438" s="188" t="s">
        <v>511</v>
      </c>
      <c r="F438" s="189"/>
      <c r="G438" s="268">
        <f>SUM(G439)</f>
        <v>230</v>
      </c>
      <c r="H438" s="268">
        <f>SUM(H439)</f>
        <v>230</v>
      </c>
      <c r="I438" s="13">
        <f t="shared" si="21"/>
        <v>27.89231142372059</v>
      </c>
    </row>
    <row r="439" spans="1:9" ht="15">
      <c r="A439" s="55" t="s">
        <v>508</v>
      </c>
      <c r="B439" s="187"/>
      <c r="C439" s="188" t="s">
        <v>5</v>
      </c>
      <c r="D439" s="188" t="s">
        <v>396</v>
      </c>
      <c r="E439" s="188" t="s">
        <v>511</v>
      </c>
      <c r="F439" s="189" t="s">
        <v>115</v>
      </c>
      <c r="G439" s="268">
        <v>230</v>
      </c>
      <c r="H439" s="268">
        <v>230</v>
      </c>
      <c r="I439" s="13">
        <f t="shared" si="21"/>
        <v>14.646882761255812</v>
      </c>
    </row>
    <row r="440" spans="1:9" ht="28.5">
      <c r="A440" s="55" t="s">
        <v>497</v>
      </c>
      <c r="B440" s="208"/>
      <c r="C440" s="188" t="s">
        <v>5</v>
      </c>
      <c r="D440" s="188" t="s">
        <v>396</v>
      </c>
      <c r="E440" s="188" t="s">
        <v>513</v>
      </c>
      <c r="F440" s="189"/>
      <c r="G440" s="268">
        <f>SUM(G441)</f>
        <v>824.6</v>
      </c>
      <c r="H440" s="268">
        <f>SUM(H441)</f>
        <v>824.6</v>
      </c>
      <c r="I440" s="13">
        <f t="shared" si="21"/>
        <v>274.8666666666667</v>
      </c>
    </row>
    <row r="441" spans="1:9" ht="15">
      <c r="A441" s="55" t="s">
        <v>508</v>
      </c>
      <c r="B441" s="187"/>
      <c r="C441" s="188" t="s">
        <v>5</v>
      </c>
      <c r="D441" s="188" t="s">
        <v>396</v>
      </c>
      <c r="E441" s="188" t="s">
        <v>513</v>
      </c>
      <c r="F441" s="189" t="s">
        <v>115</v>
      </c>
      <c r="G441" s="268">
        <v>824.6</v>
      </c>
      <c r="H441" s="268">
        <v>824.6</v>
      </c>
      <c r="I441" s="13">
        <f t="shared" si="21"/>
        <v>64.91379988978981</v>
      </c>
    </row>
    <row r="442" spans="1:9" ht="28.5">
      <c r="A442" s="55" t="s">
        <v>514</v>
      </c>
      <c r="B442" s="208"/>
      <c r="C442" s="188" t="s">
        <v>5</v>
      </c>
      <c r="D442" s="188" t="s">
        <v>396</v>
      </c>
      <c r="E442" s="188" t="s">
        <v>515</v>
      </c>
      <c r="F442" s="189"/>
      <c r="G442" s="268">
        <f>G443+G444</f>
        <v>1570.3</v>
      </c>
      <c r="H442" s="268">
        <f>H443+H444</f>
        <v>1570.3</v>
      </c>
      <c r="I442" s="13" t="e">
        <f t="shared" si="21"/>
        <v>#DIV/0!</v>
      </c>
    </row>
    <row r="443" spans="1:9" ht="42.75">
      <c r="A443" s="55" t="s">
        <v>627</v>
      </c>
      <c r="B443" s="187"/>
      <c r="C443" s="188" t="s">
        <v>5</v>
      </c>
      <c r="D443" s="188" t="s">
        <v>396</v>
      </c>
      <c r="E443" s="188" t="s">
        <v>515</v>
      </c>
      <c r="F443" s="189" t="s">
        <v>507</v>
      </c>
      <c r="G443" s="268">
        <v>300</v>
      </c>
      <c r="H443" s="268">
        <v>300</v>
      </c>
      <c r="I443" s="13" t="e">
        <f t="shared" si="21"/>
        <v>#DIV/0!</v>
      </c>
    </row>
    <row r="444" spans="1:9" ht="15">
      <c r="A444" s="55" t="s">
        <v>508</v>
      </c>
      <c r="B444" s="187"/>
      <c r="C444" s="188" t="s">
        <v>5</v>
      </c>
      <c r="D444" s="188" t="s">
        <v>396</v>
      </c>
      <c r="E444" s="188" t="s">
        <v>515</v>
      </c>
      <c r="F444" s="189" t="s">
        <v>115</v>
      </c>
      <c r="G444" s="268">
        <v>1270.3</v>
      </c>
      <c r="H444" s="268">
        <v>1270.3</v>
      </c>
      <c r="I444" s="13"/>
    </row>
    <row r="445" spans="1:9" ht="15" hidden="1">
      <c r="A445" s="55" t="s">
        <v>624</v>
      </c>
      <c r="B445" s="187"/>
      <c r="C445" s="188" t="s">
        <v>5</v>
      </c>
      <c r="D445" s="188" t="s">
        <v>396</v>
      </c>
      <c r="E445" s="188" t="s">
        <v>125</v>
      </c>
      <c r="F445" s="189"/>
      <c r="G445" s="268">
        <f>G446</f>
        <v>0</v>
      </c>
      <c r="H445" s="268">
        <f>H446</f>
        <v>0</v>
      </c>
      <c r="I445" s="13"/>
    </row>
    <row r="446" spans="1:9" ht="42.75" hidden="1">
      <c r="A446" s="55" t="s">
        <v>629</v>
      </c>
      <c r="B446" s="187"/>
      <c r="C446" s="188" t="s">
        <v>5</v>
      </c>
      <c r="D446" s="188" t="s">
        <v>396</v>
      </c>
      <c r="E446" s="188" t="s">
        <v>366</v>
      </c>
      <c r="F446" s="189"/>
      <c r="G446" s="268">
        <f>G447</f>
        <v>0</v>
      </c>
      <c r="H446" s="268">
        <f>H447</f>
        <v>0</v>
      </c>
      <c r="I446" s="13"/>
    </row>
    <row r="447" spans="1:9" ht="42.75" hidden="1">
      <c r="A447" s="55" t="s">
        <v>601</v>
      </c>
      <c r="B447" s="187"/>
      <c r="C447" s="188" t="s">
        <v>5</v>
      </c>
      <c r="D447" s="188" t="s">
        <v>396</v>
      </c>
      <c r="E447" s="188" t="s">
        <v>366</v>
      </c>
      <c r="F447" s="189" t="s">
        <v>523</v>
      </c>
      <c r="G447" s="268"/>
      <c r="H447" s="268"/>
      <c r="I447" s="13"/>
    </row>
    <row r="448" spans="1:9" ht="42.75" hidden="1">
      <c r="A448" s="55" t="s">
        <v>627</v>
      </c>
      <c r="B448" s="187"/>
      <c r="C448" s="188" t="s">
        <v>5</v>
      </c>
      <c r="D448" s="188" t="s">
        <v>396</v>
      </c>
      <c r="E448" s="188" t="s">
        <v>169</v>
      </c>
      <c r="F448" s="189" t="s">
        <v>507</v>
      </c>
      <c r="G448" s="269"/>
      <c r="H448" s="270"/>
      <c r="I448" s="13"/>
    </row>
    <row r="449" spans="1:9" ht="15">
      <c r="A449" s="65" t="s">
        <v>498</v>
      </c>
      <c r="B449" s="209" t="s">
        <v>203</v>
      </c>
      <c r="C449" s="210"/>
      <c r="D449" s="210"/>
      <c r="E449" s="210"/>
      <c r="F449" s="211"/>
      <c r="G449" s="271">
        <f>SUM(G450+G456)</f>
        <v>55159</v>
      </c>
      <c r="H449" s="271">
        <f>SUM(H450+H456)</f>
        <v>55159</v>
      </c>
      <c r="I449" s="13"/>
    </row>
    <row r="450" spans="1:9" ht="15">
      <c r="A450" s="51" t="s">
        <v>111</v>
      </c>
      <c r="B450" s="36"/>
      <c r="C450" s="168" t="s">
        <v>112</v>
      </c>
      <c r="D450" s="168"/>
      <c r="E450" s="168"/>
      <c r="F450" s="181"/>
      <c r="G450" s="105">
        <f aca="true" t="shared" si="22" ref="G450:H454">SUM(G451)</f>
        <v>51267</v>
      </c>
      <c r="H450" s="105">
        <f t="shared" si="22"/>
        <v>51267</v>
      </c>
      <c r="I450" s="13"/>
    </row>
    <row r="451" spans="1:9" ht="15">
      <c r="A451" s="51" t="s">
        <v>359</v>
      </c>
      <c r="B451" s="202"/>
      <c r="C451" s="168" t="s">
        <v>112</v>
      </c>
      <c r="D451" s="168" t="s">
        <v>467</v>
      </c>
      <c r="E451" s="168"/>
      <c r="F451" s="181"/>
      <c r="G451" s="105">
        <f t="shared" si="22"/>
        <v>51267</v>
      </c>
      <c r="H451" s="105">
        <f t="shared" si="22"/>
        <v>51267</v>
      </c>
      <c r="I451" s="13"/>
    </row>
    <row r="452" spans="1:9" ht="15">
      <c r="A452" s="51" t="s">
        <v>335</v>
      </c>
      <c r="B452" s="36"/>
      <c r="C452" s="168" t="s">
        <v>112</v>
      </c>
      <c r="D452" s="168" t="s">
        <v>467</v>
      </c>
      <c r="E452" s="168" t="s">
        <v>336</v>
      </c>
      <c r="F452" s="181"/>
      <c r="G452" s="105">
        <f t="shared" si="22"/>
        <v>51267</v>
      </c>
      <c r="H452" s="105">
        <f t="shared" si="22"/>
        <v>51267</v>
      </c>
      <c r="I452" s="13">
        <f aca="true" t="shared" si="23" ref="I452:I459">SUM(H452/G455*100)</f>
        <v>100</v>
      </c>
    </row>
    <row r="453" spans="1:9" ht="15">
      <c r="A453" s="51" t="s">
        <v>11</v>
      </c>
      <c r="B453" s="202"/>
      <c r="C453" s="168" t="s">
        <v>112</v>
      </c>
      <c r="D453" s="168" t="s">
        <v>467</v>
      </c>
      <c r="E453" s="168" t="s">
        <v>72</v>
      </c>
      <c r="F453" s="181"/>
      <c r="G453" s="105">
        <f t="shared" si="22"/>
        <v>51267</v>
      </c>
      <c r="H453" s="105">
        <f t="shared" si="22"/>
        <v>51267</v>
      </c>
      <c r="I453" s="13">
        <f t="shared" si="23"/>
        <v>1317.24049331963</v>
      </c>
    </row>
    <row r="454" spans="1:9" ht="28.5">
      <c r="A454" s="51" t="s">
        <v>89</v>
      </c>
      <c r="B454" s="202"/>
      <c r="C454" s="168" t="s">
        <v>112</v>
      </c>
      <c r="D454" s="168" t="s">
        <v>467</v>
      </c>
      <c r="E454" s="168" t="s">
        <v>73</v>
      </c>
      <c r="F454" s="181"/>
      <c r="G454" s="105">
        <f t="shared" si="22"/>
        <v>51267</v>
      </c>
      <c r="H454" s="105">
        <f t="shared" si="22"/>
        <v>51267</v>
      </c>
      <c r="I454" s="13">
        <f t="shared" si="23"/>
        <v>1317.24049331963</v>
      </c>
    </row>
    <row r="455" spans="1:9" ht="28.5">
      <c r="A455" s="55" t="s">
        <v>527</v>
      </c>
      <c r="B455" s="204"/>
      <c r="C455" s="168" t="s">
        <v>112</v>
      </c>
      <c r="D455" s="168" t="s">
        <v>467</v>
      </c>
      <c r="E455" s="168" t="s">
        <v>73</v>
      </c>
      <c r="F455" s="198" t="s">
        <v>523</v>
      </c>
      <c r="G455" s="105">
        <v>51267</v>
      </c>
      <c r="H455" s="105">
        <v>51267</v>
      </c>
      <c r="I455" s="13" t="e">
        <f t="shared" si="23"/>
        <v>#DIV/0!</v>
      </c>
    </row>
    <row r="456" spans="1:9" s="39" customFormat="1" ht="15">
      <c r="A456" s="51" t="s">
        <v>259</v>
      </c>
      <c r="B456" s="36"/>
      <c r="C456" s="168" t="s">
        <v>425</v>
      </c>
      <c r="D456" s="168"/>
      <c r="E456" s="168"/>
      <c r="F456" s="181"/>
      <c r="G456" s="105">
        <f>SUM(G457+G476+G472)</f>
        <v>3892</v>
      </c>
      <c r="H456" s="105">
        <f>SUM(H457+H476+H472)</f>
        <v>3892</v>
      </c>
      <c r="I456" s="17" t="e">
        <f t="shared" si="23"/>
        <v>#DIV/0!</v>
      </c>
    </row>
    <row r="457" spans="1:9" s="22" customFormat="1" ht="14.25" customHeight="1">
      <c r="A457" s="51" t="s">
        <v>243</v>
      </c>
      <c r="B457" s="36"/>
      <c r="C457" s="46" t="s">
        <v>425</v>
      </c>
      <c r="D457" s="46" t="s">
        <v>465</v>
      </c>
      <c r="E457" s="46"/>
      <c r="F457" s="180"/>
      <c r="G457" s="105">
        <f>SUM(G458,G460,G466)</f>
        <v>3892</v>
      </c>
      <c r="H457" s="105">
        <f>SUM(H458,H460,H466)</f>
        <v>3892</v>
      </c>
      <c r="I457" s="13">
        <f t="shared" si="23"/>
        <v>100</v>
      </c>
    </row>
    <row r="458" spans="1:9" ht="15" hidden="1">
      <c r="A458" s="55" t="s">
        <v>393</v>
      </c>
      <c r="B458" s="36"/>
      <c r="C458" s="46" t="s">
        <v>319</v>
      </c>
      <c r="D458" s="46" t="s">
        <v>119</v>
      </c>
      <c r="E458" s="168" t="s">
        <v>394</v>
      </c>
      <c r="F458" s="181"/>
      <c r="G458" s="105">
        <f>SUM(G459)</f>
        <v>0</v>
      </c>
      <c r="H458" s="105">
        <f>SUM(H459)</f>
        <v>0</v>
      </c>
      <c r="I458" s="13">
        <f t="shared" si="23"/>
        <v>0</v>
      </c>
    </row>
    <row r="459" spans="1:9" ht="15" hidden="1">
      <c r="A459" s="51" t="s">
        <v>98</v>
      </c>
      <c r="B459" s="36"/>
      <c r="C459" s="46" t="s">
        <v>319</v>
      </c>
      <c r="D459" s="46" t="s">
        <v>119</v>
      </c>
      <c r="E459" s="168" t="s">
        <v>394</v>
      </c>
      <c r="F459" s="181" t="s">
        <v>99</v>
      </c>
      <c r="G459" s="105">
        <f>50.3-50.3</f>
        <v>0</v>
      </c>
      <c r="H459" s="105">
        <f>50.3-50.3</f>
        <v>0</v>
      </c>
      <c r="I459" s="13">
        <f t="shared" si="23"/>
        <v>0</v>
      </c>
    </row>
    <row r="460" spans="1:9" ht="28.5">
      <c r="A460" s="51" t="s">
        <v>499</v>
      </c>
      <c r="B460" s="36"/>
      <c r="C460" s="46" t="s">
        <v>425</v>
      </c>
      <c r="D460" s="46" t="s">
        <v>465</v>
      </c>
      <c r="E460" s="46" t="s">
        <v>500</v>
      </c>
      <c r="F460" s="181"/>
      <c r="G460" s="105">
        <f>SUM(G461)</f>
        <v>3892</v>
      </c>
      <c r="H460" s="105">
        <f>SUM(H461)</f>
        <v>3892</v>
      </c>
      <c r="I460" s="13"/>
    </row>
    <row r="461" spans="1:9" ht="28.5">
      <c r="A461" s="51" t="s">
        <v>48</v>
      </c>
      <c r="B461" s="36"/>
      <c r="C461" s="46" t="s">
        <v>425</v>
      </c>
      <c r="D461" s="46" t="s">
        <v>465</v>
      </c>
      <c r="E461" s="46" t="s">
        <v>501</v>
      </c>
      <c r="F461" s="181"/>
      <c r="G461" s="105">
        <f>SUM(G462)</f>
        <v>3892</v>
      </c>
      <c r="H461" s="105">
        <f>SUM(H462)</f>
        <v>3892</v>
      </c>
      <c r="I461" s="13">
        <f>SUM(H461/G464*100)</f>
        <v>599.1379310344828</v>
      </c>
    </row>
    <row r="462" spans="1:9" ht="28.5">
      <c r="A462" s="51" t="s">
        <v>630</v>
      </c>
      <c r="B462" s="36"/>
      <c r="C462" s="46" t="s">
        <v>425</v>
      </c>
      <c r="D462" s="46" t="s">
        <v>465</v>
      </c>
      <c r="E462" s="46" t="s">
        <v>631</v>
      </c>
      <c r="F462" s="181"/>
      <c r="G462" s="105">
        <f>SUM(G463:G465)</f>
        <v>3892</v>
      </c>
      <c r="H462" s="105">
        <f>SUM(H463:H465)</f>
        <v>3892</v>
      </c>
      <c r="I462" s="13"/>
    </row>
    <row r="463" spans="1:9" ht="28.5">
      <c r="A463" s="51" t="s">
        <v>506</v>
      </c>
      <c r="B463" s="36"/>
      <c r="C463" s="46" t="s">
        <v>425</v>
      </c>
      <c r="D463" s="46" t="s">
        <v>465</v>
      </c>
      <c r="E463" s="46" t="s">
        <v>631</v>
      </c>
      <c r="F463" s="180" t="s">
        <v>507</v>
      </c>
      <c r="G463" s="105">
        <v>3228.9</v>
      </c>
      <c r="H463" s="105">
        <v>3228.9</v>
      </c>
      <c r="I463" s="13"/>
    </row>
    <row r="464" spans="1:9" ht="15">
      <c r="A464" s="51" t="s">
        <v>508</v>
      </c>
      <c r="B464" s="36"/>
      <c r="C464" s="46" t="s">
        <v>425</v>
      </c>
      <c r="D464" s="46" t="s">
        <v>465</v>
      </c>
      <c r="E464" s="46" t="s">
        <v>631</v>
      </c>
      <c r="F464" s="180" t="s">
        <v>115</v>
      </c>
      <c r="G464" s="262">
        <v>649.6</v>
      </c>
      <c r="H464" s="262">
        <v>649.6</v>
      </c>
      <c r="I464" s="13"/>
    </row>
    <row r="465" spans="1:9" ht="15">
      <c r="A465" s="51" t="s">
        <v>512</v>
      </c>
      <c r="B465" s="36"/>
      <c r="C465" s="46" t="s">
        <v>425</v>
      </c>
      <c r="D465" s="46" t="s">
        <v>465</v>
      </c>
      <c r="E465" s="46" t="s">
        <v>631</v>
      </c>
      <c r="F465" s="181" t="s">
        <v>172</v>
      </c>
      <c r="G465" s="105">
        <v>13.5</v>
      </c>
      <c r="H465" s="105">
        <v>13.5</v>
      </c>
      <c r="I465" s="13"/>
    </row>
    <row r="466" spans="1:9" ht="15" hidden="1">
      <c r="A466" s="55" t="s">
        <v>124</v>
      </c>
      <c r="B466" s="36"/>
      <c r="C466" s="46" t="s">
        <v>425</v>
      </c>
      <c r="D466" s="46" t="s">
        <v>465</v>
      </c>
      <c r="E466" s="169" t="s">
        <v>125</v>
      </c>
      <c r="F466" s="180"/>
      <c r="G466" s="105">
        <f>SUM(G467)</f>
        <v>0</v>
      </c>
      <c r="H466" s="105">
        <f>SUM(H467)</f>
        <v>0</v>
      </c>
      <c r="I466" s="13"/>
    </row>
    <row r="467" spans="1:9" ht="28.5" hidden="1">
      <c r="A467" s="51" t="s">
        <v>632</v>
      </c>
      <c r="B467" s="36"/>
      <c r="C467" s="46" t="s">
        <v>425</v>
      </c>
      <c r="D467" s="46" t="s">
        <v>465</v>
      </c>
      <c r="E467" s="169" t="s">
        <v>93</v>
      </c>
      <c r="F467" s="180"/>
      <c r="G467" s="105">
        <f>SUM(G468:G469)</f>
        <v>0</v>
      </c>
      <c r="H467" s="105">
        <f>SUM(H468:H469)</f>
        <v>0</v>
      </c>
      <c r="I467" s="13" t="e">
        <f>SUM(H467/G470*100)</f>
        <v>#DIV/0!</v>
      </c>
    </row>
    <row r="468" spans="1:9" ht="15" hidden="1">
      <c r="A468" s="51" t="s">
        <v>508</v>
      </c>
      <c r="B468" s="36"/>
      <c r="C468" s="46" t="s">
        <v>425</v>
      </c>
      <c r="D468" s="46" t="s">
        <v>465</v>
      </c>
      <c r="E468" s="169" t="s">
        <v>93</v>
      </c>
      <c r="F468" s="180" t="s">
        <v>115</v>
      </c>
      <c r="G468" s="105"/>
      <c r="H468" s="105"/>
      <c r="I468" s="13"/>
    </row>
    <row r="469" spans="1:9" ht="28.5" hidden="1">
      <c r="A469" s="55" t="s">
        <v>527</v>
      </c>
      <c r="B469" s="36"/>
      <c r="C469" s="46" t="s">
        <v>425</v>
      </c>
      <c r="D469" s="46" t="s">
        <v>465</v>
      </c>
      <c r="E469" s="169" t="s">
        <v>93</v>
      </c>
      <c r="F469" s="180" t="s">
        <v>523</v>
      </c>
      <c r="G469" s="105"/>
      <c r="H469" s="105"/>
      <c r="I469" s="13"/>
    </row>
    <row r="470" spans="1:9" ht="42.75" hidden="1">
      <c r="A470" s="51" t="s">
        <v>148</v>
      </c>
      <c r="B470" s="36"/>
      <c r="C470" s="46" t="s">
        <v>425</v>
      </c>
      <c r="D470" s="46" t="s">
        <v>465</v>
      </c>
      <c r="E470" s="169" t="s">
        <v>418</v>
      </c>
      <c r="F470" s="180"/>
      <c r="G470" s="105">
        <f>SUM(G471)</f>
        <v>0</v>
      </c>
      <c r="H470" s="105">
        <f>SUM(H471)</f>
        <v>0</v>
      </c>
      <c r="I470" s="13" t="e">
        <f aca="true" t="shared" si="24" ref="I470:I479">SUM(H470/G473*100)</f>
        <v>#DIV/0!</v>
      </c>
    </row>
    <row r="471" spans="1:9" ht="15" hidden="1">
      <c r="A471" s="55" t="s">
        <v>139</v>
      </c>
      <c r="B471" s="36"/>
      <c r="C471" s="46" t="s">
        <v>425</v>
      </c>
      <c r="D471" s="46" t="s">
        <v>465</v>
      </c>
      <c r="E471" s="169" t="s">
        <v>418</v>
      </c>
      <c r="F471" s="180" t="s">
        <v>77</v>
      </c>
      <c r="G471" s="105"/>
      <c r="H471" s="105"/>
      <c r="I471" s="13" t="e">
        <f t="shared" si="24"/>
        <v>#DIV/0!</v>
      </c>
    </row>
    <row r="472" spans="1:9" ht="15" hidden="1">
      <c r="A472" s="51" t="s">
        <v>152</v>
      </c>
      <c r="B472" s="36"/>
      <c r="C472" s="46" t="s">
        <v>425</v>
      </c>
      <c r="D472" s="46" t="s">
        <v>467</v>
      </c>
      <c r="E472" s="168"/>
      <c r="F472" s="181"/>
      <c r="G472" s="105">
        <f aca="true" t="shared" si="25" ref="G472:H474">SUM(G473)</f>
        <v>0</v>
      </c>
      <c r="H472" s="105">
        <f t="shared" si="25"/>
        <v>0</v>
      </c>
      <c r="I472" s="13" t="e">
        <f t="shared" si="24"/>
        <v>#DIV/0!</v>
      </c>
    </row>
    <row r="473" spans="1:9" ht="15" hidden="1">
      <c r="A473" s="51" t="s">
        <v>3</v>
      </c>
      <c r="B473" s="36"/>
      <c r="C473" s="46" t="s">
        <v>425</v>
      </c>
      <c r="D473" s="46" t="s">
        <v>467</v>
      </c>
      <c r="E473" s="46" t="s">
        <v>4</v>
      </c>
      <c r="F473" s="181"/>
      <c r="G473" s="105">
        <f t="shared" si="25"/>
        <v>0</v>
      </c>
      <c r="H473" s="105">
        <f t="shared" si="25"/>
        <v>0</v>
      </c>
      <c r="I473" s="13" t="e">
        <f t="shared" si="24"/>
        <v>#DIV/0!</v>
      </c>
    </row>
    <row r="474" spans="1:9" ht="28.5" hidden="1">
      <c r="A474" s="51" t="s">
        <v>153</v>
      </c>
      <c r="B474" s="36"/>
      <c r="C474" s="46" t="s">
        <v>425</v>
      </c>
      <c r="D474" s="46" t="s">
        <v>467</v>
      </c>
      <c r="E474" s="46" t="s">
        <v>310</v>
      </c>
      <c r="F474" s="181"/>
      <c r="G474" s="105">
        <f t="shared" si="25"/>
        <v>0</v>
      </c>
      <c r="H474" s="105">
        <f t="shared" si="25"/>
        <v>0</v>
      </c>
      <c r="I474" s="13" t="e">
        <f t="shared" si="24"/>
        <v>#DIV/0!</v>
      </c>
    </row>
    <row r="475" spans="1:9" ht="15" hidden="1">
      <c r="A475" s="55" t="s">
        <v>139</v>
      </c>
      <c r="B475" s="36"/>
      <c r="C475" s="46" t="s">
        <v>425</v>
      </c>
      <c r="D475" s="46" t="s">
        <v>467</v>
      </c>
      <c r="E475" s="46" t="s">
        <v>310</v>
      </c>
      <c r="F475" s="180" t="s">
        <v>77</v>
      </c>
      <c r="G475" s="105"/>
      <c r="H475" s="105"/>
      <c r="I475" s="13" t="e">
        <f t="shared" si="24"/>
        <v>#DIV/0!</v>
      </c>
    </row>
    <row r="476" spans="1:9" ht="15" hidden="1">
      <c r="A476" s="51" t="s">
        <v>244</v>
      </c>
      <c r="B476" s="36"/>
      <c r="C476" s="46" t="s">
        <v>425</v>
      </c>
      <c r="D476" s="46" t="s">
        <v>127</v>
      </c>
      <c r="E476" s="168"/>
      <c r="F476" s="181"/>
      <c r="G476" s="105">
        <f>SUM(G477+G483+G485)+G480</f>
        <v>0</v>
      </c>
      <c r="H476" s="105">
        <f>SUM(H477+H483+H485)+H480</f>
        <v>0</v>
      </c>
      <c r="I476" s="13" t="e">
        <f t="shared" si="24"/>
        <v>#DIV/0!</v>
      </c>
    </row>
    <row r="477" spans="1:9" ht="42.75" hidden="1">
      <c r="A477" s="51" t="s">
        <v>94</v>
      </c>
      <c r="B477" s="36"/>
      <c r="C477" s="46" t="s">
        <v>425</v>
      </c>
      <c r="D477" s="46" t="s">
        <v>127</v>
      </c>
      <c r="E477" s="46" t="s">
        <v>95</v>
      </c>
      <c r="F477" s="181"/>
      <c r="G477" s="105">
        <f>SUM(G478)</f>
        <v>0</v>
      </c>
      <c r="H477" s="105">
        <f>SUM(H478)</f>
        <v>0</v>
      </c>
      <c r="I477" s="13" t="e">
        <f t="shared" si="24"/>
        <v>#DIV/0!</v>
      </c>
    </row>
    <row r="478" spans="1:9" ht="15" hidden="1">
      <c r="A478" s="51" t="s">
        <v>102</v>
      </c>
      <c r="B478" s="36"/>
      <c r="C478" s="46" t="s">
        <v>425</v>
      </c>
      <c r="D478" s="46" t="s">
        <v>127</v>
      </c>
      <c r="E478" s="46" t="s">
        <v>104</v>
      </c>
      <c r="F478" s="181"/>
      <c r="G478" s="105">
        <f>SUM(G479)</f>
        <v>0</v>
      </c>
      <c r="H478" s="105">
        <f>SUM(H479)</f>
        <v>0</v>
      </c>
      <c r="I478" s="13" t="e">
        <f t="shared" si="24"/>
        <v>#DIV/0!</v>
      </c>
    </row>
    <row r="479" spans="1:9" ht="15" hidden="1">
      <c r="A479" s="51" t="s">
        <v>98</v>
      </c>
      <c r="B479" s="36"/>
      <c r="C479" s="46" t="s">
        <v>425</v>
      </c>
      <c r="D479" s="46" t="s">
        <v>127</v>
      </c>
      <c r="E479" s="46" t="s">
        <v>104</v>
      </c>
      <c r="F479" s="180" t="s">
        <v>99</v>
      </c>
      <c r="G479" s="105"/>
      <c r="H479" s="105"/>
      <c r="I479" s="13" t="e">
        <f t="shared" si="24"/>
        <v>#DIV/0!</v>
      </c>
    </row>
    <row r="480" spans="1:9" ht="15" hidden="1">
      <c r="A480" s="55" t="s">
        <v>124</v>
      </c>
      <c r="B480" s="36"/>
      <c r="C480" s="46" t="s">
        <v>425</v>
      </c>
      <c r="D480" s="46" t="s">
        <v>127</v>
      </c>
      <c r="E480" s="169" t="s">
        <v>125</v>
      </c>
      <c r="F480" s="180"/>
      <c r="G480" s="105">
        <f>SUM(G481)</f>
        <v>0</v>
      </c>
      <c r="H480" s="105">
        <f>SUM(H481)</f>
        <v>0</v>
      </c>
      <c r="I480" s="13"/>
    </row>
    <row r="481" spans="1:9" ht="42.75" hidden="1">
      <c r="A481" s="58" t="s">
        <v>208</v>
      </c>
      <c r="B481" s="36"/>
      <c r="C481" s="46" t="s">
        <v>425</v>
      </c>
      <c r="D481" s="46" t="s">
        <v>127</v>
      </c>
      <c r="E481" s="168" t="s">
        <v>317</v>
      </c>
      <c r="F481" s="180"/>
      <c r="G481" s="105">
        <f>SUM(G482)</f>
        <v>0</v>
      </c>
      <c r="H481" s="105">
        <f>SUM(H482)</f>
        <v>0</v>
      </c>
      <c r="I481" s="13"/>
    </row>
    <row r="482" spans="1:9" ht="15" hidden="1">
      <c r="A482" s="51" t="s">
        <v>98</v>
      </c>
      <c r="B482" s="36"/>
      <c r="C482" s="46" t="s">
        <v>425</v>
      </c>
      <c r="D482" s="46" t="s">
        <v>127</v>
      </c>
      <c r="E482" s="168" t="s">
        <v>317</v>
      </c>
      <c r="F482" s="180" t="s">
        <v>99</v>
      </c>
      <c r="G482" s="105"/>
      <c r="H482" s="105"/>
      <c r="I482" s="13" t="e">
        <f>SUM(H482/G485*100)</f>
        <v>#DIV/0!</v>
      </c>
    </row>
    <row r="483" spans="1:9" ht="15" hidden="1">
      <c r="A483" s="55" t="s">
        <v>393</v>
      </c>
      <c r="B483" s="36"/>
      <c r="C483" s="46" t="s">
        <v>425</v>
      </c>
      <c r="D483" s="46" t="s">
        <v>127</v>
      </c>
      <c r="E483" s="168" t="s">
        <v>394</v>
      </c>
      <c r="F483" s="181"/>
      <c r="G483" s="105">
        <f>SUM(G484)</f>
        <v>0</v>
      </c>
      <c r="H483" s="105">
        <f>SUM(H484)</f>
        <v>0</v>
      </c>
      <c r="I483" s="13" t="e">
        <f>SUM(H483/G486*100)</f>
        <v>#DIV/0!</v>
      </c>
    </row>
    <row r="484" spans="1:9" ht="15" hidden="1">
      <c r="A484" s="51" t="s">
        <v>98</v>
      </c>
      <c r="B484" s="36"/>
      <c r="C484" s="46" t="s">
        <v>425</v>
      </c>
      <c r="D484" s="46" t="s">
        <v>127</v>
      </c>
      <c r="E484" s="168" t="s">
        <v>394</v>
      </c>
      <c r="F484" s="181" t="s">
        <v>99</v>
      </c>
      <c r="G484" s="105"/>
      <c r="H484" s="105"/>
      <c r="I484" s="13" t="e">
        <f>SUM(H484/G487*100)</f>
        <v>#DIV/0!</v>
      </c>
    </row>
    <row r="485" spans="1:9" ht="28.5" hidden="1">
      <c r="A485" s="53" t="s">
        <v>108</v>
      </c>
      <c r="B485" s="36"/>
      <c r="C485" s="46" t="s">
        <v>425</v>
      </c>
      <c r="D485" s="46" t="s">
        <v>127</v>
      </c>
      <c r="E485" s="46" t="s">
        <v>109</v>
      </c>
      <c r="F485" s="198"/>
      <c r="G485" s="105">
        <f>SUM(G487)</f>
        <v>0</v>
      </c>
      <c r="H485" s="105">
        <f>SUM(H487)</f>
        <v>0</v>
      </c>
      <c r="I485" s="13" t="e">
        <f>SUM(H485/#REF!*100)</f>
        <v>#REF!</v>
      </c>
    </row>
    <row r="486" spans="1:9" ht="15" hidden="1">
      <c r="A486" s="53" t="s">
        <v>110</v>
      </c>
      <c r="B486" s="36"/>
      <c r="C486" s="46" t="s">
        <v>425</v>
      </c>
      <c r="D486" s="46" t="s">
        <v>127</v>
      </c>
      <c r="E486" s="46" t="s">
        <v>263</v>
      </c>
      <c r="F486" s="198"/>
      <c r="G486" s="105">
        <f>SUM(G487)</f>
        <v>0</v>
      </c>
      <c r="H486" s="105">
        <f>SUM(H487)</f>
        <v>0</v>
      </c>
      <c r="I486" s="13" t="e">
        <f>SUM(H486/#REF!*100)</f>
        <v>#REF!</v>
      </c>
    </row>
    <row r="487" spans="1:9" ht="15" hidden="1">
      <c r="A487" s="51" t="s">
        <v>98</v>
      </c>
      <c r="B487" s="36"/>
      <c r="C487" s="46" t="s">
        <v>425</v>
      </c>
      <c r="D487" s="46" t="s">
        <v>127</v>
      </c>
      <c r="E487" s="46" t="s">
        <v>263</v>
      </c>
      <c r="F487" s="198" t="s">
        <v>99</v>
      </c>
      <c r="G487" s="105"/>
      <c r="H487" s="105"/>
      <c r="I487" s="13" t="e">
        <f>SUM(H487/#REF!*100)</f>
        <v>#REF!</v>
      </c>
    </row>
    <row r="488" spans="1:9" ht="15">
      <c r="A488" s="59" t="s">
        <v>326</v>
      </c>
      <c r="B488" s="202" t="s">
        <v>279</v>
      </c>
      <c r="C488" s="167"/>
      <c r="D488" s="167"/>
      <c r="E488" s="167"/>
      <c r="F488" s="212"/>
      <c r="G488" s="267">
        <f>SUM(G489+G565)</f>
        <v>1508965.2</v>
      </c>
      <c r="H488" s="267">
        <f>SUM(H489+H565)</f>
        <v>1508965.2</v>
      </c>
      <c r="I488" s="13">
        <f>SUM(H488/G503*100)</f>
        <v>116666.55327044996</v>
      </c>
    </row>
    <row r="489" spans="1:9" ht="15">
      <c r="A489" s="55" t="s">
        <v>111</v>
      </c>
      <c r="B489" s="68"/>
      <c r="C489" s="75" t="s">
        <v>112</v>
      </c>
      <c r="D489" s="75"/>
      <c r="E489" s="75"/>
      <c r="F489" s="213"/>
      <c r="G489" s="272">
        <f>SUM(G490+G507+G539+G559)</f>
        <v>1472446</v>
      </c>
      <c r="H489" s="272">
        <f>SUM(H490+H507+H539+H559)</f>
        <v>1472446</v>
      </c>
      <c r="I489" s="13"/>
    </row>
    <row r="490" spans="1:9" ht="15">
      <c r="A490" s="55" t="s">
        <v>354</v>
      </c>
      <c r="B490" s="214"/>
      <c r="C490" s="75" t="s">
        <v>112</v>
      </c>
      <c r="D490" s="75" t="s">
        <v>465</v>
      </c>
      <c r="E490" s="75"/>
      <c r="F490" s="213"/>
      <c r="G490" s="272">
        <f>SUM(G491+G505)</f>
        <v>625369.2000000001</v>
      </c>
      <c r="H490" s="272">
        <f>SUM(H491+H505)</f>
        <v>625369.2000000001</v>
      </c>
      <c r="I490" s="13"/>
    </row>
    <row r="491" spans="1:9" ht="15">
      <c r="A491" s="55" t="s">
        <v>355</v>
      </c>
      <c r="B491" s="214"/>
      <c r="C491" s="75" t="s">
        <v>112</v>
      </c>
      <c r="D491" s="75" t="s">
        <v>465</v>
      </c>
      <c r="E491" s="75" t="s">
        <v>356</v>
      </c>
      <c r="F491" s="213"/>
      <c r="G491" s="272">
        <f>SUM(G492+G497+G501)</f>
        <v>625369.2000000001</v>
      </c>
      <c r="H491" s="272">
        <f>SUM(H492+H497+H501)</f>
        <v>625369.2000000001</v>
      </c>
      <c r="I491" s="13"/>
    </row>
    <row r="492" spans="1:9" ht="15">
      <c r="A492" s="55" t="s">
        <v>633</v>
      </c>
      <c r="B492" s="214"/>
      <c r="C492" s="75" t="s">
        <v>112</v>
      </c>
      <c r="D492" s="75" t="s">
        <v>465</v>
      </c>
      <c r="E492" s="75" t="s">
        <v>80</v>
      </c>
      <c r="F492" s="213"/>
      <c r="G492" s="272">
        <f>SUM(G493+G495)</f>
        <v>538531.5</v>
      </c>
      <c r="H492" s="272">
        <f>SUM(H493+H495)</f>
        <v>538531.5</v>
      </c>
      <c r="I492" s="13"/>
    </row>
    <row r="493" spans="1:9" ht="28.5">
      <c r="A493" s="55" t="s">
        <v>205</v>
      </c>
      <c r="B493" s="214"/>
      <c r="C493" s="75" t="s">
        <v>112</v>
      </c>
      <c r="D493" s="75" t="s">
        <v>465</v>
      </c>
      <c r="E493" s="75" t="s">
        <v>81</v>
      </c>
      <c r="F493" s="213"/>
      <c r="G493" s="272">
        <f>SUM(G494)</f>
        <v>140853</v>
      </c>
      <c r="H493" s="272">
        <f>SUM(H494)</f>
        <v>140853</v>
      </c>
      <c r="I493" s="13"/>
    </row>
    <row r="494" spans="1:9" ht="28.5">
      <c r="A494" s="55" t="s">
        <v>532</v>
      </c>
      <c r="B494" s="214"/>
      <c r="C494" s="75" t="s">
        <v>112</v>
      </c>
      <c r="D494" s="75" t="s">
        <v>465</v>
      </c>
      <c r="E494" s="75" t="s">
        <v>81</v>
      </c>
      <c r="F494" s="213" t="s">
        <v>523</v>
      </c>
      <c r="G494" s="272">
        <v>140853</v>
      </c>
      <c r="H494" s="272">
        <v>140853</v>
      </c>
      <c r="I494" s="13"/>
    </row>
    <row r="495" spans="1:9" ht="71.25">
      <c r="A495" s="55" t="s">
        <v>634</v>
      </c>
      <c r="B495" s="214"/>
      <c r="C495" s="75" t="s">
        <v>112</v>
      </c>
      <c r="D495" s="75" t="s">
        <v>465</v>
      </c>
      <c r="E495" s="75" t="s">
        <v>212</v>
      </c>
      <c r="F495" s="213"/>
      <c r="G495" s="272">
        <f>G496</f>
        <v>397678.5</v>
      </c>
      <c r="H495" s="272">
        <f>H496</f>
        <v>397678.5</v>
      </c>
      <c r="I495" s="13"/>
    </row>
    <row r="496" spans="1:9" ht="28.5">
      <c r="A496" s="55" t="s">
        <v>532</v>
      </c>
      <c r="B496" s="214"/>
      <c r="C496" s="75" t="s">
        <v>112</v>
      </c>
      <c r="D496" s="75" t="s">
        <v>465</v>
      </c>
      <c r="E496" s="75" t="s">
        <v>212</v>
      </c>
      <c r="F496" s="213" t="s">
        <v>523</v>
      </c>
      <c r="G496" s="272">
        <v>397678.5</v>
      </c>
      <c r="H496" s="272">
        <v>397678.5</v>
      </c>
      <c r="I496" s="13"/>
    </row>
    <row r="497" spans="1:9" ht="28.5">
      <c r="A497" s="55" t="s">
        <v>48</v>
      </c>
      <c r="B497" s="214"/>
      <c r="C497" s="75" t="s">
        <v>112</v>
      </c>
      <c r="D497" s="75" t="s">
        <v>465</v>
      </c>
      <c r="E497" s="75" t="s">
        <v>357</v>
      </c>
      <c r="F497" s="213"/>
      <c r="G497" s="272">
        <f>SUM(G498+G499+G500)</f>
        <v>28051.300000000003</v>
      </c>
      <c r="H497" s="272">
        <f>SUM(H498+H499+H500)</f>
        <v>28051.300000000003</v>
      </c>
      <c r="I497" s="13"/>
    </row>
    <row r="498" spans="1:9" ht="28.5">
      <c r="A498" s="55" t="s">
        <v>506</v>
      </c>
      <c r="B498" s="214"/>
      <c r="C498" s="75" t="s">
        <v>112</v>
      </c>
      <c r="D498" s="75" t="s">
        <v>465</v>
      </c>
      <c r="E498" s="75" t="s">
        <v>357</v>
      </c>
      <c r="F498" s="213" t="s">
        <v>507</v>
      </c>
      <c r="G498" s="272">
        <v>4486.7</v>
      </c>
      <c r="H498" s="272">
        <v>4486.7</v>
      </c>
      <c r="I498" s="13"/>
    </row>
    <row r="499" spans="1:9" ht="15">
      <c r="A499" s="55" t="s">
        <v>508</v>
      </c>
      <c r="B499" s="68"/>
      <c r="C499" s="75" t="s">
        <v>112</v>
      </c>
      <c r="D499" s="75" t="s">
        <v>465</v>
      </c>
      <c r="E499" s="75" t="s">
        <v>357</v>
      </c>
      <c r="F499" s="213" t="s">
        <v>115</v>
      </c>
      <c r="G499" s="272">
        <v>21261.2</v>
      </c>
      <c r="H499" s="272">
        <v>21261.2</v>
      </c>
      <c r="I499" s="13"/>
    </row>
    <row r="500" spans="1:9" ht="15">
      <c r="A500" s="55" t="s">
        <v>512</v>
      </c>
      <c r="B500" s="214"/>
      <c r="C500" s="75" t="s">
        <v>112</v>
      </c>
      <c r="D500" s="75" t="s">
        <v>465</v>
      </c>
      <c r="E500" s="75" t="s">
        <v>357</v>
      </c>
      <c r="F500" s="213" t="s">
        <v>172</v>
      </c>
      <c r="G500" s="272">
        <v>2303.4</v>
      </c>
      <c r="H500" s="272">
        <v>2303.4</v>
      </c>
      <c r="I500" s="13"/>
    </row>
    <row r="501" spans="1:9" ht="15">
      <c r="A501" s="215" t="s">
        <v>635</v>
      </c>
      <c r="B501" s="214"/>
      <c r="C501" s="75" t="s">
        <v>112</v>
      </c>
      <c r="D501" s="75" t="s">
        <v>465</v>
      </c>
      <c r="E501" s="75" t="s">
        <v>358</v>
      </c>
      <c r="F501" s="213"/>
      <c r="G501" s="272">
        <f>SUM(G502+G503)</f>
        <v>58786.4</v>
      </c>
      <c r="H501" s="272">
        <f>SUM(H502+H503)</f>
        <v>58786.4</v>
      </c>
      <c r="I501" s="13" t="e">
        <f>SUM(H501/G504*100)</f>
        <v>#DIV/0!</v>
      </c>
    </row>
    <row r="502" spans="1:9" ht="28.5">
      <c r="A502" s="55" t="s">
        <v>506</v>
      </c>
      <c r="B502" s="214"/>
      <c r="C502" s="75" t="s">
        <v>112</v>
      </c>
      <c r="D502" s="75" t="s">
        <v>465</v>
      </c>
      <c r="E502" s="75" t="s">
        <v>358</v>
      </c>
      <c r="F502" s="213" t="s">
        <v>507</v>
      </c>
      <c r="G502" s="272">
        <f>57481.3+11.7</f>
        <v>57493</v>
      </c>
      <c r="H502" s="272">
        <f>57481.3+11.7</f>
        <v>57493</v>
      </c>
      <c r="I502" s="13" t="e">
        <f>SUM(H502/G505*100)</f>
        <v>#DIV/0!</v>
      </c>
    </row>
    <row r="503" spans="1:9" ht="15">
      <c r="A503" s="55" t="s">
        <v>508</v>
      </c>
      <c r="B503" s="214"/>
      <c r="C503" s="75" t="s">
        <v>112</v>
      </c>
      <c r="D503" s="75" t="s">
        <v>465</v>
      </c>
      <c r="E503" s="75" t="s">
        <v>358</v>
      </c>
      <c r="F503" s="213" t="s">
        <v>115</v>
      </c>
      <c r="G503" s="272">
        <v>1293.4</v>
      </c>
      <c r="H503" s="272">
        <v>1293.4</v>
      </c>
      <c r="I503" s="13" t="e">
        <f>SUM(H503/G506*100)</f>
        <v>#DIV/0!</v>
      </c>
    </row>
    <row r="504" spans="1:9" ht="15" hidden="1">
      <c r="A504" s="55" t="s">
        <v>624</v>
      </c>
      <c r="B504" s="216"/>
      <c r="C504" s="75" t="s">
        <v>112</v>
      </c>
      <c r="D504" s="75" t="s">
        <v>465</v>
      </c>
      <c r="E504" s="75" t="s">
        <v>125</v>
      </c>
      <c r="F504" s="213"/>
      <c r="G504" s="272">
        <f>G505</f>
        <v>0</v>
      </c>
      <c r="H504" s="272">
        <f>H505</f>
        <v>0</v>
      </c>
      <c r="I504" s="13">
        <f>SUM(H504/G507*100)</f>
        <v>0</v>
      </c>
    </row>
    <row r="505" spans="1:9" ht="28.5" hidden="1">
      <c r="A505" s="55" t="s">
        <v>636</v>
      </c>
      <c r="B505" s="214"/>
      <c r="C505" s="75" t="s">
        <v>112</v>
      </c>
      <c r="D505" s="75" t="s">
        <v>465</v>
      </c>
      <c r="E505" s="75" t="s">
        <v>372</v>
      </c>
      <c r="F505" s="213"/>
      <c r="G505" s="272">
        <f>G506</f>
        <v>0</v>
      </c>
      <c r="H505" s="272">
        <f>H506</f>
        <v>0</v>
      </c>
      <c r="I505" s="13">
        <f>SUM(H505/G508*100)</f>
        <v>0</v>
      </c>
    </row>
    <row r="506" spans="1:9" ht="15" hidden="1">
      <c r="A506" s="57" t="s">
        <v>516</v>
      </c>
      <c r="B506" s="217"/>
      <c r="C506" s="75" t="s">
        <v>112</v>
      </c>
      <c r="D506" s="75" t="s">
        <v>465</v>
      </c>
      <c r="E506" s="75" t="s">
        <v>372</v>
      </c>
      <c r="F506" s="213" t="s">
        <v>517</v>
      </c>
      <c r="G506" s="272"/>
      <c r="H506" s="272"/>
      <c r="I506" s="13"/>
    </row>
    <row r="507" spans="1:9" ht="15">
      <c r="A507" s="55" t="s">
        <v>359</v>
      </c>
      <c r="B507" s="214"/>
      <c r="C507" s="75" t="s">
        <v>112</v>
      </c>
      <c r="D507" s="75" t="s">
        <v>467</v>
      </c>
      <c r="E507" s="75"/>
      <c r="F507" s="213"/>
      <c r="G507" s="272">
        <f>SUM(G508+G521+G527+G535)</f>
        <v>822556.5</v>
      </c>
      <c r="H507" s="272">
        <f>SUM(H508+H521+H527+H535)</f>
        <v>822556.5</v>
      </c>
      <c r="I507" s="13"/>
    </row>
    <row r="508" spans="1:9" ht="15">
      <c r="A508" s="55" t="s">
        <v>360</v>
      </c>
      <c r="B508" s="214"/>
      <c r="C508" s="75" t="s">
        <v>112</v>
      </c>
      <c r="D508" s="75" t="s">
        <v>467</v>
      </c>
      <c r="E508" s="75" t="s">
        <v>361</v>
      </c>
      <c r="F508" s="213"/>
      <c r="G508" s="272">
        <f>G509+G514</f>
        <v>735918.5</v>
      </c>
      <c r="H508" s="272">
        <f>H509+H514</f>
        <v>735918.5</v>
      </c>
      <c r="I508" s="13"/>
    </row>
    <row r="509" spans="1:9" ht="15">
      <c r="A509" s="55" t="s">
        <v>11</v>
      </c>
      <c r="B509" s="214"/>
      <c r="C509" s="75" t="s">
        <v>112</v>
      </c>
      <c r="D509" s="75" t="s">
        <v>467</v>
      </c>
      <c r="E509" s="75" t="s">
        <v>82</v>
      </c>
      <c r="F509" s="213"/>
      <c r="G509" s="272">
        <f>G510+G512</f>
        <v>347011.4</v>
      </c>
      <c r="H509" s="272">
        <f>H510+H512</f>
        <v>347011.4</v>
      </c>
      <c r="I509" s="13">
        <f>SUM(H509/G512*100)</f>
        <v>128.00182073841714</v>
      </c>
    </row>
    <row r="510" spans="1:9" ht="28.5">
      <c r="A510" s="55" t="s">
        <v>205</v>
      </c>
      <c r="B510" s="214"/>
      <c r="C510" s="75" t="s">
        <v>112</v>
      </c>
      <c r="D510" s="75" t="s">
        <v>467</v>
      </c>
      <c r="E510" s="75" t="s">
        <v>83</v>
      </c>
      <c r="F510" s="213"/>
      <c r="G510" s="272">
        <f>SUM(G511)</f>
        <v>75912.6</v>
      </c>
      <c r="H510" s="272">
        <f>SUM(H511)</f>
        <v>75912.6</v>
      </c>
      <c r="I510" s="13"/>
    </row>
    <row r="511" spans="1:9" ht="28.5">
      <c r="A511" s="55" t="s">
        <v>527</v>
      </c>
      <c r="B511" s="214"/>
      <c r="C511" s="75" t="s">
        <v>112</v>
      </c>
      <c r="D511" s="75" t="s">
        <v>467</v>
      </c>
      <c r="E511" s="75" t="s">
        <v>83</v>
      </c>
      <c r="F511" s="213" t="s">
        <v>523</v>
      </c>
      <c r="G511" s="272">
        <v>75912.6</v>
      </c>
      <c r="H511" s="272">
        <v>75912.6</v>
      </c>
      <c r="I511" s="13"/>
    </row>
    <row r="512" spans="1:9" ht="85.5">
      <c r="A512" s="55" t="s">
        <v>637</v>
      </c>
      <c r="B512" s="214"/>
      <c r="C512" s="75" t="s">
        <v>112</v>
      </c>
      <c r="D512" s="75" t="s">
        <v>467</v>
      </c>
      <c r="E512" s="75" t="s">
        <v>84</v>
      </c>
      <c r="F512" s="213"/>
      <c r="G512" s="272">
        <f>SUM(G513)</f>
        <v>271098.8</v>
      </c>
      <c r="H512" s="272">
        <f>SUM(H513)</f>
        <v>271098.8</v>
      </c>
      <c r="I512" s="13"/>
    </row>
    <row r="513" spans="1:9" ht="28.5">
      <c r="A513" s="55" t="s">
        <v>527</v>
      </c>
      <c r="B513" s="214"/>
      <c r="C513" s="75" t="s">
        <v>112</v>
      </c>
      <c r="D513" s="75" t="s">
        <v>467</v>
      </c>
      <c r="E513" s="75" t="s">
        <v>84</v>
      </c>
      <c r="F513" s="213" t="s">
        <v>523</v>
      </c>
      <c r="G513" s="272">
        <v>271098.8</v>
      </c>
      <c r="H513" s="272">
        <v>271098.8</v>
      </c>
      <c r="I513" s="13"/>
    </row>
    <row r="514" spans="1:9" ht="28.5">
      <c r="A514" s="55" t="s">
        <v>48</v>
      </c>
      <c r="B514" s="214"/>
      <c r="C514" s="75" t="s">
        <v>112</v>
      </c>
      <c r="D514" s="75" t="s">
        <v>467</v>
      </c>
      <c r="E514" s="75" t="s">
        <v>362</v>
      </c>
      <c r="F514" s="213"/>
      <c r="G514" s="272">
        <f>SUM(G515+G516+G517+G518)</f>
        <v>388907.1</v>
      </c>
      <c r="H514" s="272">
        <f>SUM(H515+H516+H517+H518)</f>
        <v>388907.1</v>
      </c>
      <c r="I514" s="13"/>
    </row>
    <row r="515" spans="1:9" ht="28.5">
      <c r="A515" s="55" t="s">
        <v>506</v>
      </c>
      <c r="B515" s="214"/>
      <c r="C515" s="75" t="s">
        <v>112</v>
      </c>
      <c r="D515" s="75" t="s">
        <v>467</v>
      </c>
      <c r="E515" s="75" t="s">
        <v>362</v>
      </c>
      <c r="F515" s="213" t="s">
        <v>507</v>
      </c>
      <c r="G515" s="272">
        <f>23383.4+11.7</f>
        <v>23395.100000000002</v>
      </c>
      <c r="H515" s="272">
        <f>23383.4+11.7</f>
        <v>23395.100000000002</v>
      </c>
      <c r="I515" s="13"/>
    </row>
    <row r="516" spans="1:9" ht="15">
      <c r="A516" s="55" t="s">
        <v>508</v>
      </c>
      <c r="B516" s="214"/>
      <c r="C516" s="75" t="s">
        <v>112</v>
      </c>
      <c r="D516" s="75" t="s">
        <v>467</v>
      </c>
      <c r="E516" s="75" t="s">
        <v>362</v>
      </c>
      <c r="F516" s="213" t="s">
        <v>115</v>
      </c>
      <c r="G516" s="272">
        <v>44954.4</v>
      </c>
      <c r="H516" s="272">
        <v>44954.4</v>
      </c>
      <c r="I516" s="13"/>
    </row>
    <row r="517" spans="1:9" ht="15">
      <c r="A517" s="55" t="s">
        <v>512</v>
      </c>
      <c r="B517" s="217"/>
      <c r="C517" s="75" t="s">
        <v>112</v>
      </c>
      <c r="D517" s="75" t="s">
        <v>467</v>
      </c>
      <c r="E517" s="75" t="s">
        <v>362</v>
      </c>
      <c r="F517" s="218">
        <v>800</v>
      </c>
      <c r="G517" s="272">
        <v>15533.3</v>
      </c>
      <c r="H517" s="272">
        <v>15533.3</v>
      </c>
      <c r="I517" s="13"/>
    </row>
    <row r="518" spans="1:9" ht="85.5">
      <c r="A518" s="66" t="s">
        <v>637</v>
      </c>
      <c r="B518" s="214"/>
      <c r="C518" s="75" t="s">
        <v>112</v>
      </c>
      <c r="D518" s="75" t="s">
        <v>467</v>
      </c>
      <c r="E518" s="75" t="s">
        <v>334</v>
      </c>
      <c r="F518" s="213"/>
      <c r="G518" s="272">
        <f>SUM(G519+G520)</f>
        <v>305024.3</v>
      </c>
      <c r="H518" s="272">
        <f>SUM(H519+H520)</f>
        <v>305024.3</v>
      </c>
      <c r="I518" s="13">
        <f>SUM(H518/G521*100)</f>
        <v>1038.6740764198905</v>
      </c>
    </row>
    <row r="519" spans="1:9" ht="28.5">
      <c r="A519" s="55" t="s">
        <v>506</v>
      </c>
      <c r="B519" s="214"/>
      <c r="C519" s="75" t="s">
        <v>112</v>
      </c>
      <c r="D519" s="75" t="s">
        <v>467</v>
      </c>
      <c r="E519" s="75" t="s">
        <v>334</v>
      </c>
      <c r="F519" s="213" t="s">
        <v>507</v>
      </c>
      <c r="G519" s="272">
        <v>301204.5</v>
      </c>
      <c r="H519" s="272">
        <v>301204.5</v>
      </c>
      <c r="I519" s="13">
        <f>SUM(H519/G522*100)</f>
        <v>1025.666826711888</v>
      </c>
    </row>
    <row r="520" spans="1:9" ht="15">
      <c r="A520" s="55" t="s">
        <v>508</v>
      </c>
      <c r="B520" s="214"/>
      <c r="C520" s="75" t="s">
        <v>112</v>
      </c>
      <c r="D520" s="75" t="s">
        <v>467</v>
      </c>
      <c r="E520" s="75" t="s">
        <v>334</v>
      </c>
      <c r="F520" s="213" t="s">
        <v>115</v>
      </c>
      <c r="G520" s="272">
        <v>3819.8</v>
      </c>
      <c r="H520" s="272">
        <v>3819.8</v>
      </c>
      <c r="I520" s="13" t="e">
        <f>SUM(H520/G523*100)</f>
        <v>#DIV/0!</v>
      </c>
    </row>
    <row r="521" spans="1:9" ht="15">
      <c r="A521" s="55" t="s">
        <v>335</v>
      </c>
      <c r="B521" s="68"/>
      <c r="C521" s="75" t="s">
        <v>112</v>
      </c>
      <c r="D521" s="75" t="s">
        <v>467</v>
      </c>
      <c r="E521" s="75" t="s">
        <v>336</v>
      </c>
      <c r="F521" s="213"/>
      <c r="G521" s="272">
        <f>SUM(G522)</f>
        <v>29366.7</v>
      </c>
      <c r="H521" s="272">
        <f>SUM(H522)</f>
        <v>29366.7</v>
      </c>
      <c r="I521" s="13"/>
    </row>
    <row r="522" spans="1:9" ht="15">
      <c r="A522" s="55" t="s">
        <v>633</v>
      </c>
      <c r="B522" s="214"/>
      <c r="C522" s="75" t="s">
        <v>112</v>
      </c>
      <c r="D522" s="75" t="s">
        <v>467</v>
      </c>
      <c r="E522" s="75" t="s">
        <v>72</v>
      </c>
      <c r="F522" s="213"/>
      <c r="G522" s="272">
        <f>SUM(G525)</f>
        <v>29366.7</v>
      </c>
      <c r="H522" s="272">
        <f>SUM(H525)</f>
        <v>29366.7</v>
      </c>
      <c r="I522" s="13">
        <f>SUM(H522/G525*100)</f>
        <v>100</v>
      </c>
    </row>
    <row r="523" spans="1:9" s="15" customFormat="1" ht="57" hidden="1">
      <c r="A523" s="55" t="s">
        <v>211</v>
      </c>
      <c r="B523" s="214"/>
      <c r="C523" s="75" t="s">
        <v>112</v>
      </c>
      <c r="D523" s="75" t="s">
        <v>467</v>
      </c>
      <c r="E523" s="75" t="s">
        <v>213</v>
      </c>
      <c r="F523" s="213"/>
      <c r="G523" s="272">
        <f>SUM(G524)</f>
        <v>0</v>
      </c>
      <c r="H523" s="272">
        <f>SUM(H524)</f>
        <v>0</v>
      </c>
      <c r="I523" s="13"/>
    </row>
    <row r="524" spans="1:9" s="15" customFormat="1" ht="15" hidden="1">
      <c r="A524" s="55" t="s">
        <v>155</v>
      </c>
      <c r="B524" s="214"/>
      <c r="C524" s="75" t="s">
        <v>112</v>
      </c>
      <c r="D524" s="75" t="s">
        <v>467</v>
      </c>
      <c r="E524" s="75" t="s">
        <v>213</v>
      </c>
      <c r="F524" s="213" t="s">
        <v>77</v>
      </c>
      <c r="G524" s="272"/>
      <c r="H524" s="272"/>
      <c r="I524" s="13">
        <f>SUM(H524/G527*100)</f>
        <v>0</v>
      </c>
    </row>
    <row r="525" spans="1:9" s="15" customFormat="1" ht="28.5">
      <c r="A525" s="55" t="s">
        <v>89</v>
      </c>
      <c r="B525" s="214"/>
      <c r="C525" s="75" t="s">
        <v>112</v>
      </c>
      <c r="D525" s="75" t="s">
        <v>467</v>
      </c>
      <c r="E525" s="75" t="s">
        <v>73</v>
      </c>
      <c r="F525" s="213"/>
      <c r="G525" s="272">
        <f>SUM(G526)</f>
        <v>29366.7</v>
      </c>
      <c r="H525" s="272">
        <f>SUM(H526)</f>
        <v>29366.7</v>
      </c>
      <c r="I525" s="13"/>
    </row>
    <row r="526" spans="1:9" ht="28.5">
      <c r="A526" s="55" t="s">
        <v>527</v>
      </c>
      <c r="B526" s="214"/>
      <c r="C526" s="75" t="s">
        <v>112</v>
      </c>
      <c r="D526" s="75" t="s">
        <v>467</v>
      </c>
      <c r="E526" s="75" t="s">
        <v>73</v>
      </c>
      <c r="F526" s="213" t="s">
        <v>523</v>
      </c>
      <c r="G526" s="272">
        <v>29366.7</v>
      </c>
      <c r="H526" s="272">
        <v>29366.7</v>
      </c>
      <c r="I526" s="13"/>
    </row>
    <row r="527" spans="1:9" ht="15">
      <c r="A527" s="55" t="s">
        <v>346</v>
      </c>
      <c r="B527" s="68"/>
      <c r="C527" s="75" t="s">
        <v>112</v>
      </c>
      <c r="D527" s="75" t="s">
        <v>467</v>
      </c>
      <c r="E527" s="75" t="s">
        <v>347</v>
      </c>
      <c r="F527" s="213"/>
      <c r="G527" s="272">
        <f>SUM(G528)</f>
        <v>51090</v>
      </c>
      <c r="H527" s="272">
        <f>SUM(H528)</f>
        <v>51090</v>
      </c>
      <c r="I527" s="13">
        <f>SUM(H527/G530*100)</f>
        <v>2102.9018316526035</v>
      </c>
    </row>
    <row r="528" spans="1:9" ht="28.5">
      <c r="A528" s="55" t="s">
        <v>48</v>
      </c>
      <c r="B528" s="214"/>
      <c r="C528" s="75" t="s">
        <v>112</v>
      </c>
      <c r="D528" s="75" t="s">
        <v>467</v>
      </c>
      <c r="E528" s="75" t="s">
        <v>348</v>
      </c>
      <c r="F528" s="213"/>
      <c r="G528" s="272">
        <f>SUM(G529+G530+G531+G532)</f>
        <v>51090</v>
      </c>
      <c r="H528" s="272">
        <f>SUM(H529+H530+H531+H532)</f>
        <v>51090</v>
      </c>
      <c r="I528" s="13"/>
    </row>
    <row r="529" spans="1:9" ht="28.5">
      <c r="A529" s="55" t="s">
        <v>506</v>
      </c>
      <c r="B529" s="214"/>
      <c r="C529" s="75" t="s">
        <v>112</v>
      </c>
      <c r="D529" s="75" t="s">
        <v>467</v>
      </c>
      <c r="E529" s="75" t="s">
        <v>638</v>
      </c>
      <c r="F529" s="213" t="s">
        <v>507</v>
      </c>
      <c r="G529" s="272">
        <v>1915.1</v>
      </c>
      <c r="H529" s="272">
        <v>1915.1</v>
      </c>
      <c r="I529" s="13">
        <f>SUM(H529/G532*100)</f>
        <v>4.206477857290334</v>
      </c>
    </row>
    <row r="530" spans="1:9" ht="15">
      <c r="A530" s="55" t="s">
        <v>508</v>
      </c>
      <c r="B530" s="214"/>
      <c r="C530" s="75" t="s">
        <v>112</v>
      </c>
      <c r="D530" s="75" t="s">
        <v>467</v>
      </c>
      <c r="E530" s="75" t="s">
        <v>280</v>
      </c>
      <c r="F530" s="213" t="s">
        <v>115</v>
      </c>
      <c r="G530" s="272">
        <v>2429.5</v>
      </c>
      <c r="H530" s="272">
        <v>2429.5</v>
      </c>
      <c r="I530" s="13">
        <f>SUM(H530/G533*100)</f>
        <v>7.234099571224392</v>
      </c>
    </row>
    <row r="531" spans="1:9" ht="15">
      <c r="A531" s="55" t="s">
        <v>512</v>
      </c>
      <c r="B531" s="214"/>
      <c r="C531" s="75" t="s">
        <v>112</v>
      </c>
      <c r="D531" s="75" t="s">
        <v>467</v>
      </c>
      <c r="E531" s="75" t="s">
        <v>280</v>
      </c>
      <c r="F531" s="213" t="s">
        <v>172</v>
      </c>
      <c r="G531" s="272">
        <v>1218</v>
      </c>
      <c r="H531" s="272">
        <v>1218</v>
      </c>
      <c r="I531" s="13">
        <f>SUM(H531/G534*100)</f>
        <v>10.198101043254015</v>
      </c>
    </row>
    <row r="532" spans="1:9" ht="85.5">
      <c r="A532" s="55" t="s">
        <v>639</v>
      </c>
      <c r="B532" s="214"/>
      <c r="C532" s="75" t="s">
        <v>112</v>
      </c>
      <c r="D532" s="75" t="s">
        <v>467</v>
      </c>
      <c r="E532" s="75" t="s">
        <v>349</v>
      </c>
      <c r="F532" s="213"/>
      <c r="G532" s="272">
        <f>SUM(G533+G534)</f>
        <v>45527.4</v>
      </c>
      <c r="H532" s="272">
        <f>SUM(H533+H534)</f>
        <v>45527.4</v>
      </c>
      <c r="I532" s="13">
        <f>SUM(H532/G535*100)</f>
        <v>736.5343859705887</v>
      </c>
    </row>
    <row r="533" spans="1:9" ht="28.5">
      <c r="A533" s="55" t="s">
        <v>506</v>
      </c>
      <c r="B533" s="214"/>
      <c r="C533" s="75" t="s">
        <v>112</v>
      </c>
      <c r="D533" s="75" t="s">
        <v>467</v>
      </c>
      <c r="E533" s="75" t="s">
        <v>349</v>
      </c>
      <c r="F533" s="213" t="s">
        <v>507</v>
      </c>
      <c r="G533" s="272">
        <f>33581.2+2.8</f>
        <v>33584</v>
      </c>
      <c r="H533" s="272">
        <f>33581.2+2.8</f>
        <v>33584</v>
      </c>
      <c r="I533" s="13">
        <f>SUM(H533/G536*100)</f>
        <v>543.3161309109735</v>
      </c>
    </row>
    <row r="534" spans="1:9" ht="15">
      <c r="A534" s="55" t="s">
        <v>508</v>
      </c>
      <c r="B534" s="214"/>
      <c r="C534" s="75" t="s">
        <v>112</v>
      </c>
      <c r="D534" s="75" t="s">
        <v>467</v>
      </c>
      <c r="E534" s="75" t="s">
        <v>349</v>
      </c>
      <c r="F534" s="213" t="s">
        <v>115</v>
      </c>
      <c r="G534" s="272">
        <v>11943.4</v>
      </c>
      <c r="H534" s="272">
        <v>11943.4</v>
      </c>
      <c r="I534" s="13"/>
    </row>
    <row r="535" spans="1:9" ht="15">
      <c r="A535" s="55" t="s">
        <v>350</v>
      </c>
      <c r="B535" s="68"/>
      <c r="C535" s="75" t="s">
        <v>112</v>
      </c>
      <c r="D535" s="75" t="s">
        <v>467</v>
      </c>
      <c r="E535" s="75" t="s">
        <v>351</v>
      </c>
      <c r="F535" s="213"/>
      <c r="G535" s="272">
        <f aca="true" t="shared" si="26" ref="G535:H537">G536</f>
        <v>6181.3</v>
      </c>
      <c r="H535" s="272">
        <f t="shared" si="26"/>
        <v>6181.3</v>
      </c>
      <c r="I535" s="13"/>
    </row>
    <row r="536" spans="1:9" ht="15">
      <c r="A536" s="55" t="s">
        <v>237</v>
      </c>
      <c r="B536" s="68"/>
      <c r="C536" s="75" t="s">
        <v>112</v>
      </c>
      <c r="D536" s="75" t="s">
        <v>467</v>
      </c>
      <c r="E536" s="75" t="s">
        <v>312</v>
      </c>
      <c r="F536" s="213"/>
      <c r="G536" s="272">
        <f t="shared" si="26"/>
        <v>6181.3</v>
      </c>
      <c r="H536" s="272">
        <f t="shared" si="26"/>
        <v>6181.3</v>
      </c>
      <c r="I536" s="13">
        <f>SUM(H536/G539*100)</f>
        <v>513.4396544563502</v>
      </c>
    </row>
    <row r="537" spans="1:9" ht="57">
      <c r="A537" s="55" t="s">
        <v>640</v>
      </c>
      <c r="B537" s="68"/>
      <c r="C537" s="75" t="s">
        <v>112</v>
      </c>
      <c r="D537" s="75" t="s">
        <v>467</v>
      </c>
      <c r="E537" s="75" t="s">
        <v>306</v>
      </c>
      <c r="F537" s="213"/>
      <c r="G537" s="272">
        <f t="shared" si="26"/>
        <v>6181.3</v>
      </c>
      <c r="H537" s="272">
        <f t="shared" si="26"/>
        <v>6181.3</v>
      </c>
      <c r="I537" s="13"/>
    </row>
    <row r="538" spans="1:9" ht="28.5">
      <c r="A538" s="55" t="s">
        <v>527</v>
      </c>
      <c r="B538" s="68"/>
      <c r="C538" s="75" t="s">
        <v>112</v>
      </c>
      <c r="D538" s="75" t="s">
        <v>467</v>
      </c>
      <c r="E538" s="75" t="s">
        <v>306</v>
      </c>
      <c r="F538" s="213" t="s">
        <v>523</v>
      </c>
      <c r="G538" s="272">
        <v>6181.3</v>
      </c>
      <c r="H538" s="272">
        <v>6181.3</v>
      </c>
      <c r="I538" s="13" t="e">
        <f aca="true" t="shared" si="27" ref="I538:I546">SUM(H538/G541*100)</f>
        <v>#DIV/0!</v>
      </c>
    </row>
    <row r="539" spans="1:9" ht="15">
      <c r="A539" s="55" t="s">
        <v>113</v>
      </c>
      <c r="B539" s="68"/>
      <c r="C539" s="75" t="s">
        <v>112</v>
      </c>
      <c r="D539" s="75" t="s">
        <v>112</v>
      </c>
      <c r="E539" s="75"/>
      <c r="F539" s="213"/>
      <c r="G539" s="272">
        <f>SUM(G544+G551+G540+G556)</f>
        <v>1203.8999999999999</v>
      </c>
      <c r="H539" s="272">
        <f>SUM(H544+H551+H540+H556)</f>
        <v>1203.8999999999999</v>
      </c>
      <c r="I539" s="13" t="e">
        <f t="shared" si="27"/>
        <v>#DIV/0!</v>
      </c>
    </row>
    <row r="540" spans="1:9" ht="15" hidden="1">
      <c r="A540" s="55" t="s">
        <v>412</v>
      </c>
      <c r="B540" s="68"/>
      <c r="C540" s="75" t="s">
        <v>112</v>
      </c>
      <c r="D540" s="75" t="s">
        <v>112</v>
      </c>
      <c r="E540" s="75" t="s">
        <v>414</v>
      </c>
      <c r="F540" s="213"/>
      <c r="G540" s="272">
        <f>SUM(G541)</f>
        <v>0</v>
      </c>
      <c r="H540" s="272">
        <f>SUM(H541)</f>
        <v>0</v>
      </c>
      <c r="I540" s="13" t="e">
        <f t="shared" si="27"/>
        <v>#DIV/0!</v>
      </c>
    </row>
    <row r="541" spans="1:9" ht="15" hidden="1">
      <c r="A541" s="55" t="s">
        <v>393</v>
      </c>
      <c r="B541" s="68"/>
      <c r="C541" s="75" t="s">
        <v>112</v>
      </c>
      <c r="D541" s="75" t="s">
        <v>112</v>
      </c>
      <c r="E541" s="75" t="s">
        <v>394</v>
      </c>
      <c r="F541" s="213"/>
      <c r="G541" s="272">
        <f>SUM(G542+G543)</f>
        <v>0</v>
      </c>
      <c r="H541" s="272">
        <f>SUM(H542+H543)</f>
        <v>0</v>
      </c>
      <c r="I541" s="13">
        <f t="shared" si="27"/>
        <v>0</v>
      </c>
    </row>
    <row r="542" spans="1:9" ht="15" hidden="1">
      <c r="A542" s="55" t="s">
        <v>261</v>
      </c>
      <c r="B542" s="68"/>
      <c r="C542" s="75" t="s">
        <v>112</v>
      </c>
      <c r="D542" s="75" t="s">
        <v>112</v>
      </c>
      <c r="E542" s="75" t="s">
        <v>394</v>
      </c>
      <c r="F542" s="213" t="s">
        <v>262</v>
      </c>
      <c r="G542" s="272"/>
      <c r="H542" s="272"/>
      <c r="I542" s="13" t="e">
        <f t="shared" si="27"/>
        <v>#DIV/0!</v>
      </c>
    </row>
    <row r="543" spans="1:9" ht="15" hidden="1">
      <c r="A543" s="55" t="s">
        <v>226</v>
      </c>
      <c r="B543" s="68"/>
      <c r="C543" s="75" t="s">
        <v>112</v>
      </c>
      <c r="D543" s="75" t="s">
        <v>112</v>
      </c>
      <c r="E543" s="75" t="s">
        <v>394</v>
      </c>
      <c r="F543" s="213" t="s">
        <v>227</v>
      </c>
      <c r="G543" s="272"/>
      <c r="H543" s="272"/>
      <c r="I543" s="13" t="e">
        <f t="shared" si="27"/>
        <v>#DIV/0!</v>
      </c>
    </row>
    <row r="544" spans="1:9" ht="15">
      <c r="A544" s="55" t="s">
        <v>228</v>
      </c>
      <c r="B544" s="68"/>
      <c r="C544" s="75" t="s">
        <v>112</v>
      </c>
      <c r="D544" s="75" t="s">
        <v>112</v>
      </c>
      <c r="E544" s="75" t="s">
        <v>229</v>
      </c>
      <c r="F544" s="213"/>
      <c r="G544" s="272">
        <f>SUM(G547+G545)</f>
        <v>1203.8999999999999</v>
      </c>
      <c r="H544" s="272">
        <f>SUM(H547+H545)</f>
        <v>1203.8999999999999</v>
      </c>
      <c r="I544" s="13">
        <f t="shared" si="27"/>
        <v>100</v>
      </c>
    </row>
    <row r="545" spans="1:9" ht="28.5" hidden="1">
      <c r="A545" s="55" t="s">
        <v>271</v>
      </c>
      <c r="B545" s="68"/>
      <c r="C545" s="75" t="s">
        <v>112</v>
      </c>
      <c r="D545" s="75" t="s">
        <v>112</v>
      </c>
      <c r="E545" s="75" t="s">
        <v>214</v>
      </c>
      <c r="F545" s="213"/>
      <c r="G545" s="272"/>
      <c r="H545" s="272"/>
      <c r="I545" s="13">
        <f t="shared" si="27"/>
        <v>0</v>
      </c>
    </row>
    <row r="546" spans="1:9" ht="15" hidden="1">
      <c r="A546" s="55" t="s">
        <v>49</v>
      </c>
      <c r="B546" s="68"/>
      <c r="C546" s="75" t="s">
        <v>112</v>
      </c>
      <c r="D546" s="75" t="s">
        <v>112</v>
      </c>
      <c r="E546" s="75" t="s">
        <v>214</v>
      </c>
      <c r="F546" s="213"/>
      <c r="G546" s="272"/>
      <c r="H546" s="272"/>
      <c r="I546" s="13">
        <f t="shared" si="27"/>
        <v>0</v>
      </c>
    </row>
    <row r="547" spans="1:9" ht="28.5">
      <c r="A547" s="55" t="s">
        <v>48</v>
      </c>
      <c r="B547" s="68"/>
      <c r="C547" s="75" t="s">
        <v>112</v>
      </c>
      <c r="D547" s="75" t="s">
        <v>112</v>
      </c>
      <c r="E547" s="75" t="s">
        <v>232</v>
      </c>
      <c r="F547" s="213"/>
      <c r="G547" s="272">
        <f>SUM(G548+G549+G550)</f>
        <v>1203.8999999999999</v>
      </c>
      <c r="H547" s="272">
        <f>SUM(H548+H549+H550)</f>
        <v>1203.8999999999999</v>
      </c>
      <c r="I547" s="13"/>
    </row>
    <row r="548" spans="1:9" s="15" customFormat="1" ht="28.5">
      <c r="A548" s="55" t="s">
        <v>506</v>
      </c>
      <c r="B548" s="68"/>
      <c r="C548" s="75" t="s">
        <v>112</v>
      </c>
      <c r="D548" s="75" t="s">
        <v>112</v>
      </c>
      <c r="E548" s="75" t="s">
        <v>232</v>
      </c>
      <c r="F548" s="213" t="s">
        <v>507</v>
      </c>
      <c r="G548" s="272">
        <v>1089.6</v>
      </c>
      <c r="H548" s="272">
        <v>1089.6</v>
      </c>
      <c r="I548" s="13"/>
    </row>
    <row r="549" spans="1:9" s="15" customFormat="1" ht="15">
      <c r="A549" s="55" t="s">
        <v>508</v>
      </c>
      <c r="B549" s="68"/>
      <c r="C549" s="75" t="s">
        <v>112</v>
      </c>
      <c r="D549" s="75" t="s">
        <v>112</v>
      </c>
      <c r="E549" s="75" t="s">
        <v>232</v>
      </c>
      <c r="F549" s="213" t="s">
        <v>115</v>
      </c>
      <c r="G549" s="272">
        <v>102.5</v>
      </c>
      <c r="H549" s="272">
        <v>102.5</v>
      </c>
      <c r="I549" s="13"/>
    </row>
    <row r="550" spans="1:9" s="15" customFormat="1" ht="15">
      <c r="A550" s="55" t="s">
        <v>512</v>
      </c>
      <c r="B550" s="68"/>
      <c r="C550" s="75" t="s">
        <v>112</v>
      </c>
      <c r="D550" s="75" t="s">
        <v>112</v>
      </c>
      <c r="E550" s="75" t="s">
        <v>232</v>
      </c>
      <c r="F550" s="213" t="s">
        <v>172</v>
      </c>
      <c r="G550" s="272">
        <v>11.8</v>
      </c>
      <c r="H550" s="272">
        <v>11.8</v>
      </c>
      <c r="I550" s="13"/>
    </row>
    <row r="551" spans="1:9" ht="15" hidden="1">
      <c r="A551" s="67" t="s">
        <v>233</v>
      </c>
      <c r="B551" s="68"/>
      <c r="C551" s="75" t="s">
        <v>112</v>
      </c>
      <c r="D551" s="75" t="s">
        <v>112</v>
      </c>
      <c r="E551" s="75" t="s">
        <v>114</v>
      </c>
      <c r="F551" s="213"/>
      <c r="G551" s="272">
        <f>SUM(G552)</f>
        <v>0</v>
      </c>
      <c r="H551" s="272">
        <f>SUM(H552)</f>
        <v>0</v>
      </c>
      <c r="I551" s="13"/>
    </row>
    <row r="552" spans="1:9" ht="28.5" hidden="1">
      <c r="A552" s="67" t="s">
        <v>85</v>
      </c>
      <c r="B552" s="68"/>
      <c r="C552" s="75" t="s">
        <v>112</v>
      </c>
      <c r="D552" s="75" t="s">
        <v>112</v>
      </c>
      <c r="E552" s="75" t="s">
        <v>86</v>
      </c>
      <c r="F552" s="213"/>
      <c r="G552" s="272">
        <f>SUM(G553)</f>
        <v>0</v>
      </c>
      <c r="H552" s="272">
        <f>SUM(H553)</f>
        <v>0</v>
      </c>
      <c r="I552" s="13"/>
    </row>
    <row r="553" spans="1:9" ht="42.75" hidden="1">
      <c r="A553" s="67" t="s">
        <v>87</v>
      </c>
      <c r="B553" s="68"/>
      <c r="C553" s="75" t="s">
        <v>112</v>
      </c>
      <c r="D553" s="75" t="s">
        <v>112</v>
      </c>
      <c r="E553" s="75" t="s">
        <v>88</v>
      </c>
      <c r="F553" s="213"/>
      <c r="G553" s="272">
        <f>SUM(G554:G555)</f>
        <v>0</v>
      </c>
      <c r="H553" s="272">
        <f>SUM(H554:H555)</f>
        <v>0</v>
      </c>
      <c r="I553" s="13" t="e">
        <f>SUM(H553/G556*100)</f>
        <v>#DIV/0!</v>
      </c>
    </row>
    <row r="554" spans="1:9" ht="15" hidden="1">
      <c r="A554" s="55" t="s">
        <v>49</v>
      </c>
      <c r="B554" s="68"/>
      <c r="C554" s="75" t="s">
        <v>112</v>
      </c>
      <c r="D554" s="75" t="s">
        <v>112</v>
      </c>
      <c r="E554" s="75" t="s">
        <v>88</v>
      </c>
      <c r="F554" s="213"/>
      <c r="G554" s="272"/>
      <c r="H554" s="272"/>
      <c r="I554" s="13"/>
    </row>
    <row r="555" spans="1:9" ht="15" hidden="1">
      <c r="A555" s="55" t="s">
        <v>508</v>
      </c>
      <c r="B555" s="68"/>
      <c r="C555" s="75" t="s">
        <v>112</v>
      </c>
      <c r="D555" s="75" t="s">
        <v>112</v>
      </c>
      <c r="E555" s="75" t="s">
        <v>88</v>
      </c>
      <c r="F555" s="213" t="s">
        <v>115</v>
      </c>
      <c r="G555" s="272"/>
      <c r="H555" s="272"/>
      <c r="I555" s="13" t="e">
        <f aca="true" t="shared" si="28" ref="I555:I562">SUM(H555/G558*100)</f>
        <v>#DIV/0!</v>
      </c>
    </row>
    <row r="556" spans="1:9" ht="15" hidden="1">
      <c r="A556" s="55" t="s">
        <v>624</v>
      </c>
      <c r="B556" s="216"/>
      <c r="C556" s="75" t="s">
        <v>112</v>
      </c>
      <c r="D556" s="75" t="s">
        <v>112</v>
      </c>
      <c r="E556" s="75" t="s">
        <v>125</v>
      </c>
      <c r="F556" s="213"/>
      <c r="G556" s="272">
        <f>SUM(G557)</f>
        <v>0</v>
      </c>
      <c r="H556" s="272">
        <f>SUM(H557)</f>
        <v>0</v>
      </c>
      <c r="I556" s="13">
        <f t="shared" si="28"/>
        <v>0</v>
      </c>
    </row>
    <row r="557" spans="1:9" ht="15" hidden="1">
      <c r="A557" s="215" t="s">
        <v>641</v>
      </c>
      <c r="B557" s="216"/>
      <c r="C557" s="75" t="s">
        <v>112</v>
      </c>
      <c r="D557" s="75" t="s">
        <v>112</v>
      </c>
      <c r="E557" s="75" t="s">
        <v>92</v>
      </c>
      <c r="F557" s="213"/>
      <c r="G557" s="273">
        <f>SUM(G558)</f>
        <v>0</v>
      </c>
      <c r="H557" s="273">
        <f>SUM(H558)</f>
        <v>0</v>
      </c>
      <c r="I557" s="13">
        <f t="shared" si="28"/>
        <v>0</v>
      </c>
    </row>
    <row r="558" spans="1:9" ht="15" hidden="1">
      <c r="A558" s="55" t="s">
        <v>508</v>
      </c>
      <c r="B558" s="216"/>
      <c r="C558" s="75" t="s">
        <v>112</v>
      </c>
      <c r="D558" s="75" t="s">
        <v>112</v>
      </c>
      <c r="E558" s="75" t="s">
        <v>92</v>
      </c>
      <c r="F558" s="213" t="s">
        <v>115</v>
      </c>
      <c r="G558" s="273"/>
      <c r="H558" s="273"/>
      <c r="I558" s="13">
        <f t="shared" si="28"/>
        <v>0</v>
      </c>
    </row>
    <row r="559" spans="1:9" ht="15">
      <c r="A559" s="55" t="s">
        <v>236</v>
      </c>
      <c r="B559" s="68"/>
      <c r="C559" s="75" t="s">
        <v>112</v>
      </c>
      <c r="D559" s="75" t="s">
        <v>319</v>
      </c>
      <c r="E559" s="75"/>
      <c r="F559" s="213"/>
      <c r="G559" s="272">
        <f>G560</f>
        <v>23316.4</v>
      </c>
      <c r="H559" s="272">
        <f>H560</f>
        <v>23316.4</v>
      </c>
      <c r="I559" s="13">
        <f t="shared" si="28"/>
        <v>110.34006265557417</v>
      </c>
    </row>
    <row r="560" spans="1:9" ht="42.75">
      <c r="A560" s="67" t="s">
        <v>307</v>
      </c>
      <c r="B560" s="68"/>
      <c r="C560" s="75" t="s">
        <v>112</v>
      </c>
      <c r="D560" s="75" t="s">
        <v>319</v>
      </c>
      <c r="E560" s="75" t="s">
        <v>308</v>
      </c>
      <c r="F560" s="213"/>
      <c r="G560" s="272">
        <f>SUM(G561)</f>
        <v>23316.4</v>
      </c>
      <c r="H560" s="272">
        <f>SUM(H561)</f>
        <v>23316.4</v>
      </c>
      <c r="I560" s="13">
        <f t="shared" si="28"/>
        <v>1308.7337224966325</v>
      </c>
    </row>
    <row r="561" spans="1:9" ht="28.5">
      <c r="A561" s="55" t="s">
        <v>48</v>
      </c>
      <c r="B561" s="68"/>
      <c r="C561" s="75" t="s">
        <v>112</v>
      </c>
      <c r="D561" s="75" t="s">
        <v>319</v>
      </c>
      <c r="E561" s="75" t="s">
        <v>309</v>
      </c>
      <c r="F561" s="213"/>
      <c r="G561" s="272">
        <f>SUM(G562+G563+G564)</f>
        <v>23316.4</v>
      </c>
      <c r="H561" s="272">
        <f>SUM(H562+H563+H564)</f>
        <v>23316.4</v>
      </c>
      <c r="I561" s="13">
        <f t="shared" si="28"/>
        <v>5779.97025285077</v>
      </c>
    </row>
    <row r="562" spans="1:9" ht="28.5">
      <c r="A562" s="55" t="s">
        <v>506</v>
      </c>
      <c r="B562" s="68"/>
      <c r="C562" s="75" t="s">
        <v>112</v>
      </c>
      <c r="D562" s="75" t="s">
        <v>319</v>
      </c>
      <c r="E562" s="75" t="s">
        <v>309</v>
      </c>
      <c r="F562" s="213" t="s">
        <v>507</v>
      </c>
      <c r="G562" s="272">
        <f>21119.7+11.7</f>
        <v>21131.4</v>
      </c>
      <c r="H562" s="272">
        <f>21119.7+11.7</f>
        <v>21131.4</v>
      </c>
      <c r="I562" s="13">
        <f t="shared" si="28"/>
        <v>57.86380862669501</v>
      </c>
    </row>
    <row r="563" spans="1:9" ht="15">
      <c r="A563" s="55" t="s">
        <v>508</v>
      </c>
      <c r="B563" s="216"/>
      <c r="C563" s="75" t="s">
        <v>112</v>
      </c>
      <c r="D563" s="75" t="s">
        <v>319</v>
      </c>
      <c r="E563" s="75" t="s">
        <v>309</v>
      </c>
      <c r="F563" s="213" t="s">
        <v>115</v>
      </c>
      <c r="G563" s="272">
        <v>1781.6</v>
      </c>
      <c r="H563" s="272">
        <v>1781.6</v>
      </c>
      <c r="I563" s="13"/>
    </row>
    <row r="564" spans="1:9" ht="15">
      <c r="A564" s="55" t="s">
        <v>512</v>
      </c>
      <c r="B564" s="68"/>
      <c r="C564" s="75" t="s">
        <v>112</v>
      </c>
      <c r="D564" s="75" t="s">
        <v>319</v>
      </c>
      <c r="E564" s="75" t="s">
        <v>309</v>
      </c>
      <c r="F564" s="213" t="s">
        <v>172</v>
      </c>
      <c r="G564" s="272">
        <v>403.4</v>
      </c>
      <c r="H564" s="272">
        <v>403.4</v>
      </c>
      <c r="I564" s="13"/>
    </row>
    <row r="565" spans="1:9" ht="15">
      <c r="A565" s="55" t="s">
        <v>188</v>
      </c>
      <c r="B565" s="68"/>
      <c r="C565" s="75" t="s">
        <v>5</v>
      </c>
      <c r="D565" s="75"/>
      <c r="E565" s="75"/>
      <c r="F565" s="213"/>
      <c r="G565" s="272">
        <f>SUM(G570)+G566</f>
        <v>36519.2</v>
      </c>
      <c r="H565" s="272">
        <f>SUM(H570)+H566</f>
        <v>36519.2</v>
      </c>
      <c r="I565" s="13"/>
    </row>
    <row r="566" spans="1:9" ht="15">
      <c r="A566" s="67" t="s">
        <v>22</v>
      </c>
      <c r="B566" s="68"/>
      <c r="C566" s="75" t="s">
        <v>5</v>
      </c>
      <c r="D566" s="75" t="s">
        <v>101</v>
      </c>
      <c r="E566" s="75"/>
      <c r="F566" s="213"/>
      <c r="G566" s="272">
        <f aca="true" t="shared" si="29" ref="G566:H568">SUM(G567)</f>
        <v>9455.7</v>
      </c>
      <c r="H566" s="272">
        <f t="shared" si="29"/>
        <v>9455.7</v>
      </c>
      <c r="I566" s="13">
        <f>SUM(H566/G569*100)</f>
        <v>100</v>
      </c>
    </row>
    <row r="567" spans="1:9" ht="15">
      <c r="A567" s="57" t="s">
        <v>23</v>
      </c>
      <c r="B567" s="68"/>
      <c r="C567" s="75" t="s">
        <v>5</v>
      </c>
      <c r="D567" s="75" t="s">
        <v>101</v>
      </c>
      <c r="E567" s="75" t="s">
        <v>24</v>
      </c>
      <c r="F567" s="213"/>
      <c r="G567" s="272">
        <f t="shared" si="29"/>
        <v>9455.7</v>
      </c>
      <c r="H567" s="272">
        <f t="shared" si="29"/>
        <v>9455.7</v>
      </c>
      <c r="I567" s="13"/>
    </row>
    <row r="568" spans="1:9" ht="42.75">
      <c r="A568" s="57" t="s">
        <v>642</v>
      </c>
      <c r="B568" s="68"/>
      <c r="C568" s="75" t="s">
        <v>5</v>
      </c>
      <c r="D568" s="75" t="s">
        <v>101</v>
      </c>
      <c r="E568" s="75" t="s">
        <v>181</v>
      </c>
      <c r="F568" s="213"/>
      <c r="G568" s="272">
        <f t="shared" si="29"/>
        <v>9455.7</v>
      </c>
      <c r="H568" s="272">
        <f t="shared" si="29"/>
        <v>9455.7</v>
      </c>
      <c r="I568" s="13"/>
    </row>
    <row r="569" spans="1:9" ht="15">
      <c r="A569" s="57" t="s">
        <v>516</v>
      </c>
      <c r="B569" s="68"/>
      <c r="C569" s="75" t="s">
        <v>5</v>
      </c>
      <c r="D569" s="75" t="s">
        <v>101</v>
      </c>
      <c r="E569" s="75" t="s">
        <v>181</v>
      </c>
      <c r="F569" s="213" t="s">
        <v>517</v>
      </c>
      <c r="G569" s="272">
        <v>9455.7</v>
      </c>
      <c r="H569" s="272">
        <v>9455.7</v>
      </c>
      <c r="I569" s="13"/>
    </row>
    <row r="570" spans="1:9" ht="15">
      <c r="A570" s="67" t="s">
        <v>156</v>
      </c>
      <c r="B570" s="68"/>
      <c r="C570" s="75" t="s">
        <v>5</v>
      </c>
      <c r="D570" s="75" t="s">
        <v>117</v>
      </c>
      <c r="E570" s="75"/>
      <c r="F570" s="213"/>
      <c r="G570" s="272">
        <f aca="true" t="shared" si="30" ref="G570:H572">SUM(G571)</f>
        <v>27063.5</v>
      </c>
      <c r="H570" s="272">
        <f t="shared" si="30"/>
        <v>27063.5</v>
      </c>
      <c r="I570" s="13"/>
    </row>
    <row r="571" spans="1:9" ht="15">
      <c r="A571" s="57" t="s">
        <v>352</v>
      </c>
      <c r="B571" s="68"/>
      <c r="C571" s="75" t="s">
        <v>5</v>
      </c>
      <c r="D571" s="75" t="s">
        <v>117</v>
      </c>
      <c r="E571" s="75" t="s">
        <v>353</v>
      </c>
      <c r="F571" s="213"/>
      <c r="G571" s="272">
        <f t="shared" si="30"/>
        <v>27063.5</v>
      </c>
      <c r="H571" s="272">
        <f t="shared" si="30"/>
        <v>27063.5</v>
      </c>
      <c r="I571" s="13"/>
    </row>
    <row r="572" spans="1:9" ht="42.75">
      <c r="A572" s="57" t="s">
        <v>158</v>
      </c>
      <c r="B572" s="68"/>
      <c r="C572" s="75" t="s">
        <v>5</v>
      </c>
      <c r="D572" s="75" t="s">
        <v>117</v>
      </c>
      <c r="E572" s="75" t="s">
        <v>159</v>
      </c>
      <c r="F572" s="213"/>
      <c r="G572" s="272">
        <f t="shared" si="30"/>
        <v>27063.5</v>
      </c>
      <c r="H572" s="272">
        <f t="shared" si="30"/>
        <v>27063.5</v>
      </c>
      <c r="I572" s="13"/>
    </row>
    <row r="573" spans="1:9" ht="15">
      <c r="A573" s="57" t="s">
        <v>516</v>
      </c>
      <c r="B573" s="68"/>
      <c r="C573" s="75" t="s">
        <v>5</v>
      </c>
      <c r="D573" s="75" t="s">
        <v>117</v>
      </c>
      <c r="E573" s="75" t="s">
        <v>159</v>
      </c>
      <c r="F573" s="213" t="s">
        <v>517</v>
      </c>
      <c r="G573" s="272">
        <v>27063.5</v>
      </c>
      <c r="H573" s="272">
        <v>27063.5</v>
      </c>
      <c r="I573" s="13"/>
    </row>
    <row r="574" spans="1:9" ht="15">
      <c r="A574" s="59" t="s">
        <v>327</v>
      </c>
      <c r="B574" s="202" t="s">
        <v>281</v>
      </c>
      <c r="C574" s="168"/>
      <c r="D574" s="168"/>
      <c r="E574" s="168"/>
      <c r="F574" s="181"/>
      <c r="G574" s="260">
        <f>SUM(G575+G604)</f>
        <v>147698.1</v>
      </c>
      <c r="H574" s="261">
        <f>SUM(H575+H604)</f>
        <v>147698.1</v>
      </c>
      <c r="I574" s="13">
        <f>SUM(H574/G577*100)</f>
        <v>275.48831257973785</v>
      </c>
    </row>
    <row r="575" spans="1:9" ht="15">
      <c r="A575" s="51" t="s">
        <v>111</v>
      </c>
      <c r="B575" s="36"/>
      <c r="C575" s="168" t="s">
        <v>112</v>
      </c>
      <c r="D575" s="168"/>
      <c r="E575" s="168"/>
      <c r="F575" s="181"/>
      <c r="G575" s="255">
        <f>SUM(G576)+G591</f>
        <v>53613.2</v>
      </c>
      <c r="H575" s="97">
        <f>SUM(H576)+H591</f>
        <v>53613.2</v>
      </c>
      <c r="I575" s="13">
        <f>SUM(H575/G578*100)</f>
        <v>100</v>
      </c>
    </row>
    <row r="576" spans="1:9" ht="15">
      <c r="A576" s="51" t="s">
        <v>359</v>
      </c>
      <c r="B576" s="202"/>
      <c r="C576" s="168" t="s">
        <v>112</v>
      </c>
      <c r="D576" s="168" t="s">
        <v>467</v>
      </c>
      <c r="E576" s="168"/>
      <c r="F576" s="181"/>
      <c r="G576" s="255">
        <f>SUM(G577+G588)</f>
        <v>53613.2</v>
      </c>
      <c r="H576" s="97">
        <f>SUM(H577+H588)</f>
        <v>53613.2</v>
      </c>
      <c r="I576" s="13">
        <f>SUM(H576/G579*100)</f>
        <v>100</v>
      </c>
    </row>
    <row r="577" spans="1:9" ht="15">
      <c r="A577" s="51" t="s">
        <v>335</v>
      </c>
      <c r="B577" s="36"/>
      <c r="C577" s="168" t="s">
        <v>112</v>
      </c>
      <c r="D577" s="168" t="s">
        <v>467</v>
      </c>
      <c r="E577" s="168" t="s">
        <v>336</v>
      </c>
      <c r="F577" s="181"/>
      <c r="G577" s="255">
        <f>SUM(G578)</f>
        <v>53613.2</v>
      </c>
      <c r="H577" s="97">
        <f>SUM(H578)</f>
        <v>53613.2</v>
      </c>
      <c r="I577" s="13"/>
    </row>
    <row r="578" spans="1:9" ht="15">
      <c r="A578" s="51" t="s">
        <v>11</v>
      </c>
      <c r="B578" s="202"/>
      <c r="C578" s="168" t="s">
        <v>112</v>
      </c>
      <c r="D578" s="168" t="s">
        <v>467</v>
      </c>
      <c r="E578" s="168" t="s">
        <v>72</v>
      </c>
      <c r="F578" s="181"/>
      <c r="G578" s="255">
        <f>SUM(G579)+G586+G581</f>
        <v>53613.2</v>
      </c>
      <c r="H578" s="97">
        <f>SUM(H579)+H586+H581</f>
        <v>53613.2</v>
      </c>
      <c r="I578" s="13" t="e">
        <f>SUM(H578/G581*100)</f>
        <v>#DIV/0!</v>
      </c>
    </row>
    <row r="579" spans="1:9" ht="28.5">
      <c r="A579" s="51" t="s">
        <v>89</v>
      </c>
      <c r="B579" s="202"/>
      <c r="C579" s="168" t="s">
        <v>112</v>
      </c>
      <c r="D579" s="168" t="s">
        <v>467</v>
      </c>
      <c r="E579" s="168" t="s">
        <v>73</v>
      </c>
      <c r="F579" s="181"/>
      <c r="G579" s="255">
        <f>SUM(G580)</f>
        <v>53613.2</v>
      </c>
      <c r="H579" s="97">
        <f>SUM(H580)</f>
        <v>53613.2</v>
      </c>
      <c r="I579" s="13"/>
    </row>
    <row r="580" spans="1:9" ht="28.5">
      <c r="A580" s="242" t="s">
        <v>527</v>
      </c>
      <c r="B580" s="204"/>
      <c r="C580" s="168" t="s">
        <v>112</v>
      </c>
      <c r="D580" s="168" t="s">
        <v>467</v>
      </c>
      <c r="E580" s="168" t="s">
        <v>73</v>
      </c>
      <c r="F580" s="198" t="s">
        <v>523</v>
      </c>
      <c r="G580" s="255">
        <v>53613.2</v>
      </c>
      <c r="H580" s="97">
        <v>53613.2</v>
      </c>
      <c r="I580" s="13"/>
    </row>
    <row r="581" spans="1:9" ht="15" hidden="1">
      <c r="A581" s="242" t="s">
        <v>155</v>
      </c>
      <c r="B581" s="204"/>
      <c r="C581" s="168" t="s">
        <v>112</v>
      </c>
      <c r="D581" s="168" t="s">
        <v>467</v>
      </c>
      <c r="E581" s="168" t="s">
        <v>147</v>
      </c>
      <c r="F581" s="198"/>
      <c r="G581" s="255"/>
      <c r="H581" s="97"/>
      <c r="I581" s="13"/>
    </row>
    <row r="582" spans="1:9" ht="28.5" hidden="1">
      <c r="A582" s="242" t="s">
        <v>468</v>
      </c>
      <c r="B582" s="204"/>
      <c r="C582" s="168" t="s">
        <v>112</v>
      </c>
      <c r="D582" s="168" t="s">
        <v>467</v>
      </c>
      <c r="E582" s="168" t="s">
        <v>469</v>
      </c>
      <c r="F582" s="198"/>
      <c r="G582" s="255">
        <f>SUM(G583)</f>
        <v>0</v>
      </c>
      <c r="H582" s="97">
        <f>SUM(H583)</f>
        <v>0</v>
      </c>
      <c r="I582" s="13"/>
    </row>
    <row r="583" spans="1:9" ht="15" hidden="1">
      <c r="A583" s="242" t="s">
        <v>155</v>
      </c>
      <c r="B583" s="204"/>
      <c r="C583" s="168" t="s">
        <v>112</v>
      </c>
      <c r="D583" s="168" t="s">
        <v>467</v>
      </c>
      <c r="E583" s="168" t="s">
        <v>469</v>
      </c>
      <c r="F583" s="198" t="s">
        <v>77</v>
      </c>
      <c r="G583" s="255"/>
      <c r="H583" s="97"/>
      <c r="I583" s="13"/>
    </row>
    <row r="584" spans="1:9" ht="15" hidden="1">
      <c r="A584" s="242" t="s">
        <v>151</v>
      </c>
      <c r="B584" s="204"/>
      <c r="C584" s="168" t="s">
        <v>112</v>
      </c>
      <c r="D584" s="168" t="s">
        <v>467</v>
      </c>
      <c r="E584" s="168" t="s">
        <v>220</v>
      </c>
      <c r="F584" s="198"/>
      <c r="G584" s="255">
        <f>SUM(G585)</f>
        <v>0</v>
      </c>
      <c r="H584" s="97">
        <f>SUM(H585)</f>
        <v>0</v>
      </c>
      <c r="I584" s="13" t="e">
        <f aca="true" t="shared" si="31" ref="I584:I597">SUM(H584/G587*100)</f>
        <v>#DIV/0!</v>
      </c>
    </row>
    <row r="585" spans="1:9" ht="15" hidden="1">
      <c r="A585" s="242" t="s">
        <v>155</v>
      </c>
      <c r="B585" s="204"/>
      <c r="C585" s="168" t="s">
        <v>112</v>
      </c>
      <c r="D585" s="168" t="s">
        <v>467</v>
      </c>
      <c r="E585" s="168" t="s">
        <v>220</v>
      </c>
      <c r="F585" s="198" t="s">
        <v>77</v>
      </c>
      <c r="G585" s="255"/>
      <c r="H585" s="97"/>
      <c r="I585" s="13" t="e">
        <f t="shared" si="31"/>
        <v>#DIV/0!</v>
      </c>
    </row>
    <row r="586" spans="1:9" ht="42.75" hidden="1">
      <c r="A586" s="242" t="s">
        <v>54</v>
      </c>
      <c r="B586" s="204"/>
      <c r="C586" s="168" t="s">
        <v>112</v>
      </c>
      <c r="D586" s="168" t="s">
        <v>467</v>
      </c>
      <c r="E586" s="168" t="s">
        <v>74</v>
      </c>
      <c r="F586" s="198"/>
      <c r="G586" s="255">
        <f>SUM(G587)</f>
        <v>0</v>
      </c>
      <c r="H586" s="97">
        <f>SUM(H587)</f>
        <v>0</v>
      </c>
      <c r="I586" s="13" t="e">
        <f t="shared" si="31"/>
        <v>#DIV/0!</v>
      </c>
    </row>
    <row r="587" spans="1:9" ht="15" hidden="1">
      <c r="A587" s="242" t="s">
        <v>155</v>
      </c>
      <c r="B587" s="204"/>
      <c r="C587" s="168" t="s">
        <v>112</v>
      </c>
      <c r="D587" s="168" t="s">
        <v>467</v>
      </c>
      <c r="E587" s="168" t="s">
        <v>74</v>
      </c>
      <c r="F587" s="198" t="s">
        <v>77</v>
      </c>
      <c r="G587" s="255"/>
      <c r="H587" s="97"/>
      <c r="I587" s="13" t="e">
        <f t="shared" si="31"/>
        <v>#DIV/0!</v>
      </c>
    </row>
    <row r="588" spans="1:9" ht="15" hidden="1">
      <c r="A588" s="242" t="s">
        <v>124</v>
      </c>
      <c r="B588" s="202"/>
      <c r="C588" s="168" t="s">
        <v>112</v>
      </c>
      <c r="D588" s="168" t="s">
        <v>467</v>
      </c>
      <c r="E588" s="168" t="s">
        <v>125</v>
      </c>
      <c r="F588" s="181"/>
      <c r="G588" s="255">
        <f>SUM(G589)+G592</f>
        <v>0</v>
      </c>
      <c r="H588" s="97">
        <f>SUM(H589)+H592</f>
        <v>0</v>
      </c>
      <c r="I588" s="13" t="e">
        <f t="shared" si="31"/>
        <v>#DIV/0!</v>
      </c>
    </row>
    <row r="589" spans="1:9" ht="42.75" hidden="1">
      <c r="A589" s="51" t="s">
        <v>208</v>
      </c>
      <c r="B589" s="202"/>
      <c r="C589" s="168" t="s">
        <v>112</v>
      </c>
      <c r="D589" s="168" t="s">
        <v>467</v>
      </c>
      <c r="E589" s="168" t="s">
        <v>317</v>
      </c>
      <c r="F589" s="181"/>
      <c r="G589" s="255">
        <f>SUM(G590)</f>
        <v>0</v>
      </c>
      <c r="H589" s="97">
        <f>SUM(H590)</f>
        <v>0</v>
      </c>
      <c r="I589" s="13" t="e">
        <f t="shared" si="31"/>
        <v>#DIV/0!</v>
      </c>
    </row>
    <row r="590" spans="1:9" ht="15" hidden="1">
      <c r="A590" s="242" t="s">
        <v>139</v>
      </c>
      <c r="B590" s="202"/>
      <c r="C590" s="168" t="s">
        <v>112</v>
      </c>
      <c r="D590" s="168" t="s">
        <v>467</v>
      </c>
      <c r="E590" s="168" t="s">
        <v>317</v>
      </c>
      <c r="F590" s="181" t="s">
        <v>77</v>
      </c>
      <c r="G590" s="255"/>
      <c r="H590" s="97"/>
      <c r="I590" s="13" t="e">
        <f t="shared" si="31"/>
        <v>#DIV/0!</v>
      </c>
    </row>
    <row r="591" spans="1:9" ht="15" hidden="1">
      <c r="A591" s="51" t="s">
        <v>113</v>
      </c>
      <c r="B591" s="36"/>
      <c r="C591" s="46" t="s">
        <v>112</v>
      </c>
      <c r="D591" s="46" t="s">
        <v>112</v>
      </c>
      <c r="E591" s="168"/>
      <c r="F591" s="198"/>
      <c r="G591" s="255">
        <f>SUM(G597+G592+G595+G601)</f>
        <v>0</v>
      </c>
      <c r="H591" s="97">
        <f>SUM(H597+H592+H595+H601)</f>
        <v>0</v>
      </c>
      <c r="I591" s="13" t="e">
        <f t="shared" si="31"/>
        <v>#DIV/0!</v>
      </c>
    </row>
    <row r="592" spans="1:9" ht="15" hidden="1">
      <c r="A592" s="52" t="s">
        <v>228</v>
      </c>
      <c r="B592" s="47"/>
      <c r="C592" s="168" t="s">
        <v>112</v>
      </c>
      <c r="D592" s="168" t="s">
        <v>112</v>
      </c>
      <c r="E592" s="168" t="s">
        <v>229</v>
      </c>
      <c r="F592" s="181"/>
      <c r="G592" s="255">
        <f>SUM(G593)</f>
        <v>0</v>
      </c>
      <c r="H592" s="97">
        <f>SUM(H593)</f>
        <v>0</v>
      </c>
      <c r="I592" s="13" t="e">
        <f t="shared" si="31"/>
        <v>#DIV/0!</v>
      </c>
    </row>
    <row r="593" spans="1:9" ht="15" hidden="1">
      <c r="A593" s="52" t="s">
        <v>230</v>
      </c>
      <c r="B593" s="47"/>
      <c r="C593" s="168" t="s">
        <v>112</v>
      </c>
      <c r="D593" s="168" t="s">
        <v>112</v>
      </c>
      <c r="E593" s="168" t="s">
        <v>231</v>
      </c>
      <c r="F593" s="181"/>
      <c r="G593" s="255">
        <f>SUM(G594)</f>
        <v>0</v>
      </c>
      <c r="H593" s="97">
        <f>SUM(H594)</f>
        <v>0</v>
      </c>
      <c r="I593" s="13" t="e">
        <f t="shared" si="31"/>
        <v>#DIV/0!</v>
      </c>
    </row>
    <row r="594" spans="1:9" ht="15" hidden="1">
      <c r="A594" s="242" t="s">
        <v>261</v>
      </c>
      <c r="B594" s="47"/>
      <c r="C594" s="168" t="s">
        <v>112</v>
      </c>
      <c r="D594" s="168" t="s">
        <v>112</v>
      </c>
      <c r="E594" s="168" t="s">
        <v>231</v>
      </c>
      <c r="F594" s="181" t="s">
        <v>262</v>
      </c>
      <c r="G594" s="255"/>
      <c r="H594" s="97"/>
      <c r="I594" s="13" t="e">
        <f t="shared" si="31"/>
        <v>#DIV/0!</v>
      </c>
    </row>
    <row r="595" spans="1:9" ht="15" hidden="1">
      <c r="A595" s="242" t="s">
        <v>393</v>
      </c>
      <c r="B595" s="47"/>
      <c r="C595" s="168" t="s">
        <v>112</v>
      </c>
      <c r="D595" s="168" t="s">
        <v>112</v>
      </c>
      <c r="E595" s="168" t="s">
        <v>394</v>
      </c>
      <c r="F595" s="181"/>
      <c r="G595" s="255">
        <f>SUM(G596)</f>
        <v>0</v>
      </c>
      <c r="H595" s="97">
        <f>SUM(H596)</f>
        <v>0</v>
      </c>
      <c r="I595" s="13" t="e">
        <f t="shared" si="31"/>
        <v>#DIV/0!</v>
      </c>
    </row>
    <row r="596" spans="1:9" ht="15" hidden="1">
      <c r="A596" s="242" t="s">
        <v>226</v>
      </c>
      <c r="B596" s="47"/>
      <c r="C596" s="168" t="s">
        <v>112</v>
      </c>
      <c r="D596" s="168" t="s">
        <v>112</v>
      </c>
      <c r="E596" s="168" t="s">
        <v>394</v>
      </c>
      <c r="F596" s="181" t="s">
        <v>227</v>
      </c>
      <c r="G596" s="255"/>
      <c r="H596" s="97"/>
      <c r="I596" s="13" t="e">
        <f t="shared" si="31"/>
        <v>#DIV/0!</v>
      </c>
    </row>
    <row r="597" spans="1:9" ht="15" hidden="1">
      <c r="A597" s="53" t="s">
        <v>233</v>
      </c>
      <c r="B597" s="36"/>
      <c r="C597" s="46" t="s">
        <v>112</v>
      </c>
      <c r="D597" s="46" t="s">
        <v>112</v>
      </c>
      <c r="E597" s="46" t="s">
        <v>114</v>
      </c>
      <c r="F597" s="180"/>
      <c r="G597" s="255">
        <f>SUM(G598)</f>
        <v>0</v>
      </c>
      <c r="H597" s="97">
        <f>SUM(H598)</f>
        <v>0</v>
      </c>
      <c r="I597" s="13" t="e">
        <f t="shared" si="31"/>
        <v>#DIV/0!</v>
      </c>
    </row>
    <row r="598" spans="1:9" ht="42.75" hidden="1">
      <c r="A598" s="53" t="s">
        <v>87</v>
      </c>
      <c r="B598" s="36"/>
      <c r="C598" s="46" t="s">
        <v>112</v>
      </c>
      <c r="D598" s="46" t="s">
        <v>112</v>
      </c>
      <c r="E598" s="46" t="s">
        <v>88</v>
      </c>
      <c r="F598" s="180"/>
      <c r="G598" s="255">
        <f>SUM(G599)+G600</f>
        <v>0</v>
      </c>
      <c r="H598" s="97">
        <f>SUM(H599)+H600</f>
        <v>0</v>
      </c>
      <c r="I598" s="13"/>
    </row>
    <row r="599" spans="1:9" ht="15" hidden="1">
      <c r="A599" s="242" t="s">
        <v>261</v>
      </c>
      <c r="B599" s="36"/>
      <c r="C599" s="46" t="s">
        <v>112</v>
      </c>
      <c r="D599" s="46" t="s">
        <v>112</v>
      </c>
      <c r="E599" s="46" t="s">
        <v>88</v>
      </c>
      <c r="F599" s="180" t="s">
        <v>262</v>
      </c>
      <c r="G599" s="255"/>
      <c r="H599" s="97"/>
      <c r="I599" s="13" t="e">
        <f>SUM(H599/G602*100)</f>
        <v>#DIV/0!</v>
      </c>
    </row>
    <row r="600" spans="1:9" ht="15" hidden="1">
      <c r="A600" s="242" t="s">
        <v>139</v>
      </c>
      <c r="B600" s="36"/>
      <c r="C600" s="46" t="s">
        <v>112</v>
      </c>
      <c r="D600" s="46" t="s">
        <v>112</v>
      </c>
      <c r="E600" s="46" t="s">
        <v>88</v>
      </c>
      <c r="F600" s="180" t="s">
        <v>77</v>
      </c>
      <c r="G600" s="255"/>
      <c r="H600" s="97"/>
      <c r="I600" s="13"/>
    </row>
    <row r="601" spans="1:9" ht="15" hidden="1">
      <c r="A601" s="242" t="s">
        <v>124</v>
      </c>
      <c r="B601" s="205"/>
      <c r="C601" s="168" t="s">
        <v>112</v>
      </c>
      <c r="D601" s="168" t="s">
        <v>112</v>
      </c>
      <c r="E601" s="168" t="s">
        <v>125</v>
      </c>
      <c r="F601" s="198"/>
      <c r="G601" s="255">
        <f>SUM(G602)</f>
        <v>0</v>
      </c>
      <c r="H601" s="97">
        <f>SUM(H602)</f>
        <v>0</v>
      </c>
      <c r="I601" s="13"/>
    </row>
    <row r="602" spans="1:9" ht="42.75" hidden="1">
      <c r="A602" s="58" t="s">
        <v>375</v>
      </c>
      <c r="B602" s="205"/>
      <c r="C602" s="168" t="s">
        <v>112</v>
      </c>
      <c r="D602" s="168" t="s">
        <v>112</v>
      </c>
      <c r="E602" s="168" t="s">
        <v>374</v>
      </c>
      <c r="F602" s="198"/>
      <c r="G602" s="255">
        <f>SUM(G603)</f>
        <v>0</v>
      </c>
      <c r="H602" s="97">
        <f>SUM(H603)</f>
        <v>0</v>
      </c>
      <c r="I602" s="13">
        <f>SUM(H602/G605*100)</f>
        <v>0</v>
      </c>
    </row>
    <row r="603" spans="1:9" ht="15" hidden="1">
      <c r="A603" s="242" t="s">
        <v>226</v>
      </c>
      <c r="B603" s="205"/>
      <c r="C603" s="168" t="s">
        <v>112</v>
      </c>
      <c r="D603" s="168" t="s">
        <v>112</v>
      </c>
      <c r="E603" s="168" t="s">
        <v>374</v>
      </c>
      <c r="F603" s="198" t="s">
        <v>227</v>
      </c>
      <c r="G603" s="255"/>
      <c r="H603" s="97"/>
      <c r="I603" s="13">
        <f>SUM(H603/G606*100)</f>
        <v>0</v>
      </c>
    </row>
    <row r="604" spans="1:9" ht="15">
      <c r="A604" s="51" t="s">
        <v>344</v>
      </c>
      <c r="B604" s="36"/>
      <c r="C604" s="168" t="s">
        <v>119</v>
      </c>
      <c r="D604" s="168"/>
      <c r="E604" s="168"/>
      <c r="F604" s="181"/>
      <c r="G604" s="255">
        <f>SUM(G605+G653)</f>
        <v>94084.90000000001</v>
      </c>
      <c r="H604" s="97">
        <f>SUM(H605+H653)</f>
        <v>94084.90000000001</v>
      </c>
      <c r="I604" s="13">
        <f>SUM(H604/G607*100)</f>
        <v>299.11617807422203</v>
      </c>
    </row>
    <row r="605" spans="1:9" ht="15">
      <c r="A605" s="51" t="s">
        <v>373</v>
      </c>
      <c r="B605" s="36"/>
      <c r="C605" s="168" t="s">
        <v>119</v>
      </c>
      <c r="D605" s="168" t="s">
        <v>465</v>
      </c>
      <c r="E605" s="168"/>
      <c r="F605" s="181"/>
      <c r="G605" s="255">
        <f>SUM(G606+G629+G638)</f>
        <v>87290.40000000001</v>
      </c>
      <c r="H605" s="97">
        <f>SUM(H606+H629+H638)</f>
        <v>87290.40000000001</v>
      </c>
      <c r="I605" s="13">
        <f>SUM(H605/G608*100)</f>
        <v>277.514997949406</v>
      </c>
    </row>
    <row r="606" spans="1:9" ht="28.5">
      <c r="A606" s="52" t="s">
        <v>121</v>
      </c>
      <c r="B606" s="36"/>
      <c r="C606" s="168" t="s">
        <v>119</v>
      </c>
      <c r="D606" s="168" t="s">
        <v>465</v>
      </c>
      <c r="E606" s="168" t="s">
        <v>132</v>
      </c>
      <c r="F606" s="181"/>
      <c r="G606" s="255">
        <f>SUM(G607+G610)</f>
        <v>49129.5</v>
      </c>
      <c r="H606" s="97">
        <f>SUM(H607+H610)</f>
        <v>49129.5</v>
      </c>
      <c r="I606" s="13"/>
    </row>
    <row r="607" spans="1:9" ht="15">
      <c r="A607" s="51" t="s">
        <v>11</v>
      </c>
      <c r="B607" s="202"/>
      <c r="C607" s="168" t="s">
        <v>119</v>
      </c>
      <c r="D607" s="168" t="s">
        <v>465</v>
      </c>
      <c r="E607" s="168" t="s">
        <v>204</v>
      </c>
      <c r="F607" s="181"/>
      <c r="G607" s="255">
        <f>SUM(G608)</f>
        <v>31454.3</v>
      </c>
      <c r="H607" s="97">
        <f>SUM(H608)</f>
        <v>31454.3</v>
      </c>
      <c r="I607" s="13">
        <f>SUM(H607/G610*100)</f>
        <v>177.95725083733143</v>
      </c>
    </row>
    <row r="608" spans="1:9" ht="28.5">
      <c r="A608" s="51" t="s">
        <v>89</v>
      </c>
      <c r="B608" s="202"/>
      <c r="C608" s="168" t="s">
        <v>119</v>
      </c>
      <c r="D608" s="168" t="s">
        <v>465</v>
      </c>
      <c r="E608" s="168" t="s">
        <v>206</v>
      </c>
      <c r="F608" s="181"/>
      <c r="G608" s="255">
        <f>SUM(G609)</f>
        <v>31454.3</v>
      </c>
      <c r="H608" s="97">
        <f>SUM(H609)</f>
        <v>31454.3</v>
      </c>
      <c r="I608" s="13"/>
    </row>
    <row r="609" spans="1:9" ht="28.5">
      <c r="A609" s="242" t="s">
        <v>527</v>
      </c>
      <c r="B609" s="204"/>
      <c r="C609" s="168" t="s">
        <v>119</v>
      </c>
      <c r="D609" s="168" t="s">
        <v>465</v>
      </c>
      <c r="E609" s="168" t="s">
        <v>206</v>
      </c>
      <c r="F609" s="198" t="s">
        <v>523</v>
      </c>
      <c r="G609" s="255">
        <v>31454.3</v>
      </c>
      <c r="H609" s="97">
        <v>31454.3</v>
      </c>
      <c r="I609" s="13">
        <f>SUM(H609/G612*100)</f>
        <v>1021.7411076823128</v>
      </c>
    </row>
    <row r="610" spans="1:9" ht="28.5">
      <c r="A610" s="51" t="s">
        <v>48</v>
      </c>
      <c r="B610" s="204"/>
      <c r="C610" s="168" t="s">
        <v>119</v>
      </c>
      <c r="D610" s="168" t="s">
        <v>465</v>
      </c>
      <c r="E610" s="168" t="s">
        <v>133</v>
      </c>
      <c r="F610" s="198"/>
      <c r="G610" s="255">
        <f>SUM(G611:G613)</f>
        <v>17675.199999999997</v>
      </c>
      <c r="H610" s="97">
        <f>SUM(H611:H613)</f>
        <v>17675.199999999997</v>
      </c>
      <c r="I610" s="13"/>
    </row>
    <row r="611" spans="1:9" ht="28.5">
      <c r="A611" s="51" t="s">
        <v>506</v>
      </c>
      <c r="B611" s="36"/>
      <c r="C611" s="168" t="s">
        <v>119</v>
      </c>
      <c r="D611" s="168" t="s">
        <v>465</v>
      </c>
      <c r="E611" s="168" t="s">
        <v>133</v>
      </c>
      <c r="F611" s="180" t="s">
        <v>507</v>
      </c>
      <c r="G611" s="255">
        <v>14345.1</v>
      </c>
      <c r="H611" s="97">
        <v>14345.1</v>
      </c>
      <c r="I611" s="13"/>
    </row>
    <row r="612" spans="1:9" ht="15">
      <c r="A612" s="51" t="s">
        <v>508</v>
      </c>
      <c r="B612" s="36"/>
      <c r="C612" s="168" t="s">
        <v>119</v>
      </c>
      <c r="D612" s="168" t="s">
        <v>465</v>
      </c>
      <c r="E612" s="168" t="s">
        <v>133</v>
      </c>
      <c r="F612" s="180" t="s">
        <v>115</v>
      </c>
      <c r="G612" s="256">
        <v>3078.5</v>
      </c>
      <c r="H612" s="257">
        <v>3078.5</v>
      </c>
      <c r="I612" s="13"/>
    </row>
    <row r="613" spans="1:9" ht="15">
      <c r="A613" s="51" t="s">
        <v>512</v>
      </c>
      <c r="B613" s="36"/>
      <c r="C613" s="168" t="s">
        <v>119</v>
      </c>
      <c r="D613" s="168" t="s">
        <v>465</v>
      </c>
      <c r="E613" s="168" t="s">
        <v>133</v>
      </c>
      <c r="F613" s="181" t="s">
        <v>172</v>
      </c>
      <c r="G613" s="255">
        <v>251.6</v>
      </c>
      <c r="H613" s="97">
        <v>251.6</v>
      </c>
      <c r="I613" s="13"/>
    </row>
    <row r="614" spans="1:9" ht="15" hidden="1">
      <c r="A614" s="51" t="s">
        <v>90</v>
      </c>
      <c r="B614" s="202"/>
      <c r="C614" s="168" t="s">
        <v>119</v>
      </c>
      <c r="D614" s="168" t="s">
        <v>465</v>
      </c>
      <c r="E614" s="168" t="s">
        <v>204</v>
      </c>
      <c r="F614" s="181"/>
      <c r="G614" s="255">
        <f>SUM(G615+G617)</f>
        <v>0</v>
      </c>
      <c r="H614" s="97">
        <f>SUM(H615+H617)</f>
        <v>0</v>
      </c>
      <c r="I614" s="13"/>
    </row>
    <row r="615" spans="1:9" ht="28.5" hidden="1">
      <c r="A615" s="51" t="s">
        <v>205</v>
      </c>
      <c r="B615" s="202"/>
      <c r="C615" s="168" t="s">
        <v>119</v>
      </c>
      <c r="D615" s="168" t="s">
        <v>465</v>
      </c>
      <c r="E615" s="168" t="s">
        <v>206</v>
      </c>
      <c r="F615" s="181"/>
      <c r="G615" s="255">
        <f>SUM(G616)</f>
        <v>0</v>
      </c>
      <c r="H615" s="97">
        <f>SUM(H616)</f>
        <v>0</v>
      </c>
      <c r="I615" s="13"/>
    </row>
    <row r="616" spans="1:9" ht="42.75" hidden="1">
      <c r="A616" s="242" t="s">
        <v>154</v>
      </c>
      <c r="B616" s="204"/>
      <c r="C616" s="168" t="s">
        <v>119</v>
      </c>
      <c r="D616" s="168" t="s">
        <v>465</v>
      </c>
      <c r="E616" s="168" t="s">
        <v>206</v>
      </c>
      <c r="F616" s="198" t="s">
        <v>50</v>
      </c>
      <c r="G616" s="255"/>
      <c r="H616" s="97"/>
      <c r="I616" s="13"/>
    </row>
    <row r="617" spans="1:9" ht="15" hidden="1">
      <c r="A617" s="51" t="s">
        <v>155</v>
      </c>
      <c r="B617" s="36"/>
      <c r="C617" s="168" t="s">
        <v>119</v>
      </c>
      <c r="D617" s="168" t="s">
        <v>465</v>
      </c>
      <c r="E617" s="46" t="s">
        <v>421</v>
      </c>
      <c r="F617" s="198"/>
      <c r="G617" s="255">
        <f>SUM(G620+G622)+G618</f>
        <v>0</v>
      </c>
      <c r="H617" s="97">
        <f>SUM(H620+H622)+H618</f>
        <v>0</v>
      </c>
      <c r="I617" s="13" t="e">
        <f aca="true" t="shared" si="32" ref="I617:I623">SUM(H617/G620*100)</f>
        <v>#DIV/0!</v>
      </c>
    </row>
    <row r="618" spans="1:9" ht="28.5" hidden="1">
      <c r="A618" s="51" t="s">
        <v>468</v>
      </c>
      <c r="B618" s="36"/>
      <c r="C618" s="168" t="s">
        <v>119</v>
      </c>
      <c r="D618" s="168" t="s">
        <v>465</v>
      </c>
      <c r="E618" s="46" t="s">
        <v>422</v>
      </c>
      <c r="F618" s="198"/>
      <c r="G618" s="255">
        <f>SUM(G619)</f>
        <v>0</v>
      </c>
      <c r="H618" s="97">
        <f>SUM(H619)</f>
        <v>0</v>
      </c>
      <c r="I618" s="13" t="e">
        <f t="shared" si="32"/>
        <v>#DIV/0!</v>
      </c>
    </row>
    <row r="619" spans="1:9" ht="15" hidden="1">
      <c r="A619" s="51" t="s">
        <v>155</v>
      </c>
      <c r="B619" s="36"/>
      <c r="C619" s="168" t="s">
        <v>119</v>
      </c>
      <c r="D619" s="168" t="s">
        <v>465</v>
      </c>
      <c r="E619" s="46" t="s">
        <v>422</v>
      </c>
      <c r="F619" s="198" t="s">
        <v>77</v>
      </c>
      <c r="G619" s="255"/>
      <c r="H619" s="97"/>
      <c r="I619" s="13" t="e">
        <f t="shared" si="32"/>
        <v>#DIV/0!</v>
      </c>
    </row>
    <row r="620" spans="1:9" ht="28.5" hidden="1">
      <c r="A620" s="242" t="s">
        <v>420</v>
      </c>
      <c r="B620" s="204"/>
      <c r="C620" s="168" t="s">
        <v>119</v>
      </c>
      <c r="D620" s="168" t="s">
        <v>465</v>
      </c>
      <c r="E620" s="168" t="s">
        <v>419</v>
      </c>
      <c r="F620" s="198"/>
      <c r="G620" s="255">
        <f>SUM(G621)</f>
        <v>0</v>
      </c>
      <c r="H620" s="97">
        <f>SUM(H621)</f>
        <v>0</v>
      </c>
      <c r="I620" s="13" t="e">
        <f t="shared" si="32"/>
        <v>#DIV/0!</v>
      </c>
    </row>
    <row r="621" spans="1:9" ht="15" hidden="1">
      <c r="A621" s="242" t="s">
        <v>139</v>
      </c>
      <c r="B621" s="204"/>
      <c r="C621" s="168" t="s">
        <v>119</v>
      </c>
      <c r="D621" s="168" t="s">
        <v>465</v>
      </c>
      <c r="E621" s="168" t="s">
        <v>419</v>
      </c>
      <c r="F621" s="198" t="s">
        <v>77</v>
      </c>
      <c r="G621" s="255"/>
      <c r="H621" s="97"/>
      <c r="I621" s="13" t="e">
        <f t="shared" si="32"/>
        <v>#DIV/0!</v>
      </c>
    </row>
    <row r="622" spans="1:9" ht="15" hidden="1">
      <c r="A622" s="242" t="s">
        <v>151</v>
      </c>
      <c r="B622" s="204"/>
      <c r="C622" s="168" t="s">
        <v>119</v>
      </c>
      <c r="D622" s="168" t="s">
        <v>465</v>
      </c>
      <c r="E622" s="168" t="s">
        <v>216</v>
      </c>
      <c r="F622" s="198"/>
      <c r="G622" s="255">
        <f>SUM(G623)</f>
        <v>0</v>
      </c>
      <c r="H622" s="97">
        <f>SUM(H623)</f>
        <v>0</v>
      </c>
      <c r="I622" s="13" t="e">
        <f t="shared" si="32"/>
        <v>#DIV/0!</v>
      </c>
    </row>
    <row r="623" spans="1:9" ht="15" hidden="1">
      <c r="A623" s="242" t="s">
        <v>139</v>
      </c>
      <c r="B623" s="204"/>
      <c r="C623" s="168" t="s">
        <v>119</v>
      </c>
      <c r="D623" s="168" t="s">
        <v>465</v>
      </c>
      <c r="E623" s="168" t="s">
        <v>216</v>
      </c>
      <c r="F623" s="198" t="s">
        <v>77</v>
      </c>
      <c r="G623" s="255"/>
      <c r="H623" s="97"/>
      <c r="I623" s="13" t="e">
        <f t="shared" si="32"/>
        <v>#DIV/0!</v>
      </c>
    </row>
    <row r="624" spans="1:9" ht="28.5" hidden="1">
      <c r="A624" s="51" t="s">
        <v>48</v>
      </c>
      <c r="B624" s="47"/>
      <c r="C624" s="168" t="s">
        <v>119</v>
      </c>
      <c r="D624" s="168" t="s">
        <v>465</v>
      </c>
      <c r="E624" s="168" t="s">
        <v>133</v>
      </c>
      <c r="F624" s="181"/>
      <c r="G624" s="255">
        <f>SUM(G625:G627)</f>
        <v>0</v>
      </c>
      <c r="H624" s="97">
        <f>SUM(H625:H627)</f>
        <v>0</v>
      </c>
      <c r="I624" s="13"/>
    </row>
    <row r="625" spans="1:9" ht="15" hidden="1">
      <c r="A625" s="242" t="s">
        <v>49</v>
      </c>
      <c r="B625" s="47"/>
      <c r="C625" s="168" t="s">
        <v>119</v>
      </c>
      <c r="D625" s="168" t="s">
        <v>465</v>
      </c>
      <c r="E625" s="168" t="s">
        <v>133</v>
      </c>
      <c r="F625" s="181" t="s">
        <v>262</v>
      </c>
      <c r="G625" s="255"/>
      <c r="H625" s="97"/>
      <c r="I625" s="13" t="e">
        <f>SUM(H625/G628*100)</f>
        <v>#DIV/0!</v>
      </c>
    </row>
    <row r="626" spans="1:9" ht="28.5" hidden="1">
      <c r="A626" s="242" t="s">
        <v>376</v>
      </c>
      <c r="B626" s="204"/>
      <c r="C626" s="168" t="s">
        <v>119</v>
      </c>
      <c r="D626" s="168" t="s">
        <v>465</v>
      </c>
      <c r="E626" s="168" t="s">
        <v>133</v>
      </c>
      <c r="F626" s="198" t="s">
        <v>377</v>
      </c>
      <c r="G626" s="255"/>
      <c r="H626" s="97"/>
      <c r="I626" s="13">
        <f>SUM(H626/G629*100)</f>
        <v>0</v>
      </c>
    </row>
    <row r="627" spans="1:9" ht="42.75" hidden="1">
      <c r="A627" s="51" t="s">
        <v>272</v>
      </c>
      <c r="B627" s="36"/>
      <c r="C627" s="168" t="s">
        <v>119</v>
      </c>
      <c r="D627" s="168" t="s">
        <v>465</v>
      </c>
      <c r="E627" s="168" t="s">
        <v>378</v>
      </c>
      <c r="F627" s="198"/>
      <c r="G627" s="255">
        <f>SUM(G628)</f>
        <v>0</v>
      </c>
      <c r="H627" s="97">
        <f>SUM(H628)</f>
        <v>0</v>
      </c>
      <c r="I627" s="13">
        <f>SUM(H627/G630*100)</f>
        <v>0</v>
      </c>
    </row>
    <row r="628" spans="1:9" ht="15" hidden="1">
      <c r="A628" s="242" t="s">
        <v>261</v>
      </c>
      <c r="B628" s="204"/>
      <c r="C628" s="168" t="s">
        <v>119</v>
      </c>
      <c r="D628" s="168" t="s">
        <v>465</v>
      </c>
      <c r="E628" s="168" t="s">
        <v>378</v>
      </c>
      <c r="F628" s="198" t="s">
        <v>262</v>
      </c>
      <c r="G628" s="255"/>
      <c r="H628" s="97"/>
      <c r="I628" s="13"/>
    </row>
    <row r="629" spans="1:9" ht="15">
      <c r="A629" s="51" t="s">
        <v>379</v>
      </c>
      <c r="B629" s="36"/>
      <c r="C629" s="168" t="s">
        <v>119</v>
      </c>
      <c r="D629" s="168" t="s">
        <v>465</v>
      </c>
      <c r="E629" s="168" t="s">
        <v>380</v>
      </c>
      <c r="F629" s="181"/>
      <c r="G629" s="255">
        <f>SUM(G630)</f>
        <v>4702.3</v>
      </c>
      <c r="H629" s="97">
        <f>SUM(H630)</f>
        <v>4702.3</v>
      </c>
      <c r="I629" s="13"/>
    </row>
    <row r="630" spans="1:9" ht="15">
      <c r="A630" s="51" t="s">
        <v>90</v>
      </c>
      <c r="B630" s="202"/>
      <c r="C630" s="168" t="s">
        <v>119</v>
      </c>
      <c r="D630" s="168" t="s">
        <v>465</v>
      </c>
      <c r="E630" s="168" t="s">
        <v>75</v>
      </c>
      <c r="F630" s="181"/>
      <c r="G630" s="255">
        <f>SUM(G631)+G633</f>
        <v>4702.3</v>
      </c>
      <c r="H630" s="97">
        <f>SUM(H631)+H633</f>
        <v>4702.3</v>
      </c>
      <c r="I630" s="13"/>
    </row>
    <row r="631" spans="1:9" ht="28.5">
      <c r="A631" s="51" t="s">
        <v>205</v>
      </c>
      <c r="B631" s="202"/>
      <c r="C631" s="168" t="s">
        <v>119</v>
      </c>
      <c r="D631" s="168" t="s">
        <v>465</v>
      </c>
      <c r="E631" s="168" t="s">
        <v>76</v>
      </c>
      <c r="F631" s="181"/>
      <c r="G631" s="255">
        <f>SUM(G632)</f>
        <v>4702.3</v>
      </c>
      <c r="H631" s="97">
        <f>SUM(H632)</f>
        <v>4702.3</v>
      </c>
      <c r="I631" s="13"/>
    </row>
    <row r="632" spans="1:9" ht="28.5">
      <c r="A632" s="242" t="s">
        <v>527</v>
      </c>
      <c r="B632" s="204"/>
      <c r="C632" s="168" t="s">
        <v>119</v>
      </c>
      <c r="D632" s="168" t="s">
        <v>465</v>
      </c>
      <c r="E632" s="168" t="s">
        <v>76</v>
      </c>
      <c r="F632" s="198" t="s">
        <v>523</v>
      </c>
      <c r="G632" s="255">
        <v>4702.3</v>
      </c>
      <c r="H632" s="97">
        <v>4702.3</v>
      </c>
      <c r="I632" s="13"/>
    </row>
    <row r="633" spans="1:9" ht="15" hidden="1">
      <c r="A633" s="51" t="s">
        <v>155</v>
      </c>
      <c r="B633" s="204"/>
      <c r="C633" s="168" t="s">
        <v>119</v>
      </c>
      <c r="D633" s="168" t="s">
        <v>465</v>
      </c>
      <c r="E633" s="168" t="s">
        <v>217</v>
      </c>
      <c r="F633" s="198"/>
      <c r="G633" s="255">
        <f>SUM(G636+G634)</f>
        <v>0</v>
      </c>
      <c r="H633" s="97">
        <f>SUM(H636+H634)</f>
        <v>0</v>
      </c>
      <c r="I633" s="13" t="e">
        <f aca="true" t="shared" si="33" ref="I633:I646">SUM(H633/G636*100)</f>
        <v>#DIV/0!</v>
      </c>
    </row>
    <row r="634" spans="1:9" ht="28.5" hidden="1">
      <c r="A634" s="51" t="s">
        <v>468</v>
      </c>
      <c r="B634" s="204"/>
      <c r="C634" s="168" t="s">
        <v>119</v>
      </c>
      <c r="D634" s="168" t="s">
        <v>465</v>
      </c>
      <c r="E634" s="168" t="s">
        <v>470</v>
      </c>
      <c r="F634" s="198"/>
      <c r="G634" s="255">
        <f>SUM(G635)</f>
        <v>0</v>
      </c>
      <c r="H634" s="97">
        <f>SUM(H635)</f>
        <v>0</v>
      </c>
      <c r="I634" s="13" t="e">
        <f t="shared" si="33"/>
        <v>#DIV/0!</v>
      </c>
    </row>
    <row r="635" spans="1:9" ht="15" hidden="1">
      <c r="A635" s="51" t="s">
        <v>155</v>
      </c>
      <c r="B635" s="204"/>
      <c r="C635" s="168" t="s">
        <v>119</v>
      </c>
      <c r="D635" s="168" t="s">
        <v>465</v>
      </c>
      <c r="E635" s="168" t="s">
        <v>470</v>
      </c>
      <c r="F635" s="198" t="s">
        <v>77</v>
      </c>
      <c r="G635" s="255"/>
      <c r="H635" s="97"/>
      <c r="I635" s="13">
        <f t="shared" si="33"/>
        <v>0</v>
      </c>
    </row>
    <row r="636" spans="1:9" ht="28.5" hidden="1">
      <c r="A636" s="242" t="s">
        <v>420</v>
      </c>
      <c r="B636" s="204"/>
      <c r="C636" s="168" t="s">
        <v>119</v>
      </c>
      <c r="D636" s="168" t="s">
        <v>465</v>
      </c>
      <c r="E636" s="168" t="s">
        <v>149</v>
      </c>
      <c r="F636" s="198"/>
      <c r="G636" s="255">
        <f>SUM(G637)</f>
        <v>0</v>
      </c>
      <c r="H636" s="97">
        <f>SUM(H637)</f>
        <v>0</v>
      </c>
      <c r="I636" s="13">
        <f t="shared" si="33"/>
        <v>0</v>
      </c>
    </row>
    <row r="637" spans="1:9" ht="15" hidden="1">
      <c r="A637" s="242" t="s">
        <v>139</v>
      </c>
      <c r="B637" s="204"/>
      <c r="C637" s="168" t="s">
        <v>119</v>
      </c>
      <c r="D637" s="168" t="s">
        <v>465</v>
      </c>
      <c r="E637" s="168" t="s">
        <v>149</v>
      </c>
      <c r="F637" s="198" t="s">
        <v>77</v>
      </c>
      <c r="G637" s="255"/>
      <c r="H637" s="97"/>
      <c r="I637" s="13">
        <f t="shared" si="33"/>
        <v>0</v>
      </c>
    </row>
    <row r="638" spans="1:9" ht="15">
      <c r="A638" s="51" t="s">
        <v>381</v>
      </c>
      <c r="B638" s="36"/>
      <c r="C638" s="168" t="s">
        <v>119</v>
      </c>
      <c r="D638" s="168" t="s">
        <v>465</v>
      </c>
      <c r="E638" s="168" t="s">
        <v>382</v>
      </c>
      <c r="F638" s="181"/>
      <c r="G638" s="255">
        <f>SUM(G639)</f>
        <v>33458.600000000006</v>
      </c>
      <c r="H638" s="97">
        <f>SUM(H639)</f>
        <v>33458.600000000006</v>
      </c>
      <c r="I638" s="13">
        <f t="shared" si="33"/>
        <v>1268.5725118483415</v>
      </c>
    </row>
    <row r="639" spans="1:9" ht="28.5">
      <c r="A639" s="51" t="s">
        <v>48</v>
      </c>
      <c r="B639" s="202"/>
      <c r="C639" s="168" t="s">
        <v>119</v>
      </c>
      <c r="D639" s="168" t="s">
        <v>465</v>
      </c>
      <c r="E639" s="168" t="s">
        <v>383</v>
      </c>
      <c r="F639" s="181"/>
      <c r="G639" s="255">
        <f>SUM(G640:G642)</f>
        <v>33458.600000000006</v>
      </c>
      <c r="H639" s="97">
        <f>SUM(H640:H642)</f>
        <v>33458.600000000006</v>
      </c>
      <c r="I639" s="13">
        <f t="shared" si="33"/>
        <v>6025.319647037639</v>
      </c>
    </row>
    <row r="640" spans="1:9" ht="28.5">
      <c r="A640" s="51" t="s">
        <v>506</v>
      </c>
      <c r="B640" s="36"/>
      <c r="C640" s="168" t="s">
        <v>119</v>
      </c>
      <c r="D640" s="168" t="s">
        <v>465</v>
      </c>
      <c r="E640" s="168" t="s">
        <v>383</v>
      </c>
      <c r="F640" s="180" t="s">
        <v>507</v>
      </c>
      <c r="G640" s="255">
        <v>30265.8</v>
      </c>
      <c r="H640" s="97">
        <v>30265.8</v>
      </c>
      <c r="I640" s="13" t="e">
        <f t="shared" si="33"/>
        <v>#DIV/0!</v>
      </c>
    </row>
    <row r="641" spans="1:9" ht="15">
      <c r="A641" s="51" t="s">
        <v>508</v>
      </c>
      <c r="B641" s="36"/>
      <c r="C641" s="168" t="s">
        <v>119</v>
      </c>
      <c r="D641" s="168" t="s">
        <v>465</v>
      </c>
      <c r="E641" s="168" t="s">
        <v>383</v>
      </c>
      <c r="F641" s="180" t="s">
        <v>115</v>
      </c>
      <c r="G641" s="256">
        <v>2637.5</v>
      </c>
      <c r="H641" s="257">
        <v>2637.5</v>
      </c>
      <c r="I641" s="13" t="e">
        <f t="shared" si="33"/>
        <v>#DIV/0!</v>
      </c>
    </row>
    <row r="642" spans="1:9" ht="15">
      <c r="A642" s="51" t="s">
        <v>512</v>
      </c>
      <c r="B642" s="36"/>
      <c r="C642" s="168" t="s">
        <v>119</v>
      </c>
      <c r="D642" s="168" t="s">
        <v>465</v>
      </c>
      <c r="E642" s="168" t="s">
        <v>383</v>
      </c>
      <c r="F642" s="181" t="s">
        <v>172</v>
      </c>
      <c r="G642" s="255">
        <v>555.3</v>
      </c>
      <c r="H642" s="97">
        <v>555.3</v>
      </c>
      <c r="I642" s="13" t="e">
        <f t="shared" si="33"/>
        <v>#DIV/0!</v>
      </c>
    </row>
    <row r="643" spans="1:9" ht="42.75" hidden="1">
      <c r="A643" s="242" t="s">
        <v>54</v>
      </c>
      <c r="B643" s="204"/>
      <c r="C643" s="168" t="s">
        <v>119</v>
      </c>
      <c r="D643" s="168" t="s">
        <v>465</v>
      </c>
      <c r="E643" s="168" t="s">
        <v>384</v>
      </c>
      <c r="F643" s="198"/>
      <c r="G643" s="255">
        <f>SUM(G644)</f>
        <v>0</v>
      </c>
      <c r="H643" s="97">
        <f>SUM(H644)</f>
        <v>0</v>
      </c>
      <c r="I643" s="13" t="e">
        <f t="shared" si="33"/>
        <v>#DIV/0!</v>
      </c>
    </row>
    <row r="644" spans="1:9" ht="15" hidden="1">
      <c r="A644" s="242" t="s">
        <v>49</v>
      </c>
      <c r="B644" s="204"/>
      <c r="C644" s="168" t="s">
        <v>119</v>
      </c>
      <c r="D644" s="168" t="s">
        <v>465</v>
      </c>
      <c r="E644" s="168" t="s">
        <v>384</v>
      </c>
      <c r="F644" s="198" t="s">
        <v>262</v>
      </c>
      <c r="G644" s="255"/>
      <c r="H644" s="97"/>
      <c r="I644" s="13" t="e">
        <f t="shared" si="33"/>
        <v>#DIV/0!</v>
      </c>
    </row>
    <row r="645" spans="1:9" ht="28.5" hidden="1">
      <c r="A645" s="242" t="s">
        <v>385</v>
      </c>
      <c r="B645" s="204"/>
      <c r="C645" s="168" t="s">
        <v>119</v>
      </c>
      <c r="D645" s="168" t="s">
        <v>465</v>
      </c>
      <c r="E645" s="168" t="s">
        <v>386</v>
      </c>
      <c r="F645" s="198"/>
      <c r="G645" s="255">
        <f>SUM(G648+G646)</f>
        <v>0</v>
      </c>
      <c r="H645" s="97">
        <f>SUM(H648+H646)</f>
        <v>0</v>
      </c>
      <c r="I645" s="13" t="e">
        <f t="shared" si="33"/>
        <v>#DIV/0!</v>
      </c>
    </row>
    <row r="646" spans="1:9" ht="15" hidden="1">
      <c r="A646" s="242" t="s">
        <v>261</v>
      </c>
      <c r="B646" s="204"/>
      <c r="C646" s="168" t="s">
        <v>119</v>
      </c>
      <c r="D646" s="168" t="s">
        <v>465</v>
      </c>
      <c r="E646" s="168" t="s">
        <v>386</v>
      </c>
      <c r="F646" s="198" t="s">
        <v>262</v>
      </c>
      <c r="G646" s="255"/>
      <c r="H646" s="97"/>
      <c r="I646" s="13" t="e">
        <f t="shared" si="33"/>
        <v>#DIV/0!</v>
      </c>
    </row>
    <row r="647" spans="1:9" ht="42.75" hidden="1">
      <c r="A647" s="242" t="s">
        <v>387</v>
      </c>
      <c r="B647" s="204"/>
      <c r="C647" s="168" t="s">
        <v>119</v>
      </c>
      <c r="D647" s="168" t="s">
        <v>465</v>
      </c>
      <c r="E647" s="168" t="s">
        <v>388</v>
      </c>
      <c r="F647" s="198"/>
      <c r="G647" s="255">
        <f>SUM(G648)</f>
        <v>0</v>
      </c>
      <c r="H647" s="97">
        <f>SUM(H648)</f>
        <v>0</v>
      </c>
      <c r="I647" s="13"/>
    </row>
    <row r="648" spans="1:9" ht="15" hidden="1">
      <c r="A648" s="242" t="s">
        <v>261</v>
      </c>
      <c r="B648" s="204"/>
      <c r="C648" s="168" t="s">
        <v>119</v>
      </c>
      <c r="D648" s="168" t="s">
        <v>465</v>
      </c>
      <c r="E648" s="168" t="s">
        <v>388</v>
      </c>
      <c r="F648" s="198" t="s">
        <v>262</v>
      </c>
      <c r="G648" s="255"/>
      <c r="H648" s="97"/>
      <c r="I648" s="13" t="e">
        <f aca="true" t="shared" si="34" ref="I648:I656">SUM(H648/G651*100)</f>
        <v>#DIV/0!</v>
      </c>
    </row>
    <row r="649" spans="1:9" ht="15" hidden="1">
      <c r="A649" s="242" t="s">
        <v>124</v>
      </c>
      <c r="B649" s="202"/>
      <c r="C649" s="168" t="s">
        <v>119</v>
      </c>
      <c r="D649" s="168" t="s">
        <v>465</v>
      </c>
      <c r="E649" s="168" t="s">
        <v>125</v>
      </c>
      <c r="F649" s="181"/>
      <c r="G649" s="255">
        <f>SUM(G650)</f>
        <v>0</v>
      </c>
      <c r="H649" s="97">
        <f>SUM(H650)</f>
        <v>0</v>
      </c>
      <c r="I649" s="13" t="e">
        <f t="shared" si="34"/>
        <v>#DIV/0!</v>
      </c>
    </row>
    <row r="650" spans="1:9" ht="42.75" hidden="1">
      <c r="A650" s="51" t="s">
        <v>208</v>
      </c>
      <c r="B650" s="202"/>
      <c r="C650" s="168" t="s">
        <v>119</v>
      </c>
      <c r="D650" s="168" t="s">
        <v>465</v>
      </c>
      <c r="E650" s="168" t="s">
        <v>317</v>
      </c>
      <c r="F650" s="181"/>
      <c r="G650" s="255">
        <f>SUM(G651:G652)</f>
        <v>0</v>
      </c>
      <c r="H650" s="97">
        <f>SUM(H651:H652)</f>
        <v>0</v>
      </c>
      <c r="I650" s="13">
        <f t="shared" si="34"/>
        <v>0</v>
      </c>
    </row>
    <row r="651" spans="1:9" ht="15" hidden="1">
      <c r="A651" s="242" t="s">
        <v>49</v>
      </c>
      <c r="B651" s="202"/>
      <c r="C651" s="168" t="s">
        <v>119</v>
      </c>
      <c r="D651" s="168" t="s">
        <v>465</v>
      </c>
      <c r="E651" s="168" t="s">
        <v>317</v>
      </c>
      <c r="F651" s="181" t="s">
        <v>262</v>
      </c>
      <c r="G651" s="255"/>
      <c r="H651" s="97"/>
      <c r="I651" s="13" t="e">
        <f t="shared" si="34"/>
        <v>#DIV/0!</v>
      </c>
    </row>
    <row r="652" spans="1:9" ht="15" hidden="1">
      <c r="A652" s="242" t="s">
        <v>139</v>
      </c>
      <c r="B652" s="202"/>
      <c r="C652" s="168" t="s">
        <v>119</v>
      </c>
      <c r="D652" s="168" t="s">
        <v>465</v>
      </c>
      <c r="E652" s="168" t="s">
        <v>317</v>
      </c>
      <c r="F652" s="181" t="s">
        <v>77</v>
      </c>
      <c r="G652" s="255"/>
      <c r="H652" s="97"/>
      <c r="I652" s="13" t="e">
        <f t="shared" si="34"/>
        <v>#DIV/0!</v>
      </c>
    </row>
    <row r="653" spans="1:9" ht="15">
      <c r="A653" s="53" t="s">
        <v>238</v>
      </c>
      <c r="B653" s="202"/>
      <c r="C653" s="168" t="s">
        <v>119</v>
      </c>
      <c r="D653" s="168" t="s">
        <v>117</v>
      </c>
      <c r="E653" s="168"/>
      <c r="F653" s="181"/>
      <c r="G653" s="255">
        <f>SUM(G657+G662+G655)</f>
        <v>6794.499999999999</v>
      </c>
      <c r="H653" s="97">
        <f>SUM(H657+H662+H655)</f>
        <v>6794.499999999999</v>
      </c>
      <c r="I653" s="13" t="e">
        <f t="shared" si="34"/>
        <v>#DIV/0!</v>
      </c>
    </row>
    <row r="654" spans="1:9" ht="15" hidden="1">
      <c r="A654" s="51" t="s">
        <v>412</v>
      </c>
      <c r="B654" s="202"/>
      <c r="C654" s="168" t="s">
        <v>119</v>
      </c>
      <c r="D654" s="168" t="s">
        <v>117</v>
      </c>
      <c r="E654" s="168" t="s">
        <v>414</v>
      </c>
      <c r="F654" s="181"/>
      <c r="G654" s="255">
        <f>SUM(G655)</f>
        <v>0</v>
      </c>
      <c r="H654" s="97">
        <f>SUM(H655)</f>
        <v>0</v>
      </c>
      <c r="I654" s="13">
        <f t="shared" si="34"/>
        <v>0</v>
      </c>
    </row>
    <row r="655" spans="1:9" ht="15" hidden="1">
      <c r="A655" s="51" t="s">
        <v>393</v>
      </c>
      <c r="B655" s="202"/>
      <c r="C655" s="168" t="s">
        <v>119</v>
      </c>
      <c r="D655" s="168" t="s">
        <v>117</v>
      </c>
      <c r="E655" s="168" t="s">
        <v>394</v>
      </c>
      <c r="F655" s="181"/>
      <c r="G655" s="255">
        <f>SUM(G656)</f>
        <v>0</v>
      </c>
      <c r="H655" s="97">
        <f>SUM(H656)</f>
        <v>0</v>
      </c>
      <c r="I655" s="13">
        <f t="shared" si="34"/>
        <v>0</v>
      </c>
    </row>
    <row r="656" spans="1:9" ht="28.5" hidden="1">
      <c r="A656" s="51" t="s">
        <v>329</v>
      </c>
      <c r="B656" s="202"/>
      <c r="C656" s="168" t="s">
        <v>119</v>
      </c>
      <c r="D656" s="168" t="s">
        <v>117</v>
      </c>
      <c r="E656" s="168" t="s">
        <v>394</v>
      </c>
      <c r="F656" s="181" t="s">
        <v>330</v>
      </c>
      <c r="G656" s="255"/>
      <c r="H656" s="97"/>
      <c r="I656" s="13">
        <f t="shared" si="34"/>
        <v>0</v>
      </c>
    </row>
    <row r="657" spans="1:9" ht="42.75">
      <c r="A657" s="53" t="s">
        <v>307</v>
      </c>
      <c r="B657" s="202"/>
      <c r="C657" s="168" t="s">
        <v>119</v>
      </c>
      <c r="D657" s="168" t="s">
        <v>117</v>
      </c>
      <c r="E657" s="168" t="s">
        <v>308</v>
      </c>
      <c r="F657" s="181"/>
      <c r="G657" s="255">
        <f>SUM(G658)</f>
        <v>6794.499999999999</v>
      </c>
      <c r="H657" s="97">
        <f>SUM(H658)</f>
        <v>6794.499999999999</v>
      </c>
      <c r="I657" s="13"/>
    </row>
    <row r="658" spans="1:9" ht="28.5">
      <c r="A658" s="51" t="s">
        <v>48</v>
      </c>
      <c r="B658" s="202"/>
      <c r="C658" s="168" t="s">
        <v>119</v>
      </c>
      <c r="D658" s="168" t="s">
        <v>117</v>
      </c>
      <c r="E658" s="168" t="s">
        <v>309</v>
      </c>
      <c r="F658" s="181"/>
      <c r="G658" s="255">
        <f>SUM(G659:G661)</f>
        <v>6794.499999999999</v>
      </c>
      <c r="H658" s="97">
        <f>SUM(H659:H661)</f>
        <v>6794.499999999999</v>
      </c>
      <c r="I658" s="13"/>
    </row>
    <row r="659" spans="1:9" ht="28.5">
      <c r="A659" s="51" t="s">
        <v>506</v>
      </c>
      <c r="B659" s="204"/>
      <c r="C659" s="168" t="s">
        <v>119</v>
      </c>
      <c r="D659" s="168" t="s">
        <v>117</v>
      </c>
      <c r="E659" s="168" t="s">
        <v>309</v>
      </c>
      <c r="F659" s="198" t="s">
        <v>507</v>
      </c>
      <c r="G659" s="255">
        <v>6337.7</v>
      </c>
      <c r="H659" s="97">
        <v>6337.7</v>
      </c>
      <c r="I659" s="13"/>
    </row>
    <row r="660" spans="1:9" ht="15">
      <c r="A660" s="51" t="s">
        <v>508</v>
      </c>
      <c r="B660" s="204"/>
      <c r="C660" s="168" t="s">
        <v>119</v>
      </c>
      <c r="D660" s="168" t="s">
        <v>117</v>
      </c>
      <c r="E660" s="168" t="s">
        <v>309</v>
      </c>
      <c r="F660" s="198" t="s">
        <v>115</v>
      </c>
      <c r="G660" s="255">
        <v>452.4</v>
      </c>
      <c r="H660" s="97">
        <v>452.4</v>
      </c>
      <c r="I660" s="13"/>
    </row>
    <row r="661" spans="1:9" ht="15">
      <c r="A661" s="51" t="s">
        <v>512</v>
      </c>
      <c r="B661" s="204"/>
      <c r="C661" s="168" t="s">
        <v>119</v>
      </c>
      <c r="D661" s="168" t="s">
        <v>117</v>
      </c>
      <c r="E661" s="168" t="s">
        <v>309</v>
      </c>
      <c r="F661" s="198" t="s">
        <v>172</v>
      </c>
      <c r="G661" s="255">
        <v>4.4</v>
      </c>
      <c r="H661" s="97">
        <v>4.4</v>
      </c>
      <c r="I661" s="13"/>
    </row>
    <row r="662" spans="1:9" ht="15" hidden="1">
      <c r="A662" s="242" t="s">
        <v>124</v>
      </c>
      <c r="B662" s="202"/>
      <c r="C662" s="168" t="s">
        <v>119</v>
      </c>
      <c r="D662" s="168" t="s">
        <v>117</v>
      </c>
      <c r="E662" s="168" t="s">
        <v>125</v>
      </c>
      <c r="F662" s="181"/>
      <c r="G662" s="255">
        <f>SUM(G665)+G668+G663</f>
        <v>0</v>
      </c>
      <c r="H662" s="97">
        <f>SUM(H665)+H668+H663</f>
        <v>0</v>
      </c>
      <c r="I662" s="13"/>
    </row>
    <row r="663" spans="1:9" ht="42.75" hidden="1">
      <c r="A663" s="51" t="s">
        <v>208</v>
      </c>
      <c r="B663" s="202"/>
      <c r="C663" s="168" t="s">
        <v>119</v>
      </c>
      <c r="D663" s="168" t="s">
        <v>117</v>
      </c>
      <c r="E663" s="168" t="s">
        <v>317</v>
      </c>
      <c r="F663" s="181"/>
      <c r="G663" s="255">
        <f>SUM(G664)</f>
        <v>0</v>
      </c>
      <c r="H663" s="97">
        <f>SUM(H664)</f>
        <v>0</v>
      </c>
      <c r="I663" s="13"/>
    </row>
    <row r="664" spans="1:9" ht="15" hidden="1">
      <c r="A664" s="242" t="s">
        <v>49</v>
      </c>
      <c r="B664" s="202"/>
      <c r="C664" s="168" t="s">
        <v>119</v>
      </c>
      <c r="D664" s="168" t="s">
        <v>117</v>
      </c>
      <c r="E664" s="168" t="s">
        <v>317</v>
      </c>
      <c r="F664" s="181" t="s">
        <v>262</v>
      </c>
      <c r="G664" s="255"/>
      <c r="H664" s="97"/>
      <c r="I664" s="13"/>
    </row>
    <row r="665" spans="1:9" ht="28.5" hidden="1">
      <c r="A665" s="51" t="s">
        <v>525</v>
      </c>
      <c r="B665" s="202"/>
      <c r="C665" s="168" t="s">
        <v>119</v>
      </c>
      <c r="D665" s="168" t="s">
        <v>117</v>
      </c>
      <c r="E665" s="168" t="s">
        <v>331</v>
      </c>
      <c r="F665" s="181"/>
      <c r="G665" s="255">
        <f>SUM(G666:G667)</f>
        <v>0</v>
      </c>
      <c r="H665" s="97">
        <f>SUM(H666:H667)</f>
        <v>0</v>
      </c>
      <c r="I665" s="13"/>
    </row>
    <row r="666" spans="1:9" ht="42.75" hidden="1">
      <c r="A666" s="242" t="s">
        <v>91</v>
      </c>
      <c r="B666" s="202"/>
      <c r="C666" s="168" t="s">
        <v>119</v>
      </c>
      <c r="D666" s="168" t="s">
        <v>117</v>
      </c>
      <c r="E666" s="168" t="s">
        <v>331</v>
      </c>
      <c r="F666" s="181" t="s">
        <v>330</v>
      </c>
      <c r="G666" s="255"/>
      <c r="H666" s="97"/>
      <c r="I666" s="13"/>
    </row>
    <row r="667" spans="1:9" ht="15" hidden="1">
      <c r="A667" s="51" t="s">
        <v>155</v>
      </c>
      <c r="B667" s="202"/>
      <c r="C667" s="168" t="s">
        <v>119</v>
      </c>
      <c r="D667" s="168" t="s">
        <v>117</v>
      </c>
      <c r="E667" s="168" t="s">
        <v>331</v>
      </c>
      <c r="F667" s="181" t="s">
        <v>77</v>
      </c>
      <c r="G667" s="274"/>
      <c r="H667" s="275"/>
      <c r="I667" s="13"/>
    </row>
    <row r="668" spans="1:9" ht="15.75" hidden="1">
      <c r="A668" s="51" t="s">
        <v>526</v>
      </c>
      <c r="B668" s="202"/>
      <c r="C668" s="168" t="s">
        <v>119</v>
      </c>
      <c r="D668" s="168" t="s">
        <v>117</v>
      </c>
      <c r="E668" s="168" t="s">
        <v>332</v>
      </c>
      <c r="F668" s="181"/>
      <c r="G668" s="274">
        <f>SUM(G669:G670)</f>
        <v>0</v>
      </c>
      <c r="H668" s="275">
        <f>SUM(H669:H670)</f>
        <v>0</v>
      </c>
      <c r="I668" s="16">
        <f aca="true" t="shared" si="35" ref="I668:I683">SUM(H668/G671*100)</f>
        <v>0</v>
      </c>
    </row>
    <row r="669" spans="1:9" ht="28.5" hidden="1">
      <c r="A669" s="51" t="s">
        <v>506</v>
      </c>
      <c r="B669" s="202"/>
      <c r="C669" s="168" t="s">
        <v>119</v>
      </c>
      <c r="D669" s="168" t="s">
        <v>117</v>
      </c>
      <c r="E669" s="168" t="s">
        <v>332</v>
      </c>
      <c r="F669" s="181" t="s">
        <v>507</v>
      </c>
      <c r="G669" s="274"/>
      <c r="H669" s="275"/>
      <c r="I669" s="13" t="e">
        <f t="shared" si="35"/>
        <v>#DIV/0!</v>
      </c>
    </row>
    <row r="670" spans="1:9" ht="15" hidden="1">
      <c r="A670" s="51" t="s">
        <v>508</v>
      </c>
      <c r="B670" s="202"/>
      <c r="C670" s="168" t="s">
        <v>119</v>
      </c>
      <c r="D670" s="168" t="s">
        <v>117</v>
      </c>
      <c r="E670" s="168" t="s">
        <v>332</v>
      </c>
      <c r="F670" s="181" t="s">
        <v>115</v>
      </c>
      <c r="G670" s="274"/>
      <c r="H670" s="275"/>
      <c r="I670" s="13" t="e">
        <f t="shared" si="35"/>
        <v>#DIV/0!</v>
      </c>
    </row>
    <row r="671" spans="1:9" ht="15">
      <c r="A671" s="59" t="s">
        <v>328</v>
      </c>
      <c r="B671" s="202" t="s">
        <v>282</v>
      </c>
      <c r="C671" s="168"/>
      <c r="D671" s="168"/>
      <c r="E671" s="168"/>
      <c r="F671" s="181"/>
      <c r="G671" s="260">
        <f>SUM(G672+G680)</f>
        <v>38934.2</v>
      </c>
      <c r="H671" s="261">
        <f>SUM(H672+H680)</f>
        <v>38934.2</v>
      </c>
      <c r="I671" s="13" t="e">
        <f t="shared" si="35"/>
        <v>#DIV/0!</v>
      </c>
    </row>
    <row r="672" spans="1:9" ht="15" hidden="1">
      <c r="A672" s="51" t="s">
        <v>111</v>
      </c>
      <c r="B672" s="202"/>
      <c r="C672" s="168" t="s">
        <v>112</v>
      </c>
      <c r="D672" s="168"/>
      <c r="E672" s="168"/>
      <c r="F672" s="181"/>
      <c r="G672" s="255">
        <f>SUM(G673)+G677</f>
        <v>0</v>
      </c>
      <c r="H672" s="97">
        <f>SUM(H673)+H677</f>
        <v>0</v>
      </c>
      <c r="I672" s="13" t="e">
        <f t="shared" si="35"/>
        <v>#DIV/0!</v>
      </c>
    </row>
    <row r="673" spans="1:9" ht="15" hidden="1">
      <c r="A673" s="51" t="s">
        <v>113</v>
      </c>
      <c r="B673" s="36"/>
      <c r="C673" s="46" t="s">
        <v>112</v>
      </c>
      <c r="D673" s="46" t="s">
        <v>112</v>
      </c>
      <c r="E673" s="46"/>
      <c r="F673" s="180"/>
      <c r="G673" s="255">
        <f aca="true" t="shared" si="36" ref="G673:H675">SUM(G674)</f>
        <v>0</v>
      </c>
      <c r="H673" s="97">
        <f t="shared" si="36"/>
        <v>0</v>
      </c>
      <c r="I673" s="13" t="e">
        <f t="shared" si="35"/>
        <v>#DIV/0!</v>
      </c>
    </row>
    <row r="674" spans="1:9" ht="15" hidden="1">
      <c r="A674" s="53" t="s">
        <v>233</v>
      </c>
      <c r="B674" s="36"/>
      <c r="C674" s="46" t="s">
        <v>112</v>
      </c>
      <c r="D674" s="46" t="s">
        <v>112</v>
      </c>
      <c r="E674" s="46" t="s">
        <v>114</v>
      </c>
      <c r="F674" s="180"/>
      <c r="G674" s="255">
        <f t="shared" si="36"/>
        <v>0</v>
      </c>
      <c r="H674" s="97">
        <f t="shared" si="36"/>
        <v>0</v>
      </c>
      <c r="I674" s="13" t="e">
        <f t="shared" si="35"/>
        <v>#DIV/0!</v>
      </c>
    </row>
    <row r="675" spans="1:9" ht="15" hidden="1">
      <c r="A675" s="53" t="s">
        <v>234</v>
      </c>
      <c r="B675" s="36"/>
      <c r="C675" s="46" t="s">
        <v>112</v>
      </c>
      <c r="D675" s="46" t="s">
        <v>112</v>
      </c>
      <c r="E675" s="46" t="s">
        <v>235</v>
      </c>
      <c r="F675" s="180"/>
      <c r="G675" s="255">
        <f t="shared" si="36"/>
        <v>0</v>
      </c>
      <c r="H675" s="97">
        <f t="shared" si="36"/>
        <v>0</v>
      </c>
      <c r="I675" s="13" t="e">
        <f t="shared" si="35"/>
        <v>#DIV/0!</v>
      </c>
    </row>
    <row r="676" spans="1:9" ht="15" hidden="1">
      <c r="A676" s="242" t="s">
        <v>261</v>
      </c>
      <c r="B676" s="36"/>
      <c r="C676" s="46" t="s">
        <v>112</v>
      </c>
      <c r="D676" s="46" t="s">
        <v>112</v>
      </c>
      <c r="E676" s="46" t="s">
        <v>235</v>
      </c>
      <c r="F676" s="180" t="s">
        <v>262</v>
      </c>
      <c r="G676" s="255"/>
      <c r="H676" s="97"/>
      <c r="I676" s="13" t="e">
        <f t="shared" si="35"/>
        <v>#DIV/0!</v>
      </c>
    </row>
    <row r="677" spans="1:11" ht="15" hidden="1">
      <c r="A677" s="242" t="s">
        <v>236</v>
      </c>
      <c r="B677" s="36"/>
      <c r="C677" s="46" t="s">
        <v>112</v>
      </c>
      <c r="D677" s="46" t="s">
        <v>319</v>
      </c>
      <c r="E677" s="46"/>
      <c r="F677" s="180"/>
      <c r="G677" s="255">
        <f>SUM(G678)</f>
        <v>0</v>
      </c>
      <c r="H677" s="97">
        <f>SUM(H678)</f>
        <v>0</v>
      </c>
      <c r="I677" s="13">
        <f t="shared" si="35"/>
        <v>0</v>
      </c>
      <c r="K677" s="33"/>
    </row>
    <row r="678" spans="1:9" ht="15" hidden="1">
      <c r="A678" s="242" t="s">
        <v>124</v>
      </c>
      <c r="B678" s="36"/>
      <c r="C678" s="46" t="s">
        <v>112</v>
      </c>
      <c r="D678" s="46" t="s">
        <v>319</v>
      </c>
      <c r="E678" s="46" t="s">
        <v>125</v>
      </c>
      <c r="F678" s="180"/>
      <c r="G678" s="255">
        <f>SUM(G679)</f>
        <v>0</v>
      </c>
      <c r="H678" s="97">
        <f>SUM(H679)</f>
        <v>0</v>
      </c>
      <c r="I678" s="13">
        <f t="shared" si="35"/>
        <v>0</v>
      </c>
    </row>
    <row r="679" spans="1:9" ht="15" hidden="1">
      <c r="A679" s="51" t="s">
        <v>333</v>
      </c>
      <c r="B679" s="36"/>
      <c r="C679" s="46" t="s">
        <v>112</v>
      </c>
      <c r="D679" s="46" t="s">
        <v>319</v>
      </c>
      <c r="E679" s="46" t="s">
        <v>125</v>
      </c>
      <c r="F679" s="180" t="s">
        <v>173</v>
      </c>
      <c r="G679" s="255"/>
      <c r="H679" s="97"/>
      <c r="I679" s="13" t="e">
        <f t="shared" si="35"/>
        <v>#DIV/0!</v>
      </c>
    </row>
    <row r="680" spans="1:9" ht="15">
      <c r="A680" s="51" t="s">
        <v>342</v>
      </c>
      <c r="B680" s="36"/>
      <c r="C680" s="168" t="s">
        <v>319</v>
      </c>
      <c r="D680" s="168"/>
      <c r="E680" s="168"/>
      <c r="F680" s="181"/>
      <c r="G680" s="255">
        <f>SUM(G681+G698+G733+G745+G728)</f>
        <v>38934.2</v>
      </c>
      <c r="H680" s="97">
        <f>SUM(H681+H698+H733+H745+H728)</f>
        <v>38934.2</v>
      </c>
      <c r="I680" s="13" t="e">
        <f t="shared" si="35"/>
        <v>#DIV/0!</v>
      </c>
    </row>
    <row r="681" spans="1:9" ht="15">
      <c r="A681" s="51" t="s">
        <v>174</v>
      </c>
      <c r="B681" s="36"/>
      <c r="C681" s="168" t="s">
        <v>319</v>
      </c>
      <c r="D681" s="168" t="s">
        <v>465</v>
      </c>
      <c r="E681" s="168"/>
      <c r="F681" s="181"/>
      <c r="G681" s="255">
        <f>SUM(G682+G685)</f>
        <v>6366.3</v>
      </c>
      <c r="H681" s="97">
        <f>SUM(H682+H685)</f>
        <v>6366.3</v>
      </c>
      <c r="I681" s="13" t="e">
        <f t="shared" si="35"/>
        <v>#DIV/0!</v>
      </c>
    </row>
    <row r="682" spans="1:9" ht="15" hidden="1">
      <c r="A682" s="51" t="s">
        <v>412</v>
      </c>
      <c r="B682" s="36"/>
      <c r="C682" s="168" t="s">
        <v>319</v>
      </c>
      <c r="D682" s="168" t="s">
        <v>465</v>
      </c>
      <c r="E682" s="46" t="s">
        <v>414</v>
      </c>
      <c r="F682" s="180"/>
      <c r="G682" s="255">
        <f>SUM(G683)</f>
        <v>0</v>
      </c>
      <c r="H682" s="97">
        <f>SUM(H683)</f>
        <v>0</v>
      </c>
      <c r="I682" s="13">
        <f t="shared" si="35"/>
        <v>0</v>
      </c>
    </row>
    <row r="683" spans="1:9" ht="15" hidden="1">
      <c r="A683" s="51" t="s">
        <v>393</v>
      </c>
      <c r="B683" s="36"/>
      <c r="C683" s="168" t="s">
        <v>319</v>
      </c>
      <c r="D683" s="168" t="s">
        <v>465</v>
      </c>
      <c r="E683" s="46" t="s">
        <v>394</v>
      </c>
      <c r="F683" s="180"/>
      <c r="G683" s="255">
        <f>SUM(G684)</f>
        <v>0</v>
      </c>
      <c r="H683" s="97">
        <f>SUM(H684)</f>
        <v>0</v>
      </c>
      <c r="I683" s="13">
        <f t="shared" si="35"/>
        <v>0</v>
      </c>
    </row>
    <row r="684" spans="1:9" ht="15" hidden="1">
      <c r="A684" s="242" t="s">
        <v>261</v>
      </c>
      <c r="B684" s="47"/>
      <c r="C684" s="168" t="s">
        <v>319</v>
      </c>
      <c r="D684" s="168" t="s">
        <v>465</v>
      </c>
      <c r="E684" s="46" t="s">
        <v>394</v>
      </c>
      <c r="F684" s="181" t="s">
        <v>262</v>
      </c>
      <c r="G684" s="255"/>
      <c r="H684" s="97"/>
      <c r="I684" s="13"/>
    </row>
    <row r="685" spans="1:9" ht="15">
      <c r="A685" s="51" t="s">
        <v>202</v>
      </c>
      <c r="B685" s="36"/>
      <c r="C685" s="168" t="s">
        <v>319</v>
      </c>
      <c r="D685" s="168" t="s">
        <v>465</v>
      </c>
      <c r="E685" s="168" t="s">
        <v>178</v>
      </c>
      <c r="F685" s="181"/>
      <c r="G685" s="255">
        <f>SUM(G686)</f>
        <v>6366.3</v>
      </c>
      <c r="H685" s="97">
        <f>SUM(H686)</f>
        <v>6366.3</v>
      </c>
      <c r="I685" s="13"/>
    </row>
    <row r="686" spans="1:9" ht="15">
      <c r="A686" s="51" t="s">
        <v>90</v>
      </c>
      <c r="B686" s="202"/>
      <c r="C686" s="168" t="s">
        <v>319</v>
      </c>
      <c r="D686" s="168" t="s">
        <v>465</v>
      </c>
      <c r="E686" s="168" t="s">
        <v>78</v>
      </c>
      <c r="F686" s="181"/>
      <c r="G686" s="255">
        <f>SUM(G694)+G687</f>
        <v>6366.3</v>
      </c>
      <c r="H686" s="97">
        <f>SUM(H694)+H687</f>
        <v>6366.3</v>
      </c>
      <c r="I686" s="13"/>
    </row>
    <row r="687" spans="1:9" ht="15" hidden="1">
      <c r="A687" s="242" t="s">
        <v>155</v>
      </c>
      <c r="B687" s="202"/>
      <c r="C687" s="168" t="s">
        <v>319</v>
      </c>
      <c r="D687" s="168" t="s">
        <v>465</v>
      </c>
      <c r="E687" s="168" t="s">
        <v>137</v>
      </c>
      <c r="F687" s="181"/>
      <c r="G687" s="255">
        <f>SUM(G689+G691)</f>
        <v>0</v>
      </c>
      <c r="H687" s="97">
        <f>SUM(H689+H691)</f>
        <v>0</v>
      </c>
      <c r="I687" s="13"/>
    </row>
    <row r="688" spans="1:9" ht="15" hidden="1">
      <c r="A688" s="242" t="s">
        <v>139</v>
      </c>
      <c r="B688" s="202"/>
      <c r="C688" s="168" t="s">
        <v>319</v>
      </c>
      <c r="D688" s="168" t="s">
        <v>465</v>
      </c>
      <c r="E688" s="168" t="s">
        <v>137</v>
      </c>
      <c r="F688" s="181" t="s">
        <v>77</v>
      </c>
      <c r="G688" s="255"/>
      <c r="H688" s="97"/>
      <c r="I688" s="13"/>
    </row>
    <row r="689" spans="1:9" ht="28.5" hidden="1">
      <c r="A689" s="242" t="s">
        <v>420</v>
      </c>
      <c r="B689" s="202"/>
      <c r="C689" s="168" t="s">
        <v>319</v>
      </c>
      <c r="D689" s="168" t="s">
        <v>465</v>
      </c>
      <c r="E689" s="168" t="s">
        <v>138</v>
      </c>
      <c r="F689" s="181"/>
      <c r="G689" s="255">
        <f>SUM(G690)</f>
        <v>0</v>
      </c>
      <c r="H689" s="97">
        <f>SUM(H690)</f>
        <v>0</v>
      </c>
      <c r="I689" s="13"/>
    </row>
    <row r="690" spans="1:9" ht="15" hidden="1">
      <c r="A690" s="242" t="s">
        <v>139</v>
      </c>
      <c r="B690" s="202"/>
      <c r="C690" s="168" t="s">
        <v>319</v>
      </c>
      <c r="D690" s="168" t="s">
        <v>465</v>
      </c>
      <c r="E690" s="168" t="s">
        <v>138</v>
      </c>
      <c r="F690" s="181" t="s">
        <v>77</v>
      </c>
      <c r="G690" s="255"/>
      <c r="H690" s="97"/>
      <c r="I690" s="13">
        <f aca="true" t="shared" si="37" ref="I690:I697">SUM(H690/G693*100)</f>
        <v>0</v>
      </c>
    </row>
    <row r="691" spans="1:9" ht="15" hidden="1">
      <c r="A691" s="51" t="s">
        <v>215</v>
      </c>
      <c r="B691" s="202"/>
      <c r="C691" s="168" t="s">
        <v>319</v>
      </c>
      <c r="D691" s="168" t="s">
        <v>465</v>
      </c>
      <c r="E691" s="168" t="s">
        <v>218</v>
      </c>
      <c r="F691" s="181"/>
      <c r="G691" s="255">
        <f>SUM(G692)</f>
        <v>0</v>
      </c>
      <c r="H691" s="97">
        <f>SUM(H692)</f>
        <v>0</v>
      </c>
      <c r="I691" s="13">
        <f t="shared" si="37"/>
        <v>0</v>
      </c>
    </row>
    <row r="692" spans="1:9" ht="15" hidden="1">
      <c r="A692" s="51" t="s">
        <v>155</v>
      </c>
      <c r="B692" s="202"/>
      <c r="C692" s="168" t="s">
        <v>319</v>
      </c>
      <c r="D692" s="168" t="s">
        <v>465</v>
      </c>
      <c r="E692" s="168" t="s">
        <v>218</v>
      </c>
      <c r="F692" s="181" t="s">
        <v>77</v>
      </c>
      <c r="G692" s="255"/>
      <c r="H692" s="97"/>
      <c r="I692" s="13" t="e">
        <f t="shared" si="37"/>
        <v>#DIV/0!</v>
      </c>
    </row>
    <row r="693" spans="1:9" ht="28.5">
      <c r="A693" s="51" t="s">
        <v>321</v>
      </c>
      <c r="B693" s="202"/>
      <c r="C693" s="168" t="s">
        <v>319</v>
      </c>
      <c r="D693" s="168" t="s">
        <v>465</v>
      </c>
      <c r="E693" s="168" t="s">
        <v>320</v>
      </c>
      <c r="F693" s="181"/>
      <c r="G693" s="255">
        <f>SUM(G694)</f>
        <v>6366.3</v>
      </c>
      <c r="H693" s="97">
        <f>SUM(H694)</f>
        <v>6366.3</v>
      </c>
      <c r="I693" s="13" t="e">
        <f t="shared" si="37"/>
        <v>#DIV/0!</v>
      </c>
    </row>
    <row r="694" spans="1:9" ht="28.5">
      <c r="A694" s="242" t="s">
        <v>527</v>
      </c>
      <c r="B694" s="204"/>
      <c r="C694" s="168" t="s">
        <v>319</v>
      </c>
      <c r="D694" s="168" t="s">
        <v>465</v>
      </c>
      <c r="E694" s="168" t="s">
        <v>522</v>
      </c>
      <c r="F694" s="198" t="s">
        <v>523</v>
      </c>
      <c r="G694" s="255">
        <v>6366.3</v>
      </c>
      <c r="H694" s="97">
        <v>6366.3</v>
      </c>
      <c r="I694" s="13" t="e">
        <f t="shared" si="37"/>
        <v>#DIV/0!</v>
      </c>
    </row>
    <row r="695" spans="1:9" ht="28.5" hidden="1">
      <c r="A695" s="242" t="s">
        <v>363</v>
      </c>
      <c r="B695" s="36"/>
      <c r="C695" s="168" t="s">
        <v>319</v>
      </c>
      <c r="D695" s="168" t="s">
        <v>465</v>
      </c>
      <c r="E695" s="168" t="s">
        <v>179</v>
      </c>
      <c r="F695" s="181" t="s">
        <v>364</v>
      </c>
      <c r="G695" s="255"/>
      <c r="H695" s="97"/>
      <c r="I695" s="13">
        <f t="shared" si="37"/>
        <v>0</v>
      </c>
    </row>
    <row r="696" spans="1:9" ht="42.75" hidden="1">
      <c r="A696" s="51" t="s">
        <v>272</v>
      </c>
      <c r="B696" s="36"/>
      <c r="C696" s="168" t="s">
        <v>180</v>
      </c>
      <c r="D696" s="168" t="s">
        <v>465</v>
      </c>
      <c r="E696" s="168" t="s">
        <v>246</v>
      </c>
      <c r="F696" s="181"/>
      <c r="G696" s="255">
        <f>SUM(G697)</f>
        <v>0</v>
      </c>
      <c r="H696" s="97">
        <f>SUM(H697)</f>
        <v>0</v>
      </c>
      <c r="I696" s="13">
        <f t="shared" si="37"/>
        <v>0</v>
      </c>
    </row>
    <row r="697" spans="1:9" ht="15" hidden="1">
      <c r="A697" s="242" t="s">
        <v>261</v>
      </c>
      <c r="B697" s="36"/>
      <c r="C697" s="168" t="s">
        <v>180</v>
      </c>
      <c r="D697" s="168" t="s">
        <v>465</v>
      </c>
      <c r="E697" s="168" t="s">
        <v>246</v>
      </c>
      <c r="F697" s="181" t="s">
        <v>262</v>
      </c>
      <c r="G697" s="255"/>
      <c r="H697" s="97"/>
      <c r="I697" s="13">
        <f t="shared" si="37"/>
        <v>0</v>
      </c>
    </row>
    <row r="698" spans="1:9" ht="15">
      <c r="A698" s="51" t="s">
        <v>247</v>
      </c>
      <c r="B698" s="36"/>
      <c r="C698" s="168" t="s">
        <v>319</v>
      </c>
      <c r="D698" s="168" t="s">
        <v>467</v>
      </c>
      <c r="E698" s="168"/>
      <c r="F698" s="181"/>
      <c r="G698" s="255">
        <f>SUM(G699+G713+G721+G725)</f>
        <v>19164</v>
      </c>
      <c r="H698" s="97">
        <f>SUM(H699+H713+H721+H725)</f>
        <v>19164</v>
      </c>
      <c r="I698" s="13"/>
    </row>
    <row r="699" spans="1:9" ht="15">
      <c r="A699" s="51" t="s">
        <v>202</v>
      </c>
      <c r="B699" s="36"/>
      <c r="C699" s="168" t="s">
        <v>319</v>
      </c>
      <c r="D699" s="168" t="s">
        <v>467</v>
      </c>
      <c r="E699" s="168" t="s">
        <v>178</v>
      </c>
      <c r="F699" s="181"/>
      <c r="G699" s="255">
        <f>SUM(G700)</f>
        <v>7874.6</v>
      </c>
      <c r="H699" s="97">
        <f>SUM(H700)</f>
        <v>7874.6</v>
      </c>
      <c r="I699" s="13"/>
    </row>
    <row r="700" spans="1:9" ht="15">
      <c r="A700" s="51" t="s">
        <v>90</v>
      </c>
      <c r="B700" s="202"/>
      <c r="C700" s="168" t="s">
        <v>319</v>
      </c>
      <c r="D700" s="168" t="s">
        <v>467</v>
      </c>
      <c r="E700" s="168" t="s">
        <v>78</v>
      </c>
      <c r="F700" s="181"/>
      <c r="G700" s="255">
        <f>SUM(G709)+G701+G706</f>
        <v>7874.6</v>
      </c>
      <c r="H700" s="97">
        <f>SUM(H709)+H701+H706</f>
        <v>7874.6</v>
      </c>
      <c r="I700" s="13"/>
    </row>
    <row r="701" spans="1:9" ht="15" hidden="1">
      <c r="A701" s="242" t="s">
        <v>155</v>
      </c>
      <c r="B701" s="202"/>
      <c r="C701" s="168" t="s">
        <v>319</v>
      </c>
      <c r="D701" s="168" t="s">
        <v>467</v>
      </c>
      <c r="E701" s="168" t="s">
        <v>137</v>
      </c>
      <c r="F701" s="181"/>
      <c r="G701" s="255">
        <f>SUM(G704)+G702</f>
        <v>0</v>
      </c>
      <c r="H701" s="97">
        <f>SUM(H704)+H702</f>
        <v>0</v>
      </c>
      <c r="I701" s="13"/>
    </row>
    <row r="702" spans="1:9" ht="28.5" hidden="1">
      <c r="A702" s="242" t="s">
        <v>420</v>
      </c>
      <c r="B702" s="202"/>
      <c r="C702" s="168" t="s">
        <v>319</v>
      </c>
      <c r="D702" s="168" t="s">
        <v>467</v>
      </c>
      <c r="E702" s="168" t="s">
        <v>138</v>
      </c>
      <c r="F702" s="181"/>
      <c r="G702" s="255">
        <f>SUM(G703)</f>
        <v>0</v>
      </c>
      <c r="H702" s="97">
        <f>SUM(H703)</f>
        <v>0</v>
      </c>
      <c r="I702" s="13"/>
    </row>
    <row r="703" spans="1:9" ht="15" hidden="1">
      <c r="A703" s="242" t="s">
        <v>139</v>
      </c>
      <c r="B703" s="202"/>
      <c r="C703" s="168" t="s">
        <v>319</v>
      </c>
      <c r="D703" s="168" t="s">
        <v>467</v>
      </c>
      <c r="E703" s="168" t="s">
        <v>138</v>
      </c>
      <c r="F703" s="181" t="s">
        <v>77</v>
      </c>
      <c r="G703" s="255"/>
      <c r="H703" s="97"/>
      <c r="I703" s="13"/>
    </row>
    <row r="704" spans="1:9" ht="15" hidden="1">
      <c r="A704" s="51" t="s">
        <v>215</v>
      </c>
      <c r="B704" s="202"/>
      <c r="C704" s="168" t="s">
        <v>319</v>
      </c>
      <c r="D704" s="168" t="s">
        <v>467</v>
      </c>
      <c r="E704" s="168" t="s">
        <v>218</v>
      </c>
      <c r="F704" s="181"/>
      <c r="G704" s="255">
        <f>SUM(G705)</f>
        <v>0</v>
      </c>
      <c r="H704" s="97">
        <f>SUM(H705)</f>
        <v>0</v>
      </c>
      <c r="I704" s="13"/>
    </row>
    <row r="705" spans="1:9" ht="15" hidden="1">
      <c r="A705" s="242" t="s">
        <v>139</v>
      </c>
      <c r="B705" s="202"/>
      <c r="C705" s="168" t="s">
        <v>319</v>
      </c>
      <c r="D705" s="168" t="s">
        <v>467</v>
      </c>
      <c r="E705" s="168" t="s">
        <v>218</v>
      </c>
      <c r="F705" s="181" t="s">
        <v>77</v>
      </c>
      <c r="G705" s="255"/>
      <c r="H705" s="97"/>
      <c r="I705" s="13">
        <f aca="true" t="shared" si="38" ref="I705:I711">SUM(H705/G708*100)</f>
        <v>0</v>
      </c>
    </row>
    <row r="706" spans="1:9" ht="28.5" hidden="1">
      <c r="A706" s="242" t="s">
        <v>420</v>
      </c>
      <c r="B706" s="202"/>
      <c r="C706" s="168" t="s">
        <v>319</v>
      </c>
      <c r="D706" s="168" t="s">
        <v>467</v>
      </c>
      <c r="E706" s="168" t="s">
        <v>138</v>
      </c>
      <c r="F706" s="181"/>
      <c r="G706" s="255">
        <f>SUM(G707)</f>
        <v>0</v>
      </c>
      <c r="H706" s="97">
        <f>SUM(H707)</f>
        <v>0</v>
      </c>
      <c r="I706" s="13">
        <f t="shared" si="38"/>
        <v>0</v>
      </c>
    </row>
    <row r="707" spans="1:9" ht="15" hidden="1">
      <c r="A707" s="242" t="s">
        <v>139</v>
      </c>
      <c r="B707" s="202"/>
      <c r="C707" s="168" t="s">
        <v>319</v>
      </c>
      <c r="D707" s="168" t="s">
        <v>467</v>
      </c>
      <c r="E707" s="168" t="s">
        <v>138</v>
      </c>
      <c r="F707" s="181" t="s">
        <v>77</v>
      </c>
      <c r="G707" s="255"/>
      <c r="H707" s="97"/>
      <c r="I707" s="13" t="e">
        <f t="shared" si="38"/>
        <v>#DIV/0!</v>
      </c>
    </row>
    <row r="708" spans="1:9" ht="28.5">
      <c r="A708" s="51" t="s">
        <v>321</v>
      </c>
      <c r="B708" s="202"/>
      <c r="C708" s="168" t="s">
        <v>319</v>
      </c>
      <c r="D708" s="168" t="s">
        <v>467</v>
      </c>
      <c r="E708" s="168" t="s">
        <v>320</v>
      </c>
      <c r="F708" s="181"/>
      <c r="G708" s="255">
        <f>SUM(G709)</f>
        <v>7874.6</v>
      </c>
      <c r="H708" s="97">
        <f>SUM(H709)</f>
        <v>7874.6</v>
      </c>
      <c r="I708" s="13" t="e">
        <f t="shared" si="38"/>
        <v>#DIV/0!</v>
      </c>
    </row>
    <row r="709" spans="1:9" ht="28.5">
      <c r="A709" s="242" t="s">
        <v>527</v>
      </c>
      <c r="B709" s="204"/>
      <c r="C709" s="168" t="s">
        <v>319</v>
      </c>
      <c r="D709" s="168" t="s">
        <v>467</v>
      </c>
      <c r="E709" s="168" t="s">
        <v>522</v>
      </c>
      <c r="F709" s="198" t="s">
        <v>523</v>
      </c>
      <c r="G709" s="255">
        <v>7874.6</v>
      </c>
      <c r="H709" s="97">
        <v>7874.6</v>
      </c>
      <c r="I709" s="13" t="e">
        <f t="shared" si="38"/>
        <v>#DIV/0!</v>
      </c>
    </row>
    <row r="710" spans="1:9" ht="28.5" hidden="1">
      <c r="A710" s="242" t="s">
        <v>363</v>
      </c>
      <c r="B710" s="36"/>
      <c r="C710" s="168" t="s">
        <v>319</v>
      </c>
      <c r="D710" s="168" t="s">
        <v>467</v>
      </c>
      <c r="E710" s="168" t="s">
        <v>179</v>
      </c>
      <c r="F710" s="181" t="s">
        <v>364</v>
      </c>
      <c r="G710" s="255"/>
      <c r="H710" s="97"/>
      <c r="I710" s="13">
        <f t="shared" si="38"/>
        <v>0</v>
      </c>
    </row>
    <row r="711" spans="1:9" ht="42.75" hidden="1">
      <c r="A711" s="51" t="s">
        <v>272</v>
      </c>
      <c r="B711" s="36"/>
      <c r="C711" s="168" t="s">
        <v>319</v>
      </c>
      <c r="D711" s="168" t="s">
        <v>467</v>
      </c>
      <c r="E711" s="168" t="s">
        <v>246</v>
      </c>
      <c r="F711" s="181"/>
      <c r="G711" s="255">
        <f>SUM(G712)</f>
        <v>0</v>
      </c>
      <c r="H711" s="97">
        <f>SUM(H712)</f>
        <v>0</v>
      </c>
      <c r="I711" s="13">
        <f t="shared" si="38"/>
        <v>0</v>
      </c>
    </row>
    <row r="712" spans="1:9" ht="15" hidden="1">
      <c r="A712" s="242" t="s">
        <v>261</v>
      </c>
      <c r="B712" s="36"/>
      <c r="C712" s="168" t="s">
        <v>319</v>
      </c>
      <c r="D712" s="168" t="s">
        <v>467</v>
      </c>
      <c r="E712" s="168" t="s">
        <v>246</v>
      </c>
      <c r="F712" s="181" t="s">
        <v>262</v>
      </c>
      <c r="G712" s="255"/>
      <c r="H712" s="97"/>
      <c r="I712" s="13"/>
    </row>
    <row r="713" spans="1:9" ht="15">
      <c r="A713" s="51" t="s">
        <v>248</v>
      </c>
      <c r="B713" s="36"/>
      <c r="C713" s="168" t="s">
        <v>319</v>
      </c>
      <c r="D713" s="168" t="s">
        <v>467</v>
      </c>
      <c r="E713" s="168" t="s">
        <v>249</v>
      </c>
      <c r="F713" s="181"/>
      <c r="G713" s="255">
        <f>SUM(G714)</f>
        <v>11289.4</v>
      </c>
      <c r="H713" s="97">
        <f>SUM(H714)</f>
        <v>11289.4</v>
      </c>
      <c r="I713" s="13"/>
    </row>
    <row r="714" spans="1:9" ht="15">
      <c r="A714" s="51" t="s">
        <v>90</v>
      </c>
      <c r="B714" s="36"/>
      <c r="C714" s="168" t="s">
        <v>319</v>
      </c>
      <c r="D714" s="168" t="s">
        <v>467</v>
      </c>
      <c r="E714" s="168" t="s">
        <v>322</v>
      </c>
      <c r="F714" s="181"/>
      <c r="G714" s="255">
        <f>SUM(G718:G719)+G715</f>
        <v>11289.4</v>
      </c>
      <c r="H714" s="97">
        <f>SUM(H718:H719)+H715</f>
        <v>11289.4</v>
      </c>
      <c r="I714" s="13"/>
    </row>
    <row r="715" spans="1:9" ht="15">
      <c r="A715" s="242" t="s">
        <v>155</v>
      </c>
      <c r="B715" s="36"/>
      <c r="C715" s="168" t="s">
        <v>319</v>
      </c>
      <c r="D715" s="168" t="s">
        <v>467</v>
      </c>
      <c r="E715" s="168" t="s">
        <v>219</v>
      </c>
      <c r="F715" s="181"/>
      <c r="G715" s="255">
        <f>SUM(G716)</f>
        <v>100</v>
      </c>
      <c r="H715" s="97">
        <f>SUM(H716)</f>
        <v>100</v>
      </c>
      <c r="I715" s="13">
        <f>SUM(H715/G718*100)</f>
        <v>0.8937029688812625</v>
      </c>
    </row>
    <row r="716" spans="1:9" ht="28.5">
      <c r="A716" s="242" t="s">
        <v>140</v>
      </c>
      <c r="B716" s="202"/>
      <c r="C716" s="168" t="s">
        <v>319</v>
      </c>
      <c r="D716" s="168" t="s">
        <v>467</v>
      </c>
      <c r="E716" s="168" t="s">
        <v>141</v>
      </c>
      <c r="F716" s="181"/>
      <c r="G716" s="255">
        <f>SUM(G717)</f>
        <v>100</v>
      </c>
      <c r="H716" s="97">
        <f>SUM(H717)</f>
        <v>100</v>
      </c>
      <c r="I716" s="13" t="e">
        <f>SUM(H716/G719*100)</f>
        <v>#DIV/0!</v>
      </c>
    </row>
    <row r="717" spans="1:9" ht="28.5">
      <c r="A717" s="242" t="s">
        <v>527</v>
      </c>
      <c r="B717" s="202"/>
      <c r="C717" s="168" t="s">
        <v>319</v>
      </c>
      <c r="D717" s="168" t="s">
        <v>467</v>
      </c>
      <c r="E717" s="168" t="s">
        <v>141</v>
      </c>
      <c r="F717" s="181" t="s">
        <v>523</v>
      </c>
      <c r="G717" s="255">
        <v>100</v>
      </c>
      <c r="H717" s="97">
        <v>100</v>
      </c>
      <c r="I717" s="13"/>
    </row>
    <row r="718" spans="1:9" ht="28.5">
      <c r="A718" s="242" t="s">
        <v>321</v>
      </c>
      <c r="B718" s="36"/>
      <c r="C718" s="168" t="s">
        <v>319</v>
      </c>
      <c r="D718" s="168" t="s">
        <v>467</v>
      </c>
      <c r="E718" s="168" t="s">
        <v>323</v>
      </c>
      <c r="F718" s="181"/>
      <c r="G718" s="255">
        <f>SUM(G720)</f>
        <v>11189.4</v>
      </c>
      <c r="H718" s="97">
        <f>SUM(H720)</f>
        <v>11189.4</v>
      </c>
      <c r="I718" s="13" t="e">
        <f aca="true" t="shared" si="39" ref="I718:I742">SUM(H718/G721*100)</f>
        <v>#DIV/0!</v>
      </c>
    </row>
    <row r="719" spans="1:9" ht="42.75" hidden="1">
      <c r="A719" s="51" t="s">
        <v>272</v>
      </c>
      <c r="B719" s="36"/>
      <c r="C719" s="168" t="s">
        <v>319</v>
      </c>
      <c r="D719" s="168" t="s">
        <v>467</v>
      </c>
      <c r="E719" s="168" t="s">
        <v>250</v>
      </c>
      <c r="F719" s="181" t="s">
        <v>251</v>
      </c>
      <c r="G719" s="255"/>
      <c r="H719" s="97"/>
      <c r="I719" s="13" t="e">
        <f t="shared" si="39"/>
        <v>#DIV/0!</v>
      </c>
    </row>
    <row r="720" spans="1:9" ht="28.5">
      <c r="A720" s="242" t="s">
        <v>527</v>
      </c>
      <c r="B720" s="36"/>
      <c r="C720" s="168" t="s">
        <v>319</v>
      </c>
      <c r="D720" s="168" t="s">
        <v>467</v>
      </c>
      <c r="E720" s="168" t="s">
        <v>324</v>
      </c>
      <c r="F720" s="181" t="s">
        <v>523</v>
      </c>
      <c r="G720" s="255">
        <v>11189.4</v>
      </c>
      <c r="H720" s="97">
        <v>11189.4</v>
      </c>
      <c r="I720" s="13" t="e">
        <f t="shared" si="39"/>
        <v>#DIV/0!</v>
      </c>
    </row>
    <row r="721" spans="1:9" ht="15" hidden="1">
      <c r="A721" s="51" t="s">
        <v>252</v>
      </c>
      <c r="B721" s="36"/>
      <c r="C721" s="168" t="s">
        <v>319</v>
      </c>
      <c r="D721" s="168" t="s">
        <v>467</v>
      </c>
      <c r="E721" s="168" t="s">
        <v>253</v>
      </c>
      <c r="F721" s="181"/>
      <c r="G721" s="255">
        <f>SUM(G722)</f>
        <v>0</v>
      </c>
      <c r="H721" s="97">
        <f>SUM(H722)</f>
        <v>0</v>
      </c>
      <c r="I721" s="13" t="e">
        <f t="shared" si="39"/>
        <v>#DIV/0!</v>
      </c>
    </row>
    <row r="722" spans="1:9" ht="15" hidden="1">
      <c r="A722" s="51" t="s">
        <v>90</v>
      </c>
      <c r="B722" s="202"/>
      <c r="C722" s="168" t="s">
        <v>319</v>
      </c>
      <c r="D722" s="168" t="s">
        <v>467</v>
      </c>
      <c r="E722" s="168" t="s">
        <v>79</v>
      </c>
      <c r="F722" s="181"/>
      <c r="G722" s="255">
        <f>SUM(G724)</f>
        <v>0</v>
      </c>
      <c r="H722" s="97">
        <f>SUM(H724)</f>
        <v>0</v>
      </c>
      <c r="I722" s="13" t="e">
        <f t="shared" si="39"/>
        <v>#DIV/0!</v>
      </c>
    </row>
    <row r="723" spans="1:9" ht="28.5" hidden="1">
      <c r="A723" s="51" t="s">
        <v>321</v>
      </c>
      <c r="B723" s="202"/>
      <c r="C723" s="168" t="s">
        <v>319</v>
      </c>
      <c r="D723" s="168" t="s">
        <v>467</v>
      </c>
      <c r="E723" s="168" t="s">
        <v>325</v>
      </c>
      <c r="F723" s="181"/>
      <c r="G723" s="255">
        <f>SUM(G724)</f>
        <v>0</v>
      </c>
      <c r="H723" s="97">
        <f>SUM(H724)</f>
        <v>0</v>
      </c>
      <c r="I723" s="13" t="e">
        <f t="shared" si="39"/>
        <v>#DIV/0!</v>
      </c>
    </row>
    <row r="724" spans="1:9" ht="42.75" hidden="1">
      <c r="A724" s="242" t="s">
        <v>13</v>
      </c>
      <c r="B724" s="204"/>
      <c r="C724" s="168" t="s">
        <v>319</v>
      </c>
      <c r="D724" s="168" t="s">
        <v>467</v>
      </c>
      <c r="E724" s="168" t="s">
        <v>325</v>
      </c>
      <c r="F724" s="198" t="s">
        <v>225</v>
      </c>
      <c r="G724" s="255"/>
      <c r="H724" s="97"/>
      <c r="I724" s="13" t="e">
        <f t="shared" si="39"/>
        <v>#DIV/0!</v>
      </c>
    </row>
    <row r="725" spans="1:9" ht="15" hidden="1">
      <c r="A725" s="58" t="s">
        <v>352</v>
      </c>
      <c r="B725" s="36"/>
      <c r="C725" s="168" t="s">
        <v>319</v>
      </c>
      <c r="D725" s="168" t="s">
        <v>467</v>
      </c>
      <c r="E725" s="168" t="s">
        <v>353</v>
      </c>
      <c r="F725" s="181"/>
      <c r="G725" s="255">
        <f>SUM(G726)</f>
        <v>0</v>
      </c>
      <c r="H725" s="97">
        <f>SUM(H726)</f>
        <v>0</v>
      </c>
      <c r="I725" s="13" t="e">
        <f t="shared" si="39"/>
        <v>#DIV/0!</v>
      </c>
    </row>
    <row r="726" spans="1:9" ht="42.75" hidden="1">
      <c r="A726" s="53" t="s">
        <v>273</v>
      </c>
      <c r="B726" s="36"/>
      <c r="C726" s="168" t="s">
        <v>319</v>
      </c>
      <c r="D726" s="168" t="s">
        <v>467</v>
      </c>
      <c r="E726" s="168" t="s">
        <v>254</v>
      </c>
      <c r="F726" s="181"/>
      <c r="G726" s="255">
        <f>SUM(G727)</f>
        <v>0</v>
      </c>
      <c r="H726" s="97">
        <f>SUM(H727)</f>
        <v>0</v>
      </c>
      <c r="I726" s="13" t="e">
        <f t="shared" si="39"/>
        <v>#DIV/0!</v>
      </c>
    </row>
    <row r="727" spans="1:9" ht="15" hidden="1">
      <c r="A727" s="242" t="s">
        <v>155</v>
      </c>
      <c r="B727" s="36"/>
      <c r="C727" s="168" t="s">
        <v>319</v>
      </c>
      <c r="D727" s="168" t="s">
        <v>467</v>
      </c>
      <c r="E727" s="168" t="s">
        <v>254</v>
      </c>
      <c r="F727" s="198" t="s">
        <v>77</v>
      </c>
      <c r="G727" s="255"/>
      <c r="H727" s="97"/>
      <c r="I727" s="13" t="e">
        <f t="shared" si="39"/>
        <v>#DIV/0!</v>
      </c>
    </row>
    <row r="728" spans="1:9" ht="15" hidden="1">
      <c r="A728" s="60" t="s">
        <v>255</v>
      </c>
      <c r="B728" s="36"/>
      <c r="C728" s="168" t="s">
        <v>319</v>
      </c>
      <c r="D728" s="168" t="s">
        <v>101</v>
      </c>
      <c r="E728" s="168"/>
      <c r="F728" s="181"/>
      <c r="G728" s="255">
        <f>SUM(G729)</f>
        <v>0</v>
      </c>
      <c r="H728" s="97">
        <f>SUM(H729)</f>
        <v>0</v>
      </c>
      <c r="I728" s="13" t="e">
        <f t="shared" si="39"/>
        <v>#DIV/0!</v>
      </c>
    </row>
    <row r="729" spans="1:9" ht="15" hidden="1">
      <c r="A729" s="60" t="s">
        <v>256</v>
      </c>
      <c r="B729" s="36"/>
      <c r="C729" s="168" t="s">
        <v>319</v>
      </c>
      <c r="D729" s="168" t="s">
        <v>101</v>
      </c>
      <c r="E729" s="168" t="s">
        <v>178</v>
      </c>
      <c r="F729" s="181"/>
      <c r="G729" s="255">
        <f>SUM(G730)</f>
        <v>0</v>
      </c>
      <c r="H729" s="97">
        <f>SUM(H730)</f>
        <v>0</v>
      </c>
      <c r="I729" s="13" t="e">
        <f t="shared" si="39"/>
        <v>#DIV/0!</v>
      </c>
    </row>
    <row r="730" spans="1:9" ht="15" hidden="1">
      <c r="A730" s="60" t="s">
        <v>260</v>
      </c>
      <c r="B730" s="36"/>
      <c r="C730" s="168" t="s">
        <v>319</v>
      </c>
      <c r="D730" s="168" t="s">
        <v>101</v>
      </c>
      <c r="E730" s="168" t="s">
        <v>179</v>
      </c>
      <c r="F730" s="181"/>
      <c r="G730" s="255">
        <f>SUM(G731:G732)</f>
        <v>0</v>
      </c>
      <c r="H730" s="97">
        <f>SUM(H731:H732)</f>
        <v>0</v>
      </c>
      <c r="I730" s="13">
        <f t="shared" si="39"/>
        <v>0</v>
      </c>
    </row>
    <row r="731" spans="1:9" ht="15" hidden="1">
      <c r="A731" s="60" t="s">
        <v>261</v>
      </c>
      <c r="B731" s="36"/>
      <c r="C731" s="168" t="s">
        <v>319</v>
      </c>
      <c r="D731" s="168" t="s">
        <v>101</v>
      </c>
      <c r="E731" s="168" t="s">
        <v>179</v>
      </c>
      <c r="F731" s="181" t="s">
        <v>262</v>
      </c>
      <c r="G731" s="255"/>
      <c r="H731" s="97"/>
      <c r="I731" s="13" t="e">
        <f t="shared" si="39"/>
        <v>#DIV/0!</v>
      </c>
    </row>
    <row r="732" spans="1:9" ht="42.75" hidden="1">
      <c r="A732" s="51" t="s">
        <v>272</v>
      </c>
      <c r="B732" s="36"/>
      <c r="C732" s="168" t="s">
        <v>319</v>
      </c>
      <c r="D732" s="168" t="s">
        <v>101</v>
      </c>
      <c r="E732" s="168" t="s">
        <v>250</v>
      </c>
      <c r="F732" s="181" t="s">
        <v>251</v>
      </c>
      <c r="G732" s="255"/>
      <c r="H732" s="97"/>
      <c r="I732" s="13" t="e">
        <f t="shared" si="39"/>
        <v>#DIV/0!</v>
      </c>
    </row>
    <row r="733" spans="1:9" ht="14.25" customHeight="1">
      <c r="A733" s="242" t="s">
        <v>257</v>
      </c>
      <c r="B733" s="36"/>
      <c r="C733" s="168" t="s">
        <v>319</v>
      </c>
      <c r="D733" s="168" t="s">
        <v>117</v>
      </c>
      <c r="E733" s="168"/>
      <c r="F733" s="181"/>
      <c r="G733" s="255">
        <f>SUM(G736+G740+G734)</f>
        <v>530.1</v>
      </c>
      <c r="H733" s="97">
        <f>SUM(H736+H740+H734)</f>
        <v>530.1</v>
      </c>
      <c r="I733" s="13">
        <f t="shared" si="39"/>
        <v>100</v>
      </c>
    </row>
    <row r="734" spans="1:9" ht="15" hidden="1">
      <c r="A734" s="242" t="s">
        <v>393</v>
      </c>
      <c r="B734" s="36"/>
      <c r="C734" s="168" t="s">
        <v>319</v>
      </c>
      <c r="D734" s="168" t="s">
        <v>117</v>
      </c>
      <c r="E734" s="168" t="s">
        <v>394</v>
      </c>
      <c r="F734" s="181"/>
      <c r="G734" s="255">
        <f>SUM(G735)</f>
        <v>0</v>
      </c>
      <c r="H734" s="97">
        <f>SUM(H735)</f>
        <v>0</v>
      </c>
      <c r="I734" s="13">
        <f t="shared" si="39"/>
        <v>0</v>
      </c>
    </row>
    <row r="735" spans="1:9" ht="15" hidden="1">
      <c r="A735" s="242" t="s">
        <v>261</v>
      </c>
      <c r="B735" s="36"/>
      <c r="C735" s="168" t="s">
        <v>319</v>
      </c>
      <c r="D735" s="168" t="s">
        <v>117</v>
      </c>
      <c r="E735" s="168" t="s">
        <v>394</v>
      </c>
      <c r="F735" s="181" t="s">
        <v>262</v>
      </c>
      <c r="G735" s="255"/>
      <c r="H735" s="97"/>
      <c r="I735" s="13">
        <f t="shared" si="39"/>
        <v>0</v>
      </c>
    </row>
    <row r="736" spans="1:9" ht="15">
      <c r="A736" s="51" t="s">
        <v>90</v>
      </c>
      <c r="B736" s="36"/>
      <c r="C736" s="168" t="s">
        <v>319</v>
      </c>
      <c r="D736" s="168" t="s">
        <v>117</v>
      </c>
      <c r="E736" s="168" t="s">
        <v>524</v>
      </c>
      <c r="F736" s="181"/>
      <c r="G736" s="255">
        <f>SUM(G737)</f>
        <v>530.1</v>
      </c>
      <c r="H736" s="97">
        <f>SUM(H737)</f>
        <v>530.1</v>
      </c>
      <c r="I736" s="13" t="e">
        <f t="shared" si="39"/>
        <v>#DIV/0!</v>
      </c>
    </row>
    <row r="737" spans="1:9" ht="28.5">
      <c r="A737" s="242" t="s">
        <v>321</v>
      </c>
      <c r="B737" s="36"/>
      <c r="C737" s="168" t="s">
        <v>319</v>
      </c>
      <c r="D737" s="168" t="s">
        <v>467</v>
      </c>
      <c r="E737" s="168" t="s">
        <v>522</v>
      </c>
      <c r="F737" s="181"/>
      <c r="G737" s="255">
        <f>SUM(G738)</f>
        <v>530.1</v>
      </c>
      <c r="H737" s="97">
        <f>SUM(H738)</f>
        <v>530.1</v>
      </c>
      <c r="I737" s="13" t="e">
        <f t="shared" si="39"/>
        <v>#DIV/0!</v>
      </c>
    </row>
    <row r="738" spans="1:9" ht="28.5">
      <c r="A738" s="242" t="s">
        <v>527</v>
      </c>
      <c r="B738" s="204"/>
      <c r="C738" s="168" t="s">
        <v>319</v>
      </c>
      <c r="D738" s="168" t="s">
        <v>467</v>
      </c>
      <c r="E738" s="168" t="s">
        <v>522</v>
      </c>
      <c r="F738" s="198" t="s">
        <v>523</v>
      </c>
      <c r="G738" s="255">
        <v>530.1</v>
      </c>
      <c r="H738" s="97">
        <v>530.1</v>
      </c>
      <c r="I738" s="13" t="e">
        <f t="shared" si="39"/>
        <v>#DIV/0!</v>
      </c>
    </row>
    <row r="739" spans="1:9" ht="42.75" hidden="1">
      <c r="A739" s="51" t="s">
        <v>272</v>
      </c>
      <c r="B739" s="36"/>
      <c r="C739" s="168" t="s">
        <v>319</v>
      </c>
      <c r="D739" s="168" t="s">
        <v>117</v>
      </c>
      <c r="E739" s="168" t="s">
        <v>258</v>
      </c>
      <c r="F739" s="181" t="s">
        <v>251</v>
      </c>
      <c r="G739" s="255"/>
      <c r="H739" s="97"/>
      <c r="I739" s="13" t="e">
        <f t="shared" si="39"/>
        <v>#DIV/0!</v>
      </c>
    </row>
    <row r="740" spans="1:9" ht="15" hidden="1">
      <c r="A740" s="58" t="s">
        <v>352</v>
      </c>
      <c r="B740" s="36"/>
      <c r="C740" s="168" t="s">
        <v>319</v>
      </c>
      <c r="D740" s="168" t="s">
        <v>117</v>
      </c>
      <c r="E740" s="168" t="s">
        <v>353</v>
      </c>
      <c r="F740" s="181"/>
      <c r="G740" s="255">
        <f>SUM(G741)</f>
        <v>0</v>
      </c>
      <c r="H740" s="97">
        <f>SUM(H741)</f>
        <v>0</v>
      </c>
      <c r="I740" s="13" t="e">
        <f t="shared" si="39"/>
        <v>#DIV/0!</v>
      </c>
    </row>
    <row r="741" spans="1:9" ht="42.75" hidden="1">
      <c r="A741" s="53" t="s">
        <v>273</v>
      </c>
      <c r="B741" s="36"/>
      <c r="C741" s="168" t="s">
        <v>319</v>
      </c>
      <c r="D741" s="168" t="s">
        <v>117</v>
      </c>
      <c r="E741" s="168" t="s">
        <v>254</v>
      </c>
      <c r="F741" s="181"/>
      <c r="G741" s="255">
        <f>SUM(G742)</f>
        <v>0</v>
      </c>
      <c r="H741" s="97">
        <f>SUM(H742)</f>
        <v>0</v>
      </c>
      <c r="I741" s="13" t="e">
        <f t="shared" si="39"/>
        <v>#DIV/0!</v>
      </c>
    </row>
    <row r="742" spans="1:9" ht="15" hidden="1">
      <c r="A742" s="242" t="s">
        <v>49</v>
      </c>
      <c r="B742" s="36"/>
      <c r="C742" s="168" t="s">
        <v>319</v>
      </c>
      <c r="D742" s="168" t="s">
        <v>117</v>
      </c>
      <c r="E742" s="168" t="s">
        <v>254</v>
      </c>
      <c r="F742" s="181" t="s">
        <v>262</v>
      </c>
      <c r="G742" s="255"/>
      <c r="H742" s="97"/>
      <c r="I742" s="13">
        <f t="shared" si="39"/>
        <v>0</v>
      </c>
    </row>
    <row r="743" spans="1:9" ht="15" hidden="1">
      <c r="A743" s="53" t="s">
        <v>3</v>
      </c>
      <c r="B743" s="36"/>
      <c r="C743" s="168" t="s">
        <v>319</v>
      </c>
      <c r="D743" s="168" t="s">
        <v>465</v>
      </c>
      <c r="E743" s="168" t="s">
        <v>283</v>
      </c>
      <c r="F743" s="180"/>
      <c r="G743" s="255">
        <f>SUM(G744)</f>
        <v>0</v>
      </c>
      <c r="H743" s="97">
        <f>SUM(H744)</f>
        <v>0</v>
      </c>
      <c r="I743" s="13"/>
    </row>
    <row r="744" spans="1:9" ht="28.5" hidden="1">
      <c r="A744" s="51" t="s">
        <v>365</v>
      </c>
      <c r="B744" s="36"/>
      <c r="C744" s="168" t="s">
        <v>319</v>
      </c>
      <c r="D744" s="168" t="s">
        <v>465</v>
      </c>
      <c r="E744" s="168" t="s">
        <v>283</v>
      </c>
      <c r="F744" s="180" t="s">
        <v>284</v>
      </c>
      <c r="G744" s="255"/>
      <c r="H744" s="97"/>
      <c r="I744" s="13"/>
    </row>
    <row r="745" spans="1:9" ht="15">
      <c r="A745" s="53" t="s">
        <v>245</v>
      </c>
      <c r="B745" s="47"/>
      <c r="C745" s="168" t="s">
        <v>319</v>
      </c>
      <c r="D745" s="168" t="s">
        <v>319</v>
      </c>
      <c r="E745" s="168"/>
      <c r="F745" s="181"/>
      <c r="G745" s="255">
        <f>SUM(G748+G752+G753)+G746</f>
        <v>12873.800000000001</v>
      </c>
      <c r="H745" s="97">
        <f>SUM(H748+H752+H753)+H746</f>
        <v>12873.800000000001</v>
      </c>
      <c r="I745" s="13">
        <f aca="true" t="shared" si="40" ref="I745:I753">SUM(H745/G748*100)</f>
        <v>100.3601609030528</v>
      </c>
    </row>
    <row r="746" spans="1:9" ht="42.75" hidden="1">
      <c r="A746" s="53" t="s">
        <v>221</v>
      </c>
      <c r="B746" s="47"/>
      <c r="C746" s="168" t="s">
        <v>319</v>
      </c>
      <c r="D746" s="168" t="s">
        <v>319</v>
      </c>
      <c r="E746" s="168" t="s">
        <v>222</v>
      </c>
      <c r="F746" s="181"/>
      <c r="G746" s="255">
        <f>SUM(G747)</f>
        <v>0</v>
      </c>
      <c r="H746" s="97">
        <f>SUM(H747)</f>
        <v>0</v>
      </c>
      <c r="I746" s="13">
        <f t="shared" si="40"/>
        <v>0</v>
      </c>
    </row>
    <row r="747" spans="1:9" ht="15" hidden="1">
      <c r="A747" s="242" t="s">
        <v>155</v>
      </c>
      <c r="B747" s="47"/>
      <c r="C747" s="168" t="s">
        <v>319</v>
      </c>
      <c r="D747" s="168" t="s">
        <v>319</v>
      </c>
      <c r="E747" s="168" t="s">
        <v>222</v>
      </c>
      <c r="F747" s="181" t="s">
        <v>77</v>
      </c>
      <c r="G747" s="255"/>
      <c r="H747" s="97"/>
      <c r="I747" s="13">
        <f t="shared" si="40"/>
        <v>0</v>
      </c>
    </row>
    <row r="748" spans="1:9" ht="28.5">
      <c r="A748" s="53" t="s">
        <v>175</v>
      </c>
      <c r="B748" s="36"/>
      <c r="C748" s="168" t="s">
        <v>319</v>
      </c>
      <c r="D748" s="168" t="s">
        <v>319</v>
      </c>
      <c r="E748" s="168" t="s">
        <v>176</v>
      </c>
      <c r="F748" s="181"/>
      <c r="G748" s="255">
        <f>SUM(G749)</f>
        <v>12827.6</v>
      </c>
      <c r="H748" s="97">
        <f>SUM(H749)</f>
        <v>12827.6</v>
      </c>
      <c r="I748" s="13">
        <f t="shared" si="40"/>
        <v>863.1720610995224</v>
      </c>
    </row>
    <row r="749" spans="1:9" ht="28.5">
      <c r="A749" s="51" t="s">
        <v>48</v>
      </c>
      <c r="B749" s="36"/>
      <c r="C749" s="168" t="s">
        <v>319</v>
      </c>
      <c r="D749" s="168" t="s">
        <v>319</v>
      </c>
      <c r="E749" s="168" t="s">
        <v>177</v>
      </c>
      <c r="F749" s="181"/>
      <c r="G749" s="255">
        <f>SUM(G750:G751)</f>
        <v>12827.6</v>
      </c>
      <c r="H749" s="97">
        <f>SUM(H750:H751)</f>
        <v>12827.6</v>
      </c>
      <c r="I749" s="13">
        <f t="shared" si="40"/>
        <v>27765.367965367965</v>
      </c>
    </row>
    <row r="750" spans="1:9" ht="28.5">
      <c r="A750" s="51" t="s">
        <v>506</v>
      </c>
      <c r="B750" s="36"/>
      <c r="C750" s="168" t="s">
        <v>319</v>
      </c>
      <c r="D750" s="168" t="s">
        <v>319</v>
      </c>
      <c r="E750" s="168" t="s">
        <v>177</v>
      </c>
      <c r="F750" s="180" t="s">
        <v>507</v>
      </c>
      <c r="G750" s="255">
        <v>11341.5</v>
      </c>
      <c r="H750" s="97">
        <v>11341.5</v>
      </c>
      <c r="I750" s="13" t="e">
        <f t="shared" si="40"/>
        <v>#DIV/0!</v>
      </c>
    </row>
    <row r="751" spans="1:9" ht="15">
      <c r="A751" s="51" t="s">
        <v>508</v>
      </c>
      <c r="B751" s="36"/>
      <c r="C751" s="168" t="s">
        <v>319</v>
      </c>
      <c r="D751" s="168" t="s">
        <v>319</v>
      </c>
      <c r="E751" s="168" t="s">
        <v>177</v>
      </c>
      <c r="F751" s="180" t="s">
        <v>115</v>
      </c>
      <c r="G751" s="256">
        <v>1486.1</v>
      </c>
      <c r="H751" s="257">
        <v>1486.1</v>
      </c>
      <c r="I751" s="13" t="e">
        <f t="shared" si="40"/>
        <v>#DIV/0!</v>
      </c>
    </row>
    <row r="752" spans="1:9" ht="15.75" thickBot="1">
      <c r="A752" s="51" t="s">
        <v>512</v>
      </c>
      <c r="B752" s="36"/>
      <c r="C752" s="168" t="s">
        <v>319</v>
      </c>
      <c r="D752" s="168" t="s">
        <v>319</v>
      </c>
      <c r="E752" s="168" t="s">
        <v>177</v>
      </c>
      <c r="F752" s="181" t="s">
        <v>172</v>
      </c>
      <c r="G752" s="255">
        <v>46.2</v>
      </c>
      <c r="H752" s="97">
        <v>46.2</v>
      </c>
      <c r="I752" s="13" t="e">
        <f t="shared" si="40"/>
        <v>#DIV/0!</v>
      </c>
    </row>
    <row r="753" spans="1:9" ht="15" hidden="1">
      <c r="A753" s="242" t="s">
        <v>124</v>
      </c>
      <c r="B753" s="47"/>
      <c r="C753" s="168" t="s">
        <v>319</v>
      </c>
      <c r="D753" s="168" t="s">
        <v>319</v>
      </c>
      <c r="E753" s="168" t="s">
        <v>125</v>
      </c>
      <c r="F753" s="181"/>
      <c r="G753" s="255">
        <f>SUM(G754+G758)+G760+G762+G764</f>
        <v>0</v>
      </c>
      <c r="H753" s="97">
        <f>SUM(H754+H758)+H760+H762+H764</f>
        <v>0</v>
      </c>
      <c r="I753" s="13" t="e">
        <f t="shared" si="40"/>
        <v>#DIV/0!</v>
      </c>
    </row>
    <row r="754" spans="1:9" ht="15" hidden="1">
      <c r="A754" s="51" t="s">
        <v>343</v>
      </c>
      <c r="B754" s="47"/>
      <c r="C754" s="168" t="s">
        <v>319</v>
      </c>
      <c r="D754" s="168" t="s">
        <v>319</v>
      </c>
      <c r="E754" s="168" t="s">
        <v>125</v>
      </c>
      <c r="F754" s="181" t="s">
        <v>311</v>
      </c>
      <c r="G754" s="255"/>
      <c r="H754" s="97"/>
      <c r="I754" s="13"/>
    </row>
    <row r="755" spans="1:9" ht="28.5" hidden="1">
      <c r="A755" s="51" t="s">
        <v>239</v>
      </c>
      <c r="B755" s="199"/>
      <c r="C755" s="168" t="s">
        <v>319</v>
      </c>
      <c r="D755" s="168" t="s">
        <v>319</v>
      </c>
      <c r="E755" s="168" t="s">
        <v>240</v>
      </c>
      <c r="F755" s="181"/>
      <c r="G755" s="255"/>
      <c r="H755" s="97"/>
      <c r="I755" s="13"/>
    </row>
    <row r="756" spans="1:9" ht="28.5" hidden="1">
      <c r="A756" s="51" t="s">
        <v>239</v>
      </c>
      <c r="B756" s="199"/>
      <c r="C756" s="168" t="s">
        <v>319</v>
      </c>
      <c r="D756" s="168" t="s">
        <v>319</v>
      </c>
      <c r="E756" s="168" t="s">
        <v>240</v>
      </c>
      <c r="F756" s="181" t="s">
        <v>311</v>
      </c>
      <c r="G756" s="274"/>
      <c r="H756" s="275"/>
      <c r="I756" s="13" t="e">
        <f>SUM(H756/G759*100)</f>
        <v>#DIV/0!</v>
      </c>
    </row>
    <row r="757" spans="1:9" ht="42.75" hidden="1">
      <c r="A757" s="51" t="s">
        <v>316</v>
      </c>
      <c r="B757" s="199"/>
      <c r="C757" s="168" t="s">
        <v>319</v>
      </c>
      <c r="D757" s="168" t="s">
        <v>319</v>
      </c>
      <c r="E757" s="168" t="s">
        <v>317</v>
      </c>
      <c r="F757" s="181" t="s">
        <v>311</v>
      </c>
      <c r="G757" s="274"/>
      <c r="H757" s="275"/>
      <c r="I757" s="13" t="e">
        <f>SUM(H757/G760*100)</f>
        <v>#DIV/0!</v>
      </c>
    </row>
    <row r="758" spans="1:9" ht="28.5" hidden="1">
      <c r="A758" s="51" t="s">
        <v>274</v>
      </c>
      <c r="B758" s="199"/>
      <c r="C758" s="168" t="s">
        <v>319</v>
      </c>
      <c r="D758" s="168" t="s">
        <v>319</v>
      </c>
      <c r="E758" s="168" t="s">
        <v>417</v>
      </c>
      <c r="F758" s="181"/>
      <c r="G758" s="274">
        <f>SUM(G759)</f>
        <v>0</v>
      </c>
      <c r="H758" s="275">
        <f>SUM(H759)</f>
        <v>0</v>
      </c>
      <c r="I758" s="13"/>
    </row>
    <row r="759" spans="1:9" ht="15" hidden="1">
      <c r="A759" s="242" t="s">
        <v>155</v>
      </c>
      <c r="B759" s="36"/>
      <c r="C759" s="168" t="s">
        <v>319</v>
      </c>
      <c r="D759" s="168" t="s">
        <v>319</v>
      </c>
      <c r="E759" s="168" t="s">
        <v>417</v>
      </c>
      <c r="F759" s="198" t="s">
        <v>77</v>
      </c>
      <c r="G759" s="255"/>
      <c r="H759" s="97"/>
      <c r="I759" s="13" t="e">
        <f>SUM(H759/G762*100)</f>
        <v>#DIV/0!</v>
      </c>
    </row>
    <row r="760" spans="1:9" ht="42.75" hidden="1">
      <c r="A760" s="51" t="s">
        <v>492</v>
      </c>
      <c r="B760" s="47"/>
      <c r="C760" s="168" t="s">
        <v>319</v>
      </c>
      <c r="D760" s="168" t="s">
        <v>319</v>
      </c>
      <c r="E760" s="168" t="s">
        <v>367</v>
      </c>
      <c r="F760" s="181"/>
      <c r="G760" s="274">
        <f>SUM(G761)</f>
        <v>0</v>
      </c>
      <c r="H760" s="275">
        <f>SUM(H761)</f>
        <v>0</v>
      </c>
      <c r="I760" s="13"/>
    </row>
    <row r="761" spans="1:9" ht="15" hidden="1">
      <c r="A761" s="242" t="s">
        <v>155</v>
      </c>
      <c r="B761" s="47"/>
      <c r="C761" s="168" t="s">
        <v>319</v>
      </c>
      <c r="D761" s="168" t="s">
        <v>319</v>
      </c>
      <c r="E761" s="168" t="s">
        <v>367</v>
      </c>
      <c r="F761" s="198" t="s">
        <v>77</v>
      </c>
      <c r="G761" s="274"/>
      <c r="H761" s="275"/>
      <c r="I761" s="13"/>
    </row>
    <row r="762" spans="1:9" ht="28.5" hidden="1">
      <c r="A762" s="51" t="s">
        <v>493</v>
      </c>
      <c r="B762" s="47"/>
      <c r="C762" s="168" t="s">
        <v>319</v>
      </c>
      <c r="D762" s="168" t="s">
        <v>319</v>
      </c>
      <c r="E762" s="168" t="s">
        <v>368</v>
      </c>
      <c r="F762" s="181"/>
      <c r="G762" s="274">
        <f>SUM(G763)</f>
        <v>0</v>
      </c>
      <c r="H762" s="275">
        <f>SUM(H763)</f>
        <v>0</v>
      </c>
      <c r="I762" s="13"/>
    </row>
    <row r="763" spans="1:9" ht="15" hidden="1">
      <c r="A763" s="242" t="s">
        <v>155</v>
      </c>
      <c r="B763" s="47"/>
      <c r="C763" s="168" t="s">
        <v>319</v>
      </c>
      <c r="D763" s="168" t="s">
        <v>319</v>
      </c>
      <c r="E763" s="168" t="s">
        <v>368</v>
      </c>
      <c r="F763" s="198" t="s">
        <v>77</v>
      </c>
      <c r="G763" s="274"/>
      <c r="H763" s="275"/>
      <c r="I763" s="13" t="e">
        <f>SUM(H763/G766*100)</f>
        <v>#DIV/0!</v>
      </c>
    </row>
    <row r="764" spans="1:9" ht="42.75" hidden="1">
      <c r="A764" s="242" t="s">
        <v>494</v>
      </c>
      <c r="B764" s="47"/>
      <c r="C764" s="168" t="s">
        <v>319</v>
      </c>
      <c r="D764" s="168" t="s">
        <v>319</v>
      </c>
      <c r="E764" s="168" t="s">
        <v>150</v>
      </c>
      <c r="F764" s="198"/>
      <c r="G764" s="274">
        <f>SUM(G765)</f>
        <v>0</v>
      </c>
      <c r="H764" s="275">
        <f>SUM(H765)</f>
        <v>0</v>
      </c>
      <c r="I764" s="13" t="e">
        <f>SUM(H764/G767*100)</f>
        <v>#DIV/0!</v>
      </c>
    </row>
    <row r="765" spans="1:9" ht="15" hidden="1">
      <c r="A765" s="242" t="s">
        <v>155</v>
      </c>
      <c r="B765" s="47"/>
      <c r="C765" s="168" t="s">
        <v>319</v>
      </c>
      <c r="D765" s="168" t="s">
        <v>319</v>
      </c>
      <c r="E765" s="168" t="s">
        <v>150</v>
      </c>
      <c r="F765" s="198" t="s">
        <v>77</v>
      </c>
      <c r="G765" s="274"/>
      <c r="H765" s="275"/>
      <c r="I765" s="13" t="e">
        <f>SUM(H765/G768*100)</f>
        <v>#DIV/0!</v>
      </c>
    </row>
    <row r="766" spans="1:9" ht="29.25" hidden="1" thickBot="1">
      <c r="A766" s="51" t="s">
        <v>369</v>
      </c>
      <c r="B766" s="47"/>
      <c r="C766" s="168" t="s">
        <v>319</v>
      </c>
      <c r="D766" s="168" t="s">
        <v>5</v>
      </c>
      <c r="E766" s="168" t="s">
        <v>65</v>
      </c>
      <c r="F766" s="181" t="s">
        <v>311</v>
      </c>
      <c r="G766" s="274"/>
      <c r="H766" s="275"/>
      <c r="I766" s="24" t="e">
        <f>SUM(H766/G769*100)</f>
        <v>#DIV/0!</v>
      </c>
    </row>
    <row r="767" spans="1:9" ht="29.25" hidden="1" thickBot="1">
      <c r="A767" s="51" t="s">
        <v>66</v>
      </c>
      <c r="B767" s="47"/>
      <c r="C767" s="168" t="s">
        <v>319</v>
      </c>
      <c r="D767" s="168" t="s">
        <v>5</v>
      </c>
      <c r="E767" s="168" t="s">
        <v>67</v>
      </c>
      <c r="F767" s="181" t="s">
        <v>311</v>
      </c>
      <c r="G767" s="274"/>
      <c r="H767" s="275"/>
      <c r="I767" s="26">
        <f>SUM(H767/G770*100)</f>
        <v>0</v>
      </c>
    </row>
    <row r="768" spans="1:9" ht="29.25" hidden="1" thickBot="1">
      <c r="A768" s="58" t="s">
        <v>370</v>
      </c>
      <c r="B768" s="47"/>
      <c r="C768" s="168" t="s">
        <v>319</v>
      </c>
      <c r="D768" s="168" t="s">
        <v>5</v>
      </c>
      <c r="E768" s="168" t="s">
        <v>371</v>
      </c>
      <c r="F768" s="181" t="s">
        <v>311</v>
      </c>
      <c r="G768" s="274"/>
      <c r="H768" s="275"/>
      <c r="I768" s="27">
        <f>-76000-174.5-350</f>
        <v>-76524.5</v>
      </c>
    </row>
    <row r="769" spans="1:8" ht="43.5" hidden="1" thickBot="1">
      <c r="A769" s="243" t="s">
        <v>186</v>
      </c>
      <c r="B769" s="249"/>
      <c r="C769" s="170" t="s">
        <v>319</v>
      </c>
      <c r="D769" s="170" t="s">
        <v>5</v>
      </c>
      <c r="E769" s="170" t="s">
        <v>187</v>
      </c>
      <c r="F769" s="250" t="s">
        <v>311</v>
      </c>
      <c r="G769" s="276"/>
      <c r="H769" s="277"/>
    </row>
    <row r="770" spans="1:8" ht="16.5" thickBot="1">
      <c r="A770" s="244" t="s">
        <v>170</v>
      </c>
      <c r="B770" s="251"/>
      <c r="C770" s="171"/>
      <c r="D770" s="171"/>
      <c r="E770" s="171"/>
      <c r="F770" s="252"/>
      <c r="G770" s="245">
        <f>SUM(G11+G35+G54+G279+G312+G449+G488+G574+G671)</f>
        <v>3188337.8000000003</v>
      </c>
      <c r="H770" s="48">
        <f>SUM(H11+H35+H54+H279+H312+H449+H488+H574+H671)</f>
        <v>3202442.7400000007</v>
      </c>
    </row>
    <row r="771" spans="7:8" ht="12" customHeight="1">
      <c r="G771" s="37"/>
      <c r="H771" s="38"/>
    </row>
    <row r="772" spans="7:8" ht="12.75" hidden="1">
      <c r="G772" s="38">
        <f>3229168-40830.2</f>
        <v>3188337.8</v>
      </c>
      <c r="H772" s="45">
        <f>3276557.9-74115.2</f>
        <v>3202442.6999999997</v>
      </c>
    </row>
    <row r="773" ht="12.75" hidden="1"/>
    <row r="774" spans="7:8" ht="12.75" hidden="1">
      <c r="G774" s="38">
        <f>SUM(G770-G772)</f>
        <v>4.656612873077393E-10</v>
      </c>
      <c r="H774" s="38">
        <f>SUM(H770-H772)</f>
        <v>0.04000000096857548</v>
      </c>
    </row>
    <row r="775" ht="12.75">
      <c r="G775" s="45"/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k66-3</cp:lastModifiedBy>
  <cp:lastPrinted>2013-11-14T10:23:09Z</cp:lastPrinted>
  <dcterms:created xsi:type="dcterms:W3CDTF">2010-10-13T06:28:56Z</dcterms:created>
  <dcterms:modified xsi:type="dcterms:W3CDTF">2013-11-14T11:37:30Z</dcterms:modified>
  <cp:category/>
  <cp:version/>
  <cp:contentType/>
  <cp:contentStatus/>
</cp:coreProperties>
</file>