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0230" windowHeight="7020" activeTab="0"/>
  </bookViews>
  <sheets>
    <sheet name="Пр№1-к Р СД" sheetId="1" r:id="rId1"/>
    <sheet name="Пр№2-к Р СД" sheetId="2" r:id="rId2"/>
    <sheet name="Пр№3-к р СД" sheetId="3" r:id="rId3"/>
    <sheet name="Пр№4-к р СД" sheetId="4" r:id="rId4"/>
    <sheet name="Пр№5-к Р СД" sheetId="5" r:id="rId5"/>
    <sheet name="Пр№6-к Р СД" sheetId="6" r:id="rId6"/>
  </sheets>
  <externalReferences>
    <externalReference r:id="rId9"/>
    <externalReference r:id="rId10"/>
  </externalReferences>
  <definedNames>
    <definedName name="APPT" localSheetId="0">'Пр№1-к Р СД'!#REF!</definedName>
    <definedName name="APPT" localSheetId="1">'Пр№2-к Р СД'!$A$11</definedName>
    <definedName name="FILE_NAME" localSheetId="0">'Пр№1-к Р СД'!$F$3</definedName>
    <definedName name="FILE_NAME" localSheetId="1">'Пр№2-к Р СД'!#REF!</definedName>
    <definedName name="FILE_NAME">#REF!</definedName>
    <definedName name="FIO" localSheetId="0">'Пр№1-к Р СД'!#REF!</definedName>
    <definedName name="FIO" localSheetId="1">'Пр№2-к Р СД'!#REF!</definedName>
    <definedName name="FORM_CODE" localSheetId="0">'Пр№1-к Р СД'!$F$5</definedName>
    <definedName name="FORM_CODE" localSheetId="1">'Пр№2-к Р СД'!#REF!</definedName>
    <definedName name="FORM_CODE">#REF!</definedName>
    <definedName name="PARAMS" localSheetId="0">'Пр№1-к Р СД'!$F$1</definedName>
    <definedName name="PARAMS" localSheetId="1">'Пр№2-к Р СД'!#REF!</definedName>
    <definedName name="PARAMS">#REF!</definedName>
    <definedName name="PERIOD" localSheetId="0">'Пр№1-к Р СД'!#REF!</definedName>
    <definedName name="PERIOD" localSheetId="1">'Пр№2-к Р СД'!#REF!</definedName>
    <definedName name="PERIOD">#REF!</definedName>
    <definedName name="RANGE_NAMES" localSheetId="0">'Пр№1-к Р СД'!#REF!</definedName>
    <definedName name="RANGE_NAMES" localSheetId="1">'Пр№2-к Р СД'!#REF!</definedName>
    <definedName name="RANGE_NAMES">#REF!</definedName>
    <definedName name="RBEGIN_1" localSheetId="0">'Пр№1-к Р СД'!#REF!</definedName>
    <definedName name="RBEGIN_1" localSheetId="1">'Пр№2-к Р СД'!$A$7</definedName>
    <definedName name="REG_DATE" localSheetId="0">'Пр№1-к Р СД'!$F$4</definedName>
    <definedName name="REG_DATE" localSheetId="1">'Пр№2-к Р СД'!#REF!</definedName>
    <definedName name="REG_DATE">#REF!</definedName>
    <definedName name="REND_1" localSheetId="0">'Пр№1-к Р СД'!#REF!</definedName>
    <definedName name="REND_1" localSheetId="1">'Пр№2-к Р СД'!#REF!</definedName>
    <definedName name="SIGN" localSheetId="0">'Пр№1-к Р СД'!#REF!</definedName>
    <definedName name="SIGN" localSheetId="1">'Пр№2-к Р СД'!$A$10:$C$11</definedName>
    <definedName name="SRC_CODE" localSheetId="0">'Пр№1-к Р СД'!#REF!</definedName>
    <definedName name="SRC_CODE" localSheetId="1">'Пр№2-к Р СД'!#REF!</definedName>
    <definedName name="SRC_CODE">#REF!</definedName>
    <definedName name="SRC_KIND" localSheetId="0">'Пр№1-к Р СД'!#REF!</definedName>
    <definedName name="SRC_KIND" localSheetId="1">'Пр№2-к Р СД'!#REF!</definedName>
    <definedName name="SRC_KIND">#REF!</definedName>
    <definedName name="_xlnm.Print_Area" localSheetId="0">'Пр№1-к Р СД'!$A$1:$D$156</definedName>
    <definedName name="_xlnm.Print_Area" localSheetId="1">'Пр№2-к Р СД'!$A$1:$D$275</definedName>
  </definedNames>
  <calcPr fullCalcOnLoad="1"/>
</workbook>
</file>

<file path=xl/sharedStrings.xml><?xml version="1.0" encoding="utf-8"?>
<sst xmlns="http://schemas.openxmlformats.org/spreadsheetml/2006/main" count="12912" uniqueCount="1787">
  <si>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</si>
  <si>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</si>
  <si>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</si>
  <si>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(сумма платежа)</t>
  </si>
  <si>
    <t>1050200002000 110</t>
  </si>
  <si>
    <t>10502010021000 110</t>
  </si>
  <si>
    <t>-</t>
  </si>
  <si>
    <t>10503000010000 110</t>
  </si>
  <si>
    <t>Единый сельскохозяйственный налог (пени, проценты)</t>
  </si>
  <si>
    <t>10503010012000 110</t>
  </si>
  <si>
    <t>Единый сельскохозяйственный налог (взыскания)</t>
  </si>
  <si>
    <t>10503010013000 110</t>
  </si>
  <si>
    <t>Единый сельскохозяйственный налог (за налоговые периоды, истекшие до 1 января 2011 года) (прочие поступления)</t>
  </si>
  <si>
    <t>10503020014000 110</t>
  </si>
  <si>
    <t xml:space="preserve">Транспортный налог </t>
  </si>
  <si>
    <t>Транспортный налог с организаций (прочие поступления)</t>
  </si>
  <si>
    <t>10604011024000 110</t>
  </si>
  <si>
    <t>Транспортный налог с физических лиц (проценты при нарушении срока возврата)</t>
  </si>
  <si>
    <t>10604012025000 110</t>
  </si>
  <si>
    <t>10605000020000 110</t>
  </si>
  <si>
    <t>Налог на игорный бизнес (сумма платежа)</t>
  </si>
  <si>
    <t>10605000021000 110</t>
  </si>
  <si>
    <t>10606020040000 110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</si>
  <si>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</si>
  <si>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регистарацию,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</si>
  <si>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 (прочие поступления)</t>
  </si>
  <si>
    <t>10807150014000 110</t>
  </si>
  <si>
    <t>10904052040000 110</t>
  </si>
  <si>
    <t>10904052041000 110</t>
  </si>
  <si>
    <t>10904052042000 110</t>
  </si>
  <si>
    <t>Земельный налог (по обязательствам, возникшим до 1 января 2006 года), мобилизуемый на территориях городских округов (взыскания)</t>
  </si>
  <si>
    <t>10904052043000 110</t>
  </si>
  <si>
    <t>10907012040000 110</t>
  </si>
  <si>
    <t>10907012042000 110</t>
  </si>
  <si>
    <t>10907032040000 110</t>
  </si>
  <si>
    <t>10907032041000 110</t>
  </si>
  <si>
    <t>10907032042000 110</t>
  </si>
  <si>
    <t>10907052040000 110</t>
  </si>
  <si>
    <t>10907052041000 110</t>
  </si>
  <si>
    <t>10907052042000 110</t>
  </si>
  <si>
    <t>11105012040000 120</t>
  </si>
  <si>
    <t>11105020000000 120</t>
  </si>
  <si>
    <t>11105024040000 120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</si>
  <si>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</si>
  <si>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11105030000000 120</t>
  </si>
  <si>
    <t>11105034040000 120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</si>
  <si>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</si>
  <si>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</si>
  <si>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11201010010000 120</t>
  </si>
  <si>
    <t>Плата за выбросы загрязняющих веществ в атмосферный воздух стационарными объектами (федеральные государственные органы)</t>
  </si>
  <si>
    <t>11201010016000 120</t>
  </si>
  <si>
    <t>11201020010000 120</t>
  </si>
  <si>
    <t>Плата за выбросы загрязняющих веществ в атмосферный воздух передвижными объектами (федеральные государственные органы)</t>
  </si>
  <si>
    <t>11201020016000 120</t>
  </si>
  <si>
    <t>11201030010000 120</t>
  </si>
  <si>
    <t>Плата за сбросы загрязняющих веществ в водные объекты (федеральные государственные органы)</t>
  </si>
  <si>
    <t>11201030016000 120</t>
  </si>
  <si>
    <t>11201040010000 120</t>
  </si>
  <si>
    <t>Плата за размещение отходов производства и потребления (федеральные государственные органы)</t>
  </si>
  <si>
    <t>11201040016000 120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</si>
  <si>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</si>
  <si>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</si>
  <si>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11301000000000 130</t>
  </si>
  <si>
    <t>Прочие доходы от оказания платных услуг (работ)</t>
  </si>
  <si>
    <t>11301990000000 130</t>
  </si>
  <si>
    <t xml:space="preserve"> 11301994040000 130</t>
  </si>
  <si>
    <t>Доходы от компенсации затрат государства</t>
  </si>
  <si>
    <t>11302000000000 130</t>
  </si>
  <si>
    <t xml:space="preserve"> 11302060040000 130</t>
  </si>
  <si>
    <t>11302064040000 130</t>
  </si>
  <si>
    <t xml:space="preserve">Прочие доходы от компенсации затрат государства </t>
  </si>
  <si>
    <t>11302990000000 130</t>
  </si>
  <si>
    <t xml:space="preserve"> 11302994040000 130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</si>
  <si>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</si>
  <si>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</si>
  <si>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11402040040000 410</t>
  </si>
  <si>
    <t>11402043040000 410</t>
  </si>
  <si>
    <t>11402040000000 440</t>
  </si>
  <si>
    <t>11402043040000 440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</si>
  <si>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</si>
  <si>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11600000000000 000</t>
  </si>
  <si>
    <t>11603010016000 140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</si>
  <si>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органы)</t>
  </si>
  <si>
    <t>11603030016000 140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</si>
  <si>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</si>
  <si>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11606000016000 140</t>
  </si>
  <si>
    <t>11608000016000 140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</si>
  <si>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(федеральные государственные органы)</t>
  </si>
  <si>
    <t>11621040046000 140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</si>
  <si>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</si>
  <si>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11623041040000 140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</si>
  <si>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</si>
  <si>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11625000000000 140</t>
  </si>
  <si>
    <t>Денежные взыскания (штрафы) за нарушение законодательства Российской Федерации об охране и использовании животного мира (федеральные государственные органы)</t>
  </si>
  <si>
    <t>11625030016000 140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</si>
  <si>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органы)</t>
  </si>
  <si>
    <t>11628000016000 140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</si>
  <si>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</si>
  <si>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</si>
  <si>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11630010010000 140</t>
  </si>
  <si>
    <t>11630013010000 140</t>
  </si>
  <si>
    <t>Денежные взыскания (штрафы) за 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</si>
  <si>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</si>
  <si>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</si>
  <si>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11633000000000 140</t>
  </si>
  <si>
    <t>11633040040000 140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</si>
  <si>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(федеральные государственные органы)</t>
  </si>
  <si>
    <t>11633040046000 140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</si>
  <si>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органы)</t>
  </si>
  <si>
    <t>11635020046000 140</t>
  </si>
  <si>
    <t>11643000010000 140</t>
  </si>
  <si>
    <t>11643000016000 140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</si>
  <si>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органы)</t>
  </si>
  <si>
    <t>11690040046000 140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</si>
  <si>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казенные учреждения)</t>
  </si>
  <si>
    <t>11690040047000 140</t>
  </si>
  <si>
    <t xml:space="preserve"> 11705000000000 180</t>
  </si>
  <si>
    <t xml:space="preserve"> 11705040040000 180</t>
  </si>
  <si>
    <t>Дотации на выравнивание бюджетной обеспеченности</t>
  </si>
  <si>
    <t>20201001000000 151</t>
  </si>
  <si>
    <t xml:space="preserve">Субсидии бюджетам на обеспечение жильем молодых семей 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</si>
  <si>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</si>
  <si>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20202009000000 151</t>
  </si>
  <si>
    <t>20202009040000 151</t>
  </si>
  <si>
    <t>20202041000000 151</t>
  </si>
  <si>
    <t>20202041040000 151</t>
  </si>
  <si>
    <t>20202051000000 151</t>
  </si>
  <si>
    <t>20202051040000 151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</si>
  <si>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</si>
  <si>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</si>
  <si>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</si>
  <si>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20202150000000 151</t>
  </si>
  <si>
    <t>20202150040000 151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</si>
  <si>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</si>
  <si>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20203007000000 151</t>
  </si>
  <si>
    <t>20203007040000 151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</si>
  <si>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</si>
  <si>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</si>
  <si>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</si>
  <si>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</si>
  <si>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20203024040000 151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</si>
  <si>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</si>
  <si>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</si>
  <si>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</si>
  <si>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</si>
  <si>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ИНЫЕ МЕЖБЮДЖЕТНЫЕ ТРАНСФЕРТЫ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</si>
  <si>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</si>
  <si>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реализацию программ и мероприятий по модернизации здравоохранения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</si>
  <si>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</si>
  <si>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20204034000001 151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</si>
  <si>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</si>
  <si>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20204041000000 151</t>
  </si>
  <si>
    <t>20204041040000 151</t>
  </si>
  <si>
    <t>БЕЗВОЗМЕЗДНЫЕ ПОСТУПЛЕНИЯ ОТ НЕГОСУДАРСТВЕННЫХ ОРГАНИЗАЦИЙ</t>
  </si>
  <si>
    <t>20400000000000 180</t>
  </si>
  <si>
    <t>Безвозмездные поступления  от негосударственных организаций в бюджеты городских округов</t>
  </si>
  <si>
    <t>20404000040000 180</t>
  </si>
  <si>
    <t>20404020040000 180</t>
  </si>
  <si>
    <t>20404099040000 180</t>
  </si>
  <si>
    <t>верно</t>
  </si>
  <si>
    <t>Приложение  1</t>
  </si>
  <si>
    <t>Приложение 2</t>
  </si>
  <si>
    <t>ИСТОЧНИКИ
ФИНАНСИРОВАНИЯ ДЕФИЦИТА БЮДЖЕТА МИАССКОГО ГОРОДСКОГО ОКРУГА ЗА 2012 ГОД ПО КОДАМ КЛАССИФИКАЦИИ ИСТОЧНИКОВ ФИНАНСИРОВАНИЯ ДЕФИЦИТОВ БЮДЖЕТОВ</t>
  </si>
  <si>
    <t>000 01000000000000 000</t>
  </si>
  <si>
    <t>в том числе:</t>
  </si>
  <si>
    <t>источники внутреннего финансирования бюджета</t>
  </si>
  <si>
    <t>520</t>
  </si>
  <si>
    <t>*** 01000000000000 000</t>
  </si>
  <si>
    <t>из них:</t>
  </si>
  <si>
    <t/>
  </si>
  <si>
    <t>000 01020000000000 710</t>
  </si>
  <si>
    <t>284 01020000040000 710</t>
  </si>
  <si>
    <t>000 01020000000000 810</t>
  </si>
  <si>
    <t>284 01020000040000 810</t>
  </si>
  <si>
    <t>000 01030000000000 710</t>
  </si>
  <si>
    <t>284 01030000040000 710</t>
  </si>
  <si>
    <t>000 01030000000000 810</t>
  </si>
  <si>
    <t>284 01030000040000 810</t>
  </si>
  <si>
    <t>000 01060000000000 640</t>
  </si>
  <si>
    <t>000 01060501040000 640</t>
  </si>
  <si>
    <t>000 01060000000000 810</t>
  </si>
  <si>
    <t>000 01060400040000 810</t>
  </si>
  <si>
    <t>Изменение остатков средств</t>
  </si>
  <si>
    <t>*** 01050000000000 000</t>
  </si>
  <si>
    <t>увеличение остатков средств</t>
  </si>
  <si>
    <t>710</t>
  </si>
  <si>
    <t>*** 01050000000000 510</t>
  </si>
  <si>
    <t>000 01050000000000 510</t>
  </si>
  <si>
    <t>284 01050201040000 510</t>
  </si>
  <si>
    <t>уменьшение остатков средств</t>
  </si>
  <si>
    <t>720</t>
  </si>
  <si>
    <t>*** 01050000000000 610</t>
  </si>
  <si>
    <t>000 01050000000000 610</t>
  </si>
  <si>
    <t>284 01050201040000 610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</si>
  <si>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</si>
  <si>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</si>
  <si>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Приложение 5</t>
  </si>
  <si>
    <t>ИСТОЧНИКИ
ФИНАНСИРОВАНИЯ ДЕФИЦИТА БЮДЖЕТА МИАССКОГО ГОРОДСКОГО ОКРУГА ЗА 2012 ГОД ПО КОДАМ ГРУПП, ПОДГРУПП,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</si>
  <si>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Тыс.руб.</t>
  </si>
  <si>
    <t xml:space="preserve"> Наименование показателя</t>
  </si>
  <si>
    <t>01000000000000 000</t>
  </si>
  <si>
    <t>01020000000000 000</t>
  </si>
  <si>
    <t>01020000000000 700</t>
  </si>
  <si>
    <t>01020000040000 710</t>
  </si>
  <si>
    <t>01020000000000 800</t>
  </si>
  <si>
    <t>01020000040000 810</t>
  </si>
  <si>
    <t>01030000000000 000</t>
  </si>
  <si>
    <t>01030000000000 700</t>
  </si>
  <si>
    <t>01030000040000 710</t>
  </si>
  <si>
    <t>01030000000000 800</t>
  </si>
  <si>
    <t>01030000040000 810</t>
  </si>
  <si>
    <t>01050000000000 000</t>
  </si>
  <si>
    <t>01050000000000 500</t>
  </si>
  <si>
    <t>01050200000000 500</t>
  </si>
  <si>
    <t>01050201000000 510</t>
  </si>
  <si>
    <t>01050201040000 510</t>
  </si>
  <si>
    <t>01050000000000 600</t>
  </si>
  <si>
    <t>01050200000000 600</t>
  </si>
  <si>
    <t xml:space="preserve">Уменьшение прочих остатков денежных средств бюджетов </t>
  </si>
  <si>
    <t>01050201000000 610</t>
  </si>
  <si>
    <t>01050201040000 610</t>
  </si>
  <si>
    <t>Приложение 6</t>
  </si>
  <si>
    <t>от 31.05.2013 г. №1</t>
  </si>
  <si>
    <t>к Решению Собрания депутатов Миасского городского округа</t>
  </si>
  <si>
    <t xml:space="preserve">от   31.05.2013 г. №1 </t>
  </si>
  <si>
    <t xml:space="preserve">от31.05.2013 г. №1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</si>
  <si>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</si>
  <si>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</si>
  <si>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</si>
  <si>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</si>
  <si>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</si>
  <si>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</si>
  <si>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</si>
  <si>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</si>
  <si>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</si>
  <si>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</si>
  <si>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</si>
  <si>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522 16 00</t>
  </si>
  <si>
    <t>Областная целевая программа реализации национального проекта "Образование" в Челябинской области</t>
  </si>
  <si>
    <t>522 17 00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</si>
  <si>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</si>
  <si>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</si>
  <si>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</si>
  <si>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</si>
  <si>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</si>
  <si>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</si>
  <si>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</si>
  <si>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</si>
  <si>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 xml:space="preserve">НП "Образование" в МГО на 2009-2012гг. </t>
  </si>
  <si>
    <t>795 17 44</t>
  </si>
  <si>
    <t>Культура, кинематография</t>
  </si>
  <si>
    <t xml:space="preserve">Культура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</si>
  <si>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</si>
  <si>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</si>
  <si>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440 99 68</t>
  </si>
  <si>
    <t>Музей и постоянные выставки</t>
  </si>
  <si>
    <t>441 00 00</t>
  </si>
  <si>
    <t>441 99 00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</si>
  <si>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</si>
  <si>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</si>
  <si>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</si>
  <si>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</si>
  <si>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</si>
  <si>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</si>
  <si>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</si>
  <si>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</si>
  <si>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</t>
  </si>
  <si>
    <t>450 06 00</t>
  </si>
  <si>
    <t xml:space="preserve">Другие вопросы в области культуры, кинематографии </t>
  </si>
  <si>
    <t>023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</si>
  <si>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</si>
  <si>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</si>
  <si>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795 00 52</t>
  </si>
  <si>
    <t>795 00 53</t>
  </si>
  <si>
    <t>Проведение детей для детей и молодежи</t>
  </si>
  <si>
    <t>447</t>
  </si>
  <si>
    <t>Здравоохранение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</si>
  <si>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</si>
  <si>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</si>
  <si>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</si>
  <si>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</si>
  <si>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</si>
  <si>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</si>
  <si>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</si>
  <si>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</si>
  <si>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</si>
  <si>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</si>
  <si>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</si>
  <si>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</si>
  <si>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</si>
  <si>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</si>
  <si>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</si>
  <si>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>478 99 00</t>
  </si>
  <si>
    <t xml:space="preserve">520 18 00 </t>
  </si>
  <si>
    <t>Медицинская помощь в дневных стационарах всех типов</t>
  </si>
  <si>
    <t>РАСПРЕДЕЛЕНИЕ БЮДЖЕТНЫХ АССИГНОВАНИЙ НА 2012 ГОД</t>
  </si>
  <si>
    <t>на 2012 год  (тыс. руб.)</t>
  </si>
  <si>
    <t>за 2012 год                (тыс. руб.)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</si>
  <si>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</si>
  <si>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Реализация переданных государственных полномочий в области охраны труда</t>
  </si>
  <si>
    <t>002 04 99</t>
  </si>
  <si>
    <t>Программа "Развитие муниципальной службы в Администрации МГО"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</si>
  <si>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</si>
  <si>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</si>
  <si>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</si>
  <si>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Предоставление субсидий бюджетным и автономным учреждениям</t>
  </si>
  <si>
    <t>440 82 00</t>
  </si>
  <si>
    <t>440 82 86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</si>
  <si>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</si>
  <si>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Финансовое обеспечение муниципального задания на оказание муниципальных услуг (выполнение работ)</t>
  </si>
  <si>
    <t>440 82 10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</si>
  <si>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</si>
  <si>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</si>
  <si>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и автономным учреждениям на иные цели</t>
  </si>
  <si>
    <t>440 82 20</t>
  </si>
  <si>
    <t>Субсидии бюджетным и автономным учреждениям на капитальный ремонт зданий и сооружений</t>
  </si>
  <si>
    <t>440 82 21</t>
  </si>
  <si>
    <t>612</t>
  </si>
  <si>
    <t>Субсидии бюджетным и автономным учреждениям на проведение текущего ремонта зданий</t>
  </si>
  <si>
    <t>440 82 22</t>
  </si>
  <si>
    <t>Субсидии бюджетным и автономным учреждениям на приобретение оборудования</t>
  </si>
  <si>
    <t>440 82 23</t>
  </si>
  <si>
    <t>Другие субсидии бюджетным и автономным учреждениям на иные цели.</t>
  </si>
  <si>
    <t>440 82 24</t>
  </si>
  <si>
    <t xml:space="preserve">Функционирование органов в сфере национальной безопасности и  правоохранительной деятельности </t>
  </si>
  <si>
    <t>Реализация других функций, связанных с обеспечением национальной безопасности и правоохранительной деятельности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</si>
  <si>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</si>
  <si>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</si>
  <si>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</si>
  <si>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Целевая программа "Миасс - безопасный город" на 2010-2015 годы</t>
  </si>
  <si>
    <t>Муниципальная целевая программа "Пожарная безопасность Миасского городского округа на 2011-2013 годы"</t>
  </si>
  <si>
    <t>317 82 00</t>
  </si>
  <si>
    <t>317 82 10</t>
  </si>
  <si>
    <t>Содержание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</si>
  <si>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</si>
  <si>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315 07 00</t>
  </si>
  <si>
    <t>Областная целевая программа строительства и реконструкции автомобильных дорог общего пользования в Челябинской области на 2012-2015годы</t>
  </si>
  <si>
    <t>522 23 00</t>
  </si>
  <si>
    <t>Программа по совершенствованию организации дорожного движения пешеходов на территории Миасского городского округа на 2012 год</t>
  </si>
  <si>
    <t>795 00 75</t>
  </si>
  <si>
    <t>Предоставление субсидий бюджетным учреждениям</t>
  </si>
  <si>
    <t>338 82 00</t>
  </si>
  <si>
    <t>338 82 10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</si>
  <si>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</si>
  <si>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</si>
  <si>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</si>
  <si>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</si>
  <si>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Программа поддержки и развития малого предпринимательства  Миасского городского округа на 2011-2015гг.</t>
  </si>
  <si>
    <t>Муниципальная целевая программа "Снос аварийного жилищного фонда в 2012 году"</t>
  </si>
  <si>
    <t>795 00 73</t>
  </si>
  <si>
    <t>Целевая Программа "Капитальное строительство на территории Миасского городского округа на 2012-2014 годы"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</si>
  <si>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</si>
  <si>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 xml:space="preserve">ОЦП "Капитальный ремонт многоквартирных домов в Челябинской области на 2008-2011 гг. </t>
  </si>
  <si>
    <t>ОЦП "Капитальный ремонт многоквартирных домов в Челябинской области на 2008-2011 гг. за счет средств Фонда реформирования ЖКХ</t>
  </si>
  <si>
    <t>ОЦП "Капитальный ремонт многоквартирных домов в Челябинской области на 2008-2011 гг. за счет средств областного бюджета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</si>
  <si>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</si>
  <si>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351 82 00</t>
  </si>
  <si>
    <t>351 82 10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</si>
  <si>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</t>
  </si>
  <si>
    <t>Субсидии бюджетным и автономным учреждениям на финансовое обеспечение муниципального задания на иные цели</t>
  </si>
  <si>
    <t>351 82 20</t>
  </si>
  <si>
    <t>Субсидии бюджетным и автономным учреждениям на капитальный ремонт зданий  и сооружений</t>
  </si>
  <si>
    <t>351 82 21</t>
  </si>
  <si>
    <t>351 82 23</t>
  </si>
  <si>
    <t>ОЦП "Повышение энергетической эффективности экономики Челябинской области и сокращения энергетических издержек в бюджетном секторе на 2010-2020 годы"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</si>
  <si>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округав 2012 году"</t>
  </si>
  <si>
    <t>795 00 78</t>
  </si>
  <si>
    <t>556 00 10</t>
  </si>
  <si>
    <t>Расходы на оплату ТЭР, услуг водоснабжения, водоотведения, потребляемых МБУ и эл.энергии, расходов на уличное освещение за счет субсидий из областного  бюджета</t>
  </si>
  <si>
    <t>Муниципальная целевая программа "Снос и обрезка сухих, аварийных , больных деревьев, посадка деревьев и кустарников на территории МГО на 2011-2013 годы"</t>
  </si>
  <si>
    <t>Программа "Капитальный ремонт многоквартирных жилых домов" МГО на 2012 год</t>
  </si>
  <si>
    <t>795 21 00</t>
  </si>
  <si>
    <t>Муниципальная целевая программа " Капитальное строительство на территории Миасского городского округа на 2012-2014 годы"</t>
  </si>
  <si>
    <t>ОЦП Природоохранных мероприятий оздоровления экологической обстановки в Челябинской области на 2006-2010гг.</t>
  </si>
  <si>
    <t>в том числе на ликвидацию чрезвычайных ситуаций</t>
  </si>
  <si>
    <t xml:space="preserve">                     на празднование 235-летия Миасса</t>
  </si>
  <si>
    <t>Программа энергосбережения и повышения энергетической эффективности на период до 2020 года</t>
  </si>
  <si>
    <t>092 34 00</t>
  </si>
  <si>
    <t>Субсидии бюджетным и автономным учреждениям на  иные цели</t>
  </si>
  <si>
    <t>Федеральные целевые программы</t>
  </si>
  <si>
    <t>100 00 00</t>
  </si>
  <si>
    <t>Федеральная целевая программа развития образования на 2011-2015 годы</t>
  </si>
  <si>
    <t>100 89 00</t>
  </si>
  <si>
    <t>420 82 00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</si>
  <si>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</si>
  <si>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</si>
  <si>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420 82 10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</si>
  <si>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</si>
  <si>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420 82 20</t>
  </si>
  <si>
    <t>Субсидии бюджетным и автономным учреждениям на текущий ремонт зданий</t>
  </si>
  <si>
    <t>420 82 22</t>
  </si>
  <si>
    <t>420 82 23</t>
  </si>
  <si>
    <t>420 82 24</t>
  </si>
  <si>
    <t>420 82 67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</si>
  <si>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</si>
  <si>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>Областная целевая программа раелизации нациальная проекта "Образование" в Челябинской области</t>
  </si>
  <si>
    <t>Муниципальная целевая программа "Поддержка и развитие дошкольного образования в Миасском городском округе на 2011-2012 годы"</t>
  </si>
  <si>
    <t>421 82 00</t>
  </si>
  <si>
    <t>421 82 01</t>
  </si>
  <si>
    <t>421 82 10</t>
  </si>
  <si>
    <t>421 82 20</t>
  </si>
  <si>
    <t>Субсидии бюджетным и автономным учреждениям  на капитальный ремонт зданий и сооружений</t>
  </si>
  <si>
    <t>421 82 21</t>
  </si>
  <si>
    <t>Субсидии бюджетным и автономным учреждениям на текущий ремонт здания</t>
  </si>
  <si>
    <t>421 82 22</t>
  </si>
  <si>
    <t>421 82 23</t>
  </si>
  <si>
    <t>421 82 24</t>
  </si>
  <si>
    <t>421 82 59</t>
  </si>
  <si>
    <t>421 82 70</t>
  </si>
  <si>
    <t>Расходы за счет субвенций местным бюджетам на обеспечение гарантий прав граждан в сфере образования</t>
  </si>
  <si>
    <t>421 82 88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</si>
  <si>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</si>
  <si>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421 99 68</t>
  </si>
  <si>
    <t>423 82 00</t>
  </si>
  <si>
    <t>423 82 01</t>
  </si>
  <si>
    <t>Финансовое обеспечение муниципального задания на оказание муниципальных услуг ( выполнение работ)</t>
  </si>
  <si>
    <t>423 82 10</t>
  </si>
  <si>
    <t>423 82 20</t>
  </si>
  <si>
    <t>423 82 22</t>
  </si>
  <si>
    <t>423 82 23</t>
  </si>
  <si>
    <t>423 82 24</t>
  </si>
  <si>
    <t>423 82 70</t>
  </si>
  <si>
    <t>Обеспечение деятельности подведомственных казенных учреждений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</si>
  <si>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</t>
  </si>
  <si>
    <t>Мероприятия в области здравоохранения, спорта и физической культуры, туризма за счет субсидии из областного бюджета</t>
  </si>
  <si>
    <t>Внедрение инновационных образовательных программ</t>
  </si>
  <si>
    <t>Областная целевая программа  реализации  национального проекта "Образование" в Челябинской области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</si>
  <si>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</si>
  <si>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</si>
  <si>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Областная целевая программа "Патриотическое воспитание молодых граждан Челябинской области" на 2012-2015 годы" за счет субсидии из областного бюджета"</t>
  </si>
  <si>
    <t>522 46 00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</si>
  <si>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</si>
  <si>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795 00 77</t>
  </si>
  <si>
    <t>Областная целевая программа "Дети Южного Урала" на 2006-2010 годы за счет субсидий из областного бюджета</t>
  </si>
  <si>
    <t>Реализация НП "Образование" в Челябинской области</t>
  </si>
  <si>
    <t xml:space="preserve">Расходы на увеличение тарифов по оплате за топливно-энергетические ресурсы </t>
  </si>
  <si>
    <t>Программа "Профилактика противодействия незаконному обороту и употреблению наркотических средств" на территории Миасского городского округа на 2010-2012гг.</t>
  </si>
  <si>
    <t>Муниципальная целевая программа "Молодежь Миасса на 2012-2016 годы"</t>
  </si>
  <si>
    <t>795 00 70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</si>
  <si>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</si>
  <si>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</si>
  <si>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>Предоставление субсидий бюджетным  и автономным учреждениям</t>
  </si>
  <si>
    <t>Другие субсидии бюджетным и автономным учреждениям на иные цели</t>
  </si>
  <si>
    <t>441 82 00</t>
  </si>
  <si>
    <t>441 82 10</t>
  </si>
  <si>
    <t>441 82 20</t>
  </si>
  <si>
    <t>441 82 22</t>
  </si>
  <si>
    <t>441 82 23</t>
  </si>
  <si>
    <t>450 06 03</t>
  </si>
  <si>
    <t>Подключение общедоступных библиотекРоссийской федерации к сети интернет</t>
  </si>
  <si>
    <t>440 09 00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</si>
  <si>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</si>
  <si>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Программа "Культура. Искусство. Творчество." на 2010-2012гг.</t>
  </si>
  <si>
    <t>470 82 00</t>
  </si>
  <si>
    <t>Субсидии бюджетным и автономным учреждениям на финансовое обеспечение государственного задания на иные цели</t>
  </si>
  <si>
    <t>470 82 20</t>
  </si>
  <si>
    <t>470 82 21</t>
  </si>
  <si>
    <t>470 82 22</t>
  </si>
  <si>
    <t>470 82 23</t>
  </si>
  <si>
    <t>470 82 24</t>
  </si>
  <si>
    <t>Финансовое обеспечение государственного задания на оказание государственных услуг (выполнение работ)</t>
  </si>
  <si>
    <t>470 82 30</t>
  </si>
  <si>
    <t>471 82 00</t>
  </si>
  <si>
    <t>471 82 20</t>
  </si>
  <si>
    <t>471 82 22</t>
  </si>
  <si>
    <t>471 82 23</t>
  </si>
  <si>
    <t>471 82 24</t>
  </si>
  <si>
    <t>471 82 30</t>
  </si>
  <si>
    <t>478 82 00</t>
  </si>
  <si>
    <t>478 82 20</t>
  </si>
  <si>
    <t>478 82 23</t>
  </si>
  <si>
    <t>478 82 30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</si>
  <si>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</si>
  <si>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</si>
  <si>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Муниципальная целевая программа модернизации здравоохранения Миасского городского округа на 2011-2012 г.г.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</si>
  <si>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</si>
  <si>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</si>
  <si>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 годы"</t>
  </si>
  <si>
    <t>795 00 37</t>
  </si>
  <si>
    <t>Выполнение функций казенными  учреждениями</t>
  </si>
  <si>
    <t>Федеральная целевая программа «Жилище» на 2011-2015 годы»</t>
  </si>
  <si>
    <t>Обеспечение жильем граждан, уволенных с военной службы (службы), и приравненных к ним лиц</t>
  </si>
  <si>
    <t>Реализация государственных функций в области здравоохранения</t>
  </si>
  <si>
    <t>485 00 00</t>
  </si>
  <si>
    <t>Реализация функций органов местного самоуправления в области здравоохранения</t>
  </si>
  <si>
    <t>485 01 00</t>
  </si>
  <si>
    <t>Закон Челябинской области "О дополнительных мерах социальной защиты ветеранов в Челябинской области" (ежемесячная денежная выплата)</t>
  </si>
  <si>
    <t>505 02 13</t>
  </si>
  <si>
    <t>505 21 02</t>
  </si>
  <si>
    <t>Закон Челябинской области "О звании "Ветеран труда Челябинской области"" (ежемесячная денежная выплата)</t>
  </si>
  <si>
    <t>505 33 30</t>
  </si>
  <si>
    <t>Расходы за счет субвенции из областного бюджета на обеспечение мер социальной поддержки граждан, имеющих звание "Ветеранов труда Челябинской области" (ежеквартальные денежные выплаты на оплату проезда)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</si>
  <si>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</si>
  <si>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</si>
  <si>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>505 55 22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</si>
  <si>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</si>
  <si>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 xml:space="preserve"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</si>
  <si>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</si>
  <si>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</si>
  <si>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Закон Челябинской области "О мерах социальной поддержки жертв политических репрессий в Челябинской области" (ежемесячная денежная выплата)</t>
  </si>
  <si>
    <t>505 55 32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</si>
  <si>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</si>
  <si>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</si>
  <si>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 xml:space="preserve">Муниципальная целевая программа "Предоставление дополнительных мер социальной поддержки сотрудникам Отдела МВД по городу Миассу Челябинской области в 2012 году" </t>
  </si>
  <si>
    <t>795 00 76</t>
  </si>
  <si>
    <t xml:space="preserve">Национальный проект "Доступное и комфортное жилье - гражданам России" на территории МГО на 2011-2015 гг., </t>
  </si>
  <si>
    <t>Подпрограмма "Предоставление работникам бюджетной сферы социальных выплат на приобретение или строительство жилья"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</si>
  <si>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</si>
  <si>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</si>
  <si>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</si>
  <si>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муниципальных центров предоставления государственных и муниципальных услуг, в Челябинской области на 2012-2013 годы"</t>
  </si>
  <si>
    <t>522 42 00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</si>
  <si>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</si>
  <si>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</si>
  <si>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</si>
  <si>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Муниципальная целевая программа "Развитие физической культуры и спорта в Миасском городском округе на 2012-2015 годы"</t>
  </si>
  <si>
    <t>795 00 71</t>
  </si>
  <si>
    <t xml:space="preserve">Мероприятия в области здравоохранения,
спорта и физической культуры, туризма
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</si>
  <si>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</si>
  <si>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</si>
  <si>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</si>
  <si>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>ЦП "Капитальное строительство на территории Миасского городского округа на 2012-2014 годы"</t>
  </si>
  <si>
    <t>Средства массовой информации</t>
  </si>
  <si>
    <t>Другие вопросы в области средств массовой информации</t>
  </si>
  <si>
    <t>Телерадиокампании и телеорганизации</t>
  </si>
  <si>
    <t>453 00 00</t>
  </si>
  <si>
    <t>453 82 00</t>
  </si>
  <si>
    <t>453 82 20</t>
  </si>
  <si>
    <t>453 82 24</t>
  </si>
  <si>
    <t>Коды бюджетной классификации</t>
  </si>
  <si>
    <t>НА 2012 ГОД</t>
  </si>
  <si>
    <t>на 2012 год                 (тыс. руб.)</t>
  </si>
  <si>
    <t>Управление ЖКХ, энергетики и транспорта Администрации МГО</t>
  </si>
  <si>
    <t>ОЦП "Повышение энергетической эффективности экономики Челябинской области и сокращения энергетических издержекв бюджетном секторе на 2010-2020 годы"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</si>
  <si>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2012 год"</t>
  </si>
  <si>
    <t>Муниципальная целевая программа "Пожарная безопасность Миасского городского округа на 2011-2013гг"</t>
  </si>
  <si>
    <t>Программа "Чистая вода" на территории Миасского городского округа на 2010-2020гг.</t>
  </si>
  <si>
    <t>Школы - детские сады, школы начальные, неполные средние и средние</t>
  </si>
  <si>
    <t>Обеспечение жилыми помещениями детей-сирот,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</si>
  <si>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Выплата единовременного пособия при всех формах устройства детей, лишенных родительского попечения, в семью</t>
  </si>
  <si>
    <t>Мероприятия в области здравоохранения,
спорта и физической культуры, туризма</t>
  </si>
  <si>
    <t>Управление внутренних дел по Миасскому городскому округу</t>
  </si>
  <si>
    <t>МКУ МГО "Образование"</t>
  </si>
  <si>
    <t>420 00 67</t>
  </si>
  <si>
    <t>Субсидии на финансовое обеспечение муниципального задания на оказание муниципальных услуг (выполнение работ)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</si>
  <si>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</si>
  <si>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МКУ "Управление культуры" МГО</t>
  </si>
  <si>
    <t>Мероприятия по поддержке и развитию культуры, искусства, кинематографии, средств массовой информации и архивного дела</t>
  </si>
  <si>
    <t>МКУ "Управление здравоохранения" МГО</t>
  </si>
  <si>
    <t xml:space="preserve">471 82 30 </t>
  </si>
  <si>
    <t>Муниципальная целевая программа "Профилактика клещевого энцефалита в Миасском городском округе на 2010-2013г.г."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</si>
  <si>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 год"</t>
  </si>
  <si>
    <t>ДОХОДЫ 
БЮДЖЕТА МИАССКОГО ГОРОДСКОГО ОКРУГА ЗА 2012 ГОД 
ПО КОДАМ КЛАССИФИКАЦИИ ДОХОДОВ БЮДЖЕТОВ</t>
  </si>
  <si>
    <t>RESPPERSONS&amp;=Руководитель Фин. управления=Батутина Л. В.&amp;&amp;:Главный бухгалтер=Молостова Р. А.</t>
  </si>
  <si>
    <t xml:space="preserve"> Наименование доходов</t>
  </si>
  <si>
    <t>ВСЕГО:</t>
  </si>
  <si>
    <t>ПРОВЕРЕНО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</si>
  <si>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</si>
  <si>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</si>
  <si>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</si>
  <si>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</si>
  <si>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</si>
  <si>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 на игорный бизнес</t>
  </si>
  <si>
    <t>182 10605000020000 110</t>
  </si>
  <si>
    <t>182 10904052040000 110</t>
  </si>
  <si>
    <t>182 10907012040000 110</t>
  </si>
  <si>
    <t>182 10907032040000 110</t>
  </si>
  <si>
    <t>182 10907052040000 110</t>
  </si>
  <si>
    <t>286 11105012040000 120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</si>
  <si>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</si>
  <si>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286 11105034040000 120</t>
  </si>
  <si>
    <t>Плата за выбросы загрязняющих веществ в атмосферный воздух стационарными объектами</t>
  </si>
  <si>
    <t>048 11201010010000 120</t>
  </si>
  <si>
    <t>Плата за выбросы загрязняющих веществ в атмосферный воздух передвижными объектами</t>
  </si>
  <si>
    <t>048 11201020010000 120</t>
  </si>
  <si>
    <t>Плата за сбросы загрязняющих веществ в водные объекты</t>
  </si>
  <si>
    <t>048 11201030010000 120</t>
  </si>
  <si>
    <t>Плата за размещение отходов производства и потребления</t>
  </si>
  <si>
    <t>048 11201040010000 120</t>
  </si>
  <si>
    <t>Прочие доходы от оказания платных услуг (работ) получателями средств бюджетов городских округов</t>
  </si>
  <si>
    <t>283 11301994040000 130</t>
  </si>
  <si>
    <t>285 11301994040000 130</t>
  </si>
  <si>
    <t>288 11301994040000 130</t>
  </si>
  <si>
    <t>289 11301994040000 130</t>
  </si>
  <si>
    <t>Доходы, поступающие в порядке возмещения расходов, понесенных в связи с эксплуатацией имущества городских округов</t>
  </si>
  <si>
    <t>288 11302064040000 130</t>
  </si>
  <si>
    <t>290 11302064040000 130</t>
  </si>
  <si>
    <t>Прочие доходы от компенсации затрат бюджетов городских округов</t>
  </si>
  <si>
    <t>283 11302994040000 130</t>
  </si>
  <si>
    <t>284 11302994040000 130</t>
  </si>
  <si>
    <t>285 11302994040000 130</t>
  </si>
  <si>
    <t>286 11302994040000 130</t>
  </si>
  <si>
    <t>287 11302994040000 130</t>
  </si>
  <si>
    <t>288 11302994040000 130</t>
  </si>
  <si>
    <t>290 11302994040000 130</t>
  </si>
  <si>
    <t>286 11402043040000 410</t>
  </si>
  <si>
    <t>286 11402043040000 440</t>
  </si>
  <si>
    <t>141 11608000010000 140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</si>
  <si>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</si>
  <si>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283 11623041040000 140</t>
  </si>
  <si>
    <t>285 11623041040000 140</t>
  </si>
  <si>
    <t>290 11623041040000 140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</si>
  <si>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</si>
  <si>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</si>
  <si>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</si>
  <si>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188 11630013010000 140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</si>
  <si>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</si>
  <si>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034 11633040040000 140</t>
  </si>
  <si>
    <t>161 11633040040000 140</t>
  </si>
  <si>
    <t>076 11635020040000 140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</si>
  <si>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</si>
  <si>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188 11643000010000 140</t>
  </si>
  <si>
    <t>192 11643000010000 140</t>
  </si>
  <si>
    <t>321 11643000010000 140</t>
  </si>
  <si>
    <t>008 11690040040000 140</t>
  </si>
  <si>
    <t>076 11690040040000 140</t>
  </si>
  <si>
    <t>081 11690040040000 140</t>
  </si>
  <si>
    <t>288 11690040040000 140</t>
  </si>
  <si>
    <t>415 11690040040000 140</t>
  </si>
  <si>
    <t>289 11701040040000 180</t>
  </si>
  <si>
    <t>286 11705040040000 180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</si>
  <si>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</si>
  <si>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283 20202009040000 151</t>
  </si>
  <si>
    <t>288 20202051040000 151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</si>
  <si>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</si>
  <si>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</si>
  <si>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285 20202150040000 151</t>
  </si>
  <si>
    <t>287 20202150040000 151</t>
  </si>
  <si>
    <t>288 20202150040000 151</t>
  </si>
  <si>
    <t>289 20202150040000 151</t>
  </si>
  <si>
    <t>290 20202150040000 151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</si>
  <si>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</si>
  <si>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283 20203007040000 151</t>
  </si>
  <si>
    <t>290 20203024040000 151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</si>
  <si>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</si>
  <si>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</si>
  <si>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289 20204041040000 151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</si>
  <si>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</si>
  <si>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285 20404020040000 180</t>
  </si>
  <si>
    <t>288 20404020040000 180</t>
  </si>
  <si>
    <t>Прочие безвозмездные поступления от негосударственных организаций в бюджеты городских округов</t>
  </si>
  <si>
    <t>288 20404099040000 180</t>
  </si>
  <si>
    <t>289 20704000040000 180</t>
  </si>
  <si>
    <t>286 21904000040000 151</t>
  </si>
  <si>
    <t>Код бюджетной классификации РФ</t>
  </si>
  <si>
    <t>ДОХОДЫ 
БЮДЖЕТА МИАССКОГО ГОРОДСКОГО ОКРУГА ЗА 2012 ГОД ПО КОДАМ ВИДОВ ДОХОДОВ, 
ПОДВИДОВ ДОХОДОВ, КЛАССИФИКАЦИИ ОПЕРАЦИЙ СЕКТОРА ГОСУДАРСТВЕННОГО
УПРАВЛЕНИЯ, ОТНОСЯЩИХСЯ К ДОХОДАМ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</si>
  <si>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</si>
  <si>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</si>
  <si>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</si>
  <si>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</si>
  <si>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10102010014000 110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</si>
  <si>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(проценты при нарушении срока возврата)</t>
  </si>
  <si>
    <t>10102010015000 110</t>
  </si>
  <si>
    <t>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</si>
  <si>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</si>
  <si>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</si>
  <si>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</si>
  <si>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</si>
  <si>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</si>
  <si>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</si>
  <si>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поступления)</t>
  </si>
  <si>
    <t>10102020014000 110</t>
  </si>
  <si>
    <t>321 11625060010000 140</t>
  </si>
  <si>
    <t>141 11628000010000 140</t>
  </si>
  <si>
    <t>388 11628000010000 140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</si>
  <si>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</si>
  <si>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011 11690040040000 140</t>
  </si>
  <si>
    <t>106 11690040040000 140</t>
  </si>
  <si>
    <t>177 11690040040000 140</t>
  </si>
  <si>
    <t>182 11690040040000 140</t>
  </si>
  <si>
    <t>188 11690040040000 140</t>
  </si>
  <si>
    <t>192 11690040040000 140</t>
  </si>
  <si>
    <t>283 11690040040000 140</t>
  </si>
  <si>
    <t>284 11701040040000 180</t>
  </si>
  <si>
    <t>286 11701040040000 180</t>
  </si>
  <si>
    <t>283 11705040040000 180</t>
  </si>
  <si>
    <t>Дотации бюджетам городских округов на выравнивание бюджетной обеспеченности</t>
  </si>
  <si>
    <t>284 20201001040000 151</t>
  </si>
  <si>
    <t>Дотации бюджетам городских округов на поддержку мер по обеспечению сбалансированности бюджетов</t>
  </si>
  <si>
    <t>284 20201003040000 151</t>
  </si>
  <si>
    <t>Субсидии бюджетам городских округов на обеспечение жильем молодых семей</t>
  </si>
  <si>
    <t>286 20202008040000 151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</si>
  <si>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</si>
  <si>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293 20202041040000 151</t>
  </si>
  <si>
    <t>Субсидии бюджетам городских округов на реализацию федеральных целевых программ</t>
  </si>
  <si>
    <t>286 20202051040000 151</t>
  </si>
  <si>
    <t>283 20202077040000 151</t>
  </si>
  <si>
    <t>293 20202088040000 151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</si>
  <si>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</si>
  <si>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293 20202089040000 151</t>
  </si>
  <si>
    <t>Субсидии бюджетам городских округов на модернизацию региональных систем общего образования</t>
  </si>
  <si>
    <t>288 20202145040000 151</t>
  </si>
  <si>
    <t>Прочие субсидии бюджетам городских округов</t>
  </si>
  <si>
    <t>283 20202999040000 151</t>
  </si>
  <si>
    <t>284 20202999040000 151</t>
  </si>
  <si>
    <t>285 20202999040000 151</t>
  </si>
  <si>
    <t>287 20202999040000 151</t>
  </si>
  <si>
    <t>288 20202999040000 151</t>
  </si>
  <si>
    <t>289 20202999040000 151</t>
  </si>
  <si>
    <t>293 20202999040000 151</t>
  </si>
  <si>
    <t>285 20203001040000 151</t>
  </si>
  <si>
    <t>283 20203003040000 151</t>
  </si>
  <si>
    <t>285 20203004040000 151</t>
  </si>
  <si>
    <t>285 20203012040000 151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</si>
  <si>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</si>
  <si>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285 20203013040000 151</t>
  </si>
  <si>
    <t>Субвенции бюджетам городских округов на ежемесячное денежное вознаграждение за классное руководство</t>
  </si>
  <si>
    <t>288 20203021040000 151</t>
  </si>
  <si>
    <t>285 20203022040000 151</t>
  </si>
  <si>
    <t>Субвенции бюджетам городских округов на выполнение передаваемых полномочий субъектов Российской Федерации</t>
  </si>
  <si>
    <t>283 20203024040000 151</t>
  </si>
  <si>
    <t>285 20203024040000 151</t>
  </si>
  <si>
    <t>288 20203024040000 151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</si>
  <si>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</si>
  <si>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286 20203026040000 151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</si>
  <si>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</si>
  <si>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285 20203027040000 151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</si>
  <si>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</si>
  <si>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288 20203029040000 151</t>
  </si>
  <si>
    <t>290 20203055040000 151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</si>
  <si>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</si>
  <si>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289 20204025040000 151</t>
  </si>
  <si>
    <t>290 20204034040001 151</t>
  </si>
  <si>
    <t>283 20704000040000 180</t>
  </si>
  <si>
    <t>283 21904000040000 151</t>
  </si>
  <si>
    <t>285 21904000040000 151</t>
  </si>
  <si>
    <t>288 21904000040000 151</t>
  </si>
  <si>
    <t>289 21904000040000 151</t>
  </si>
  <si>
    <t>290 21904000040000 151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</si>
  <si>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</si>
  <si>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</si>
  <si>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</si>
  <si>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Код бюджетной классификации 
Российской Федерации</t>
  </si>
  <si>
    <t>10000000000000 000</t>
  </si>
  <si>
    <t>10100000000000 000</t>
  </si>
  <si>
    <t>10102000010000 110</t>
  </si>
  <si>
    <t>10102010010000 110</t>
  </si>
  <si>
    <t>10102010011000 110</t>
  </si>
  <si>
    <t>10102010012000 110</t>
  </si>
  <si>
    <t>10102010013000 110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</si>
  <si>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</si>
  <si>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</si>
  <si>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</si>
  <si>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10502010020000 110</t>
  </si>
  <si>
    <t>Единый налог на вмененный доход для отдельных видов деятельности (сумма платежа)</t>
  </si>
  <si>
    <t>Единый налог на вмененный доход для отдельных видов деятельности (пени, проценты)</t>
  </si>
  <si>
    <t>10502010022000 110</t>
  </si>
  <si>
    <t>Единый налог на вмененный доход для отдельных видов деятельности (взыскания)</t>
  </si>
  <si>
    <t>10502010023000 110</t>
  </si>
  <si>
    <t>Единый налог на вмененный доход для отдельных видов деятельности (прочие поступления)</t>
  </si>
  <si>
    <t>10502010024000 110</t>
  </si>
  <si>
    <t>10502020020000 110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</si>
  <si>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</si>
  <si>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10502020021000 110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</si>
  <si>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</si>
  <si>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10502020022000 110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</si>
  <si>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</si>
  <si>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10502020023000 110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</si>
  <si>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</si>
  <si>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10502020024000 110</t>
  </si>
  <si>
    <t>10503010010000 110</t>
  </si>
  <si>
    <t>Единый сельскохозяйственный налог (сумма платежа)</t>
  </si>
  <si>
    <t>10503010011000 110</t>
  </si>
  <si>
    <t>10503020010000 110</t>
  </si>
  <si>
    <t>Единый сельскохозяйственный налог (за налоговые периоды, истекшие до 1 января 2011 года) (сумма платежа)</t>
  </si>
  <si>
    <t>10503020011000 110</t>
  </si>
  <si>
    <t>Единый сельскохозяйственный налог (за налоговые периоды, истекшие до 1 января 2011 года) (пени, проценты)</t>
  </si>
  <si>
    <t>10503020012000 110</t>
  </si>
  <si>
    <t>10600000000000 000</t>
  </si>
  <si>
    <t>10601000000000 110</t>
  </si>
  <si>
    <t>10601020040000 110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</si>
  <si>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</si>
  <si>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</si>
  <si>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</si>
  <si>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10601020042000 110</t>
  </si>
  <si>
    <t>10604000020000 110</t>
  </si>
  <si>
    <t>10604011020000 110</t>
  </si>
  <si>
    <t>Транспортный налог с организаций (сумма платежа)</t>
  </si>
  <si>
    <t>10604011021000 110</t>
  </si>
  <si>
    <t>Транспортный налог с организаций (пени, проценты)</t>
  </si>
  <si>
    <t>10604011022000 110</t>
  </si>
  <si>
    <t>Транспортный налог с организаций (взыскания)</t>
  </si>
  <si>
    <t>10604011023000 110</t>
  </si>
  <si>
    <t>10604012020000 110</t>
  </si>
  <si>
    <t>Транспортный налог с физических лиц (сумма платежа)</t>
  </si>
  <si>
    <t>10604012021000 110</t>
  </si>
  <si>
    <t>Транспортный налог с физических лиц (пени, проценты)</t>
  </si>
  <si>
    <t>10604012022000 110</t>
  </si>
  <si>
    <t>Транспортный налог с физических лиц (взыскания)</t>
  </si>
  <si>
    <t>10604012023000 110</t>
  </si>
  <si>
    <t>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</si>
  <si>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</si>
  <si>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10606010000000 110</t>
  </si>
  <si>
    <t>10606012040000 110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</si>
  <si>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</si>
  <si>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</si>
  <si>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</si>
  <si>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</si>
  <si>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</si>
  <si>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</si>
  <si>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</si>
  <si>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</si>
  <si>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</si>
  <si>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</si>
  <si>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</si>
  <si>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</si>
  <si>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</si>
  <si>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10606022043000 110</t>
  </si>
  <si>
    <t>10800000000000 000</t>
  </si>
  <si>
    <t>10803000010000 110</t>
  </si>
  <si>
    <t>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</si>
  <si>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</si>
  <si>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10803010011000 110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</si>
  <si>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</si>
  <si>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10803010014000 110</t>
  </si>
  <si>
    <t>10807000010000 110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</si>
  <si>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</si>
  <si>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10807080010000 110</t>
  </si>
  <si>
    <t>10807083010000 110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</si>
  <si>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 (сумма платежа)</t>
  </si>
  <si>
    <t>10807083011000 110</t>
  </si>
  <si>
    <t>10807150010000 110</t>
  </si>
  <si>
    <t>Государственная пошлина за выдачу разрешения на установку рекламной конструкции (сумма платежа)</t>
  </si>
  <si>
    <t>10807150011000 110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</si>
  <si>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</si>
  <si>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10807170010000 110</t>
  </si>
  <si>
    <t>10807173010000 110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</si>
  <si>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</si>
  <si>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10807173011000 110</t>
  </si>
  <si>
    <t>10900000000000 000</t>
  </si>
  <si>
    <t>10904000000000 110</t>
  </si>
  <si>
    <t>Земельный налог (по обязательствам, возникшим до 1 января 2006 года)</t>
  </si>
  <si>
    <t>10904050000000 110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</si>
  <si>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</si>
  <si>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</si>
  <si>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10907000000000 110</t>
  </si>
  <si>
    <t>10907010000000 110</t>
  </si>
  <si>
    <t>795 19 15</t>
  </si>
  <si>
    <t>Охрана семьи и детства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</si>
  <si>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</si>
  <si>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</si>
  <si>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</si>
  <si>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</si>
  <si>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</si>
  <si>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</si>
  <si>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</si>
  <si>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</si>
  <si>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</si>
  <si>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</si>
  <si>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</si>
  <si>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</si>
  <si>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</si>
  <si>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</si>
  <si>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</si>
  <si>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</si>
  <si>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</si>
  <si>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</si>
  <si>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</si>
  <si>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</si>
  <si>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</si>
  <si>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</si>
  <si>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</si>
  <si>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</si>
  <si>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</si>
  <si>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</si>
  <si>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</si>
  <si>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795 00 67</t>
  </si>
  <si>
    <t xml:space="preserve">Физическая культура 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</si>
  <si>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</si>
  <si>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</si>
  <si>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ВСЕГО РАСХОДОВ</t>
  </si>
  <si>
    <t>ПРОФИЦИТ БЮДЖЕТА (со знаком "плюс") или ДЕФИЦИТ БЮДЖЕТА (со знаком "минус")</t>
  </si>
  <si>
    <t>700</t>
  </si>
  <si>
    <t>Приложение 3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</si>
  <si>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</si>
  <si>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</si>
  <si>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</si>
  <si>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</si>
  <si>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</si>
  <si>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</si>
  <si>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</si>
  <si>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</si>
  <si>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293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</si>
  <si>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</si>
  <si>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</si>
  <si>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352 00 00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</si>
  <si>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</si>
  <si>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</si>
  <si>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</si>
  <si>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</si>
  <si>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</si>
  <si>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Модернизация региональных систем общего образования</t>
  </si>
  <si>
    <t>Администрация Миасского городского округа</t>
  </si>
  <si>
    <t>283</t>
  </si>
  <si>
    <t>Обеспечение деятельности финансовых, налоговых и таможенных органов и органов надзора</t>
  </si>
  <si>
    <t>Капитальный ремонт государственного жилищного фонда субъектов Российской Федерации и муниципального жилищного фонда</t>
  </si>
  <si>
    <t>Целевая программа "Содержание и благоустройство кладбищ Миасского городского округа на 2010г"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</si>
  <si>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</si>
  <si>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</si>
  <si>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Другие вопросы в области культуры, кинематографии и средств массовой информации</t>
  </si>
  <si>
    <t>Больницы, клиники, госпитали, МСЧ</t>
  </si>
  <si>
    <t>Программа "Профилактика противодействия незаконному обороту и употреблению наркотических средств"</t>
  </si>
  <si>
    <t>506 00 00</t>
  </si>
  <si>
    <t>327</t>
  </si>
  <si>
    <t>Федеральная целевая программа "Жилище"  на 2002-2010 годы (второй этап)</t>
  </si>
  <si>
    <t>104 02 00</t>
  </si>
  <si>
    <t>505 33 00</t>
  </si>
  <si>
    <t>505 85 00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</si>
  <si>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</si>
  <si>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>Подпрограмма "Оказание молодым семьям господдержки для улучшения жил.условий"</t>
  </si>
  <si>
    <t>Подпрограмма "Предоставление работникам бюджетной сферы социальных выплат на приобретение или стр-во жилья"</t>
  </si>
  <si>
    <t xml:space="preserve">Финансовое управление Администрации Миасского городского округа </t>
  </si>
  <si>
    <t>284</t>
  </si>
  <si>
    <t>518 02 42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</si>
  <si>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</si>
  <si>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</si>
  <si>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</si>
  <si>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</si>
  <si>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Комитет по управлению имуществом Миасского городского округа</t>
  </si>
  <si>
    <t>286</t>
  </si>
  <si>
    <t>Содействие развитию жилищного строительства</t>
  </si>
  <si>
    <t>Субсидии в виде имущественного взноса в Федеральный фонд содействия развитию жилищного строительства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</si>
  <si>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</si>
  <si>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</si>
  <si>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</si>
  <si>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"Предоставление работникам бюджетной сферы безвозмездных субсидий на приобретение или строительство жилья"</t>
  </si>
  <si>
    <t>Управление по физической культуре, спорту, туризму, молодежной политике Администрации МГО</t>
  </si>
  <si>
    <t>287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</si>
  <si>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</si>
  <si>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188</t>
  </si>
  <si>
    <t>288</t>
  </si>
  <si>
    <t>Общеэкономические вопросы</t>
  </si>
  <si>
    <t>421 99 75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</si>
  <si>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</si>
  <si>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</si>
  <si>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431 01 99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</si>
  <si>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</si>
  <si>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</si>
  <si>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</si>
  <si>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</si>
  <si>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 xml:space="preserve">07 </t>
  </si>
  <si>
    <t>289</t>
  </si>
  <si>
    <t xml:space="preserve">Муниципальная целевая программа "Безопасность учреждений культуры" на 2010-2012 годы </t>
  </si>
  <si>
    <t>290</t>
  </si>
  <si>
    <t xml:space="preserve">522 00 00 </t>
  </si>
  <si>
    <t>455</t>
  </si>
  <si>
    <t>Закупка автотранспортных средств и коммунальной техники</t>
  </si>
  <si>
    <t xml:space="preserve">04 </t>
  </si>
  <si>
    <t>340 07 02</t>
  </si>
  <si>
    <t>Дорожное хозяйство (дорожные фонды)</t>
  </si>
  <si>
    <t>Дорожное хозяйство</t>
  </si>
  <si>
    <t>315 06 00</t>
  </si>
  <si>
    <t>12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</si>
  <si>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</si>
  <si>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строительства, собственности муниципальных образований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</si>
  <si>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</si>
  <si>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</si>
  <si>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</si>
  <si>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</si>
  <si>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</si>
  <si>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522 19 12</t>
  </si>
  <si>
    <t>795 00 03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</si>
  <si>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</si>
  <si>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</si>
  <si>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</si>
  <si>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</si>
  <si>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</si>
  <si>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</si>
  <si>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</si>
  <si>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</si>
  <si>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</si>
  <si>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</si>
  <si>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</si>
  <si>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098 01 04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</si>
  <si>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</si>
  <si>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</si>
  <si>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</si>
  <si>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</si>
  <si>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</si>
  <si>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</si>
  <si>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</si>
  <si>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</si>
  <si>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</si>
  <si>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</si>
  <si>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</si>
  <si>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</si>
  <si>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</si>
  <si>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</si>
  <si>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</si>
  <si>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</si>
  <si>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</si>
  <si>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</si>
  <si>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</si>
  <si>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</si>
  <si>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</si>
  <si>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</si>
  <si>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</si>
  <si>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</si>
  <si>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</si>
  <si>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</si>
  <si>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</si>
  <si>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</si>
  <si>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</si>
  <si>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</si>
  <si>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</si>
  <si>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</si>
  <si>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Капитальный ремонт муниципального жилищного фонда</t>
  </si>
  <si>
    <t>352 02 00</t>
  </si>
  <si>
    <t>Мероприятия в области жилищного хозяйства</t>
  </si>
  <si>
    <t>350 03 00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</si>
  <si>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</si>
  <si>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</si>
  <si>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</si>
  <si>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</si>
  <si>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</si>
  <si>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</si>
  <si>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</si>
  <si>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</si>
  <si>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</si>
  <si>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</si>
  <si>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351 00 00</t>
  </si>
  <si>
    <t>Отдельные мероприятия в области дорожного хозяйства</t>
  </si>
  <si>
    <t>365</t>
  </si>
  <si>
    <t xml:space="preserve">Закупка для государственных нужд техники,
производимой на территории Российской Федерации
</t>
  </si>
  <si>
    <t xml:space="preserve">Закупка автотранспортных средств
и коммунальной техники
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</si>
  <si>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</si>
  <si>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</si>
  <si>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</si>
  <si>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</si>
  <si>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</si>
  <si>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</si>
  <si>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</si>
  <si>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</si>
  <si>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</si>
  <si>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</si>
  <si>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</si>
  <si>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</si>
  <si>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</si>
  <si>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</si>
  <si>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</si>
  <si>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</si>
  <si>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</si>
  <si>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</si>
  <si>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</si>
  <si>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</si>
  <si>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</si>
  <si>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</si>
  <si>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</si>
  <si>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</si>
  <si>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</si>
  <si>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</si>
  <si>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</si>
  <si>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</si>
  <si>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</si>
  <si>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Бюджетные инвестиции 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</si>
  <si>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</si>
  <si>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</si>
  <si>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</si>
  <si>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</si>
  <si>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</si>
  <si>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</si>
  <si>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795 00 69</t>
  </si>
  <si>
    <t>Программа по поддержанию дорог и дорожных сооружений МГО в проезжем состоянии на 2008-2010гг.</t>
  </si>
  <si>
    <t>795 00 09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</si>
  <si>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</si>
  <si>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</si>
  <si>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Программа "Экология  Миасского городского округа" на 2010-2015гг.</t>
  </si>
  <si>
    <t xml:space="preserve">795 00 22 </t>
  </si>
  <si>
    <t>795 00 22</t>
  </si>
  <si>
    <t>ЦП "Капитальное строительство на территории Миасского городского округа на 2009-2011 годы"</t>
  </si>
  <si>
    <t>Другие вопросы в области жилищно-коммунального хозяйства</t>
  </si>
  <si>
    <t>102 02 23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</si>
  <si>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</si>
  <si>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</si>
  <si>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</si>
  <si>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</si>
  <si>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Областная целевая Программа капитального строительства в Челябинской области на 2009-2011 годы</t>
  </si>
  <si>
    <t>522 25 00</t>
  </si>
  <si>
    <t>522 35 00</t>
  </si>
  <si>
    <t>523 01 00</t>
  </si>
  <si>
    <t xml:space="preserve">Программа водоснабжения частного сектора  </t>
  </si>
  <si>
    <t>795 00 21</t>
  </si>
  <si>
    <t>Программа "Чистая вода на территории Миасского городского округа на 2010-2020гг."</t>
  </si>
  <si>
    <t>795 00 28</t>
  </si>
  <si>
    <t xml:space="preserve">Национальный проект "Доступное и комфортное жилье - гражданам России" на территории МГО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</si>
  <si>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</si>
  <si>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</si>
  <si>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</si>
  <si>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</si>
  <si>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</si>
  <si>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</si>
  <si>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</si>
  <si>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</si>
  <si>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</si>
  <si>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</si>
  <si>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</si>
  <si>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</si>
  <si>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</si>
  <si>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</si>
  <si>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</si>
  <si>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</si>
  <si>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Организация общественных работ</t>
  </si>
  <si>
    <t xml:space="preserve">520 00 00 </t>
  </si>
  <si>
    <t>Дошкольное образование</t>
  </si>
  <si>
    <t>Детские дошкольные учреждения</t>
  </si>
  <si>
    <t>420 00 00</t>
  </si>
  <si>
    <t>Реализация национального проекта "Образование" в Челябинской области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</si>
  <si>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</si>
  <si>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</si>
  <si>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</si>
  <si>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420 99 01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</si>
  <si>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</si>
  <si>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</si>
  <si>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</si>
  <si>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</si>
  <si>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</si>
  <si>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</si>
  <si>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</si>
  <si>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</si>
  <si>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</si>
  <si>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522 15 00</t>
  </si>
  <si>
    <t>795 00 45</t>
  </si>
  <si>
    <t>Мероприятия в сфере образования</t>
  </si>
  <si>
    <t>022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</si>
  <si>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</si>
  <si>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</si>
  <si>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</si>
  <si>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</si>
  <si>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</si>
  <si>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</si>
  <si>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</si>
  <si>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</si>
  <si>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</si>
  <si>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</si>
  <si>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</si>
  <si>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421 99 63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</si>
  <si>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</si>
  <si>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</si>
  <si>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</si>
  <si>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</si>
  <si>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</si>
  <si>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</si>
  <si>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</si>
  <si>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</si>
  <si>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</si>
  <si>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</si>
  <si>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</si>
  <si>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</si>
  <si>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</si>
  <si>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</si>
  <si>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</si>
  <si>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</si>
  <si>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</si>
  <si>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</si>
  <si>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 xml:space="preserve">Специальные (коррекционные) учреждения </t>
  </si>
  <si>
    <t>433 00 00</t>
  </si>
  <si>
    <t>433 99 00</t>
  </si>
  <si>
    <t>433 99 01</t>
  </si>
  <si>
    <t>433 99 70</t>
  </si>
  <si>
    <t>433 99 82</t>
  </si>
  <si>
    <t>Мероприятия в области образования</t>
  </si>
  <si>
    <t>436 00 00</t>
  </si>
  <si>
    <t>436 21 00</t>
  </si>
  <si>
    <t>Физкультурно-оздоровительная работа и спортивные мероприятия</t>
  </si>
  <si>
    <t>512 00 00</t>
  </si>
  <si>
    <t>512 97 00</t>
  </si>
  <si>
    <t>512 97 26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</si>
  <si>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</si>
  <si>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</si>
  <si>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</si>
  <si>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</si>
  <si>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</si>
  <si>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</si>
  <si>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621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</si>
  <si>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</si>
  <si>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</si>
  <si>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</si>
  <si>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</si>
  <si>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431 01 39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</si>
  <si>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</si>
  <si>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</si>
  <si>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</si>
  <si>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</si>
  <si>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</si>
  <si>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</si>
  <si>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</si>
  <si>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</si>
  <si>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</si>
  <si>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432 01 75</t>
  </si>
  <si>
    <t>Организация отдыха детей в каникулярное время</t>
  </si>
  <si>
    <t>911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</si>
  <si>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</si>
  <si>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432 01 76</t>
  </si>
  <si>
    <t xml:space="preserve">Оздоровление детей </t>
  </si>
  <si>
    <t>432 02 00</t>
  </si>
  <si>
    <t>Организация и осуществление мероприятий по работе с детьми и молодежью за счет субсидий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</si>
  <si>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</si>
  <si>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</si>
  <si>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</si>
  <si>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</si>
  <si>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</si>
  <si>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</si>
  <si>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436 01 00</t>
  </si>
  <si>
    <t>Расходы за счет субвенций из областного бюджета на государственную поддержку в сфере образования</t>
  </si>
  <si>
    <t>436 01 73</t>
  </si>
  <si>
    <t>20203013000000 151</t>
  </si>
  <si>
    <t>20203013040000 151</t>
  </si>
  <si>
    <t>20203021000000 151</t>
  </si>
  <si>
    <t>20203021040000 151</t>
  </si>
  <si>
    <t>20203022000000 151</t>
  </si>
  <si>
    <t>20203022040000 151</t>
  </si>
  <si>
    <t>20203024000000 151</t>
  </si>
  <si>
    <t>20203026000000 151</t>
  </si>
  <si>
    <t>20203026040000 151</t>
  </si>
  <si>
    <t>20203027000000 151</t>
  </si>
  <si>
    <t>20203027040000 151</t>
  </si>
  <si>
    <t>20203029000000 151</t>
  </si>
  <si>
    <t>20203029040000 151</t>
  </si>
  <si>
    <t>20203055000000 151</t>
  </si>
  <si>
    <t>20203055040000 151</t>
  </si>
  <si>
    <t>20204000000000 151</t>
  </si>
  <si>
    <t>20204025000000 151</t>
  </si>
  <si>
    <t>20204025040000 151</t>
  </si>
  <si>
    <t>20204034000000 151</t>
  </si>
  <si>
    <t>20204034040001 151</t>
  </si>
  <si>
    <t>20700000000000 000</t>
  </si>
  <si>
    <t>20704000040000 180</t>
  </si>
  <si>
    <t>21900000000000 000</t>
  </si>
  <si>
    <t>21904000040000 151</t>
  </si>
  <si>
    <t>Наименование показателя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</si>
  <si>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</si>
  <si>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</si>
  <si>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</si>
  <si>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</si>
  <si>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</si>
  <si>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</si>
  <si>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</si>
  <si>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</si>
  <si>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</si>
  <si>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</si>
  <si>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</si>
  <si>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</si>
  <si>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</si>
  <si>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</si>
  <si>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</si>
  <si>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</si>
  <si>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</si>
  <si>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</si>
  <si>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</si>
  <si>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</si>
  <si>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</si>
  <si>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</si>
  <si>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</si>
  <si>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</si>
  <si>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Сумма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</si>
  <si>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</si>
  <si>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</si>
  <si>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</si>
  <si>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</si>
  <si>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</si>
  <si>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</si>
  <si>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</si>
  <si>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</si>
  <si>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182 10502020020000 110</t>
  </si>
  <si>
    <t>182 10503010010000 110</t>
  </si>
  <si>
    <t>Единый сельскохозяйственный налог (за налоговые периоды, истекшие до 1 января 2011 года)</t>
  </si>
  <si>
    <t>182 10503020010000 110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</si>
  <si>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</si>
  <si>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</si>
  <si>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</si>
  <si>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</si>
  <si>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</si>
  <si>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</si>
  <si>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</si>
  <si>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182 10606012040000 110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</si>
  <si>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</si>
  <si>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182 10606022040000 110</t>
  </si>
  <si>
    <t>182 10803010010000 110</t>
  </si>
  <si>
    <t>283 10807083010000 110</t>
  </si>
  <si>
    <t>Государственная пошлина за выдачу разрешения на установку рекламной конструкции</t>
  </si>
  <si>
    <t>286 10807150010000 110</t>
  </si>
  <si>
    <t>293 10807173010000 110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</si>
  <si>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</si>
  <si>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286 11105024040000 120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</si>
  <si>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</si>
  <si>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286 11107014040000 120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</si>
  <si>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</si>
  <si>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286 11109044040000 120</t>
  </si>
  <si>
    <t>286 11401040040000 410</t>
  </si>
  <si>
    <t>Налог на рекламу, мобилизуемый на территориях городских округов (пени, проценты)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</si>
  <si>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</si>
  <si>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</si>
  <si>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</si>
  <si>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Приложение 4</t>
  </si>
  <si>
    <t>к решению Собрания</t>
  </si>
  <si>
    <t xml:space="preserve">депутатов Миасского </t>
  </si>
  <si>
    <t>городского округа</t>
  </si>
  <si>
    <t xml:space="preserve">от               № 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</si>
  <si>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</si>
  <si>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</si>
  <si>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</si>
  <si>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</si>
  <si>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</si>
  <si>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</si>
  <si>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</si>
  <si>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</si>
  <si>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</si>
  <si>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</si>
  <si>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</si>
  <si>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вид расходов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</si>
  <si>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</si>
  <si>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</si>
  <si>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</si>
  <si>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</si>
  <si>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</si>
  <si>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</si>
  <si>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</si>
  <si>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</si>
  <si>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</si>
  <si>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</si>
  <si>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</si>
  <si>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</si>
  <si>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</si>
  <si>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</si>
  <si>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</si>
  <si>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</si>
  <si>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</si>
  <si>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</si>
  <si>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</si>
  <si>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</si>
  <si>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</si>
  <si>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</si>
  <si>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</si>
  <si>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</si>
  <si>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</si>
  <si>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</si>
  <si>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</si>
  <si>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</si>
  <si>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</si>
  <si>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</si>
  <si>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</si>
  <si>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</si>
  <si>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</si>
  <si>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</si>
  <si>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</si>
  <si>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</si>
  <si>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</si>
  <si>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</si>
  <si>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</si>
  <si>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</si>
  <si>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</si>
  <si>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</si>
  <si>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</si>
  <si>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</si>
  <si>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</si>
  <si>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</si>
  <si>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</si>
  <si>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</si>
  <si>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</si>
  <si>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</si>
  <si>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</si>
  <si>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</si>
  <si>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</si>
  <si>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</si>
  <si>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</si>
  <si>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</si>
  <si>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</si>
  <si>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</si>
  <si>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Лицензирование розничной продажи алкогольной продукции за счет субвенций из областного бюджета</t>
  </si>
  <si>
    <t>002 04 98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</si>
  <si>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</si>
  <si>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</si>
  <si>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</si>
  <si>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</si>
  <si>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Целевые программы муниципальных образований</t>
  </si>
  <si>
    <t>795 00 00</t>
  </si>
  <si>
    <t>795 00 10</t>
  </si>
  <si>
    <t>Судебная система</t>
  </si>
  <si>
    <t>05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</si>
  <si>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</si>
  <si>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</si>
  <si>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</si>
  <si>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</si>
  <si>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</si>
  <si>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</si>
  <si>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</si>
  <si>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</si>
  <si>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</si>
  <si>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</si>
  <si>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</si>
  <si>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</si>
  <si>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</si>
  <si>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</si>
  <si>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</si>
  <si>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</si>
  <si>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</si>
  <si>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</si>
  <si>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</si>
  <si>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</si>
  <si>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</si>
  <si>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</si>
  <si>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 xml:space="preserve">Прочие расходы </t>
  </si>
  <si>
    <t>13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</si>
  <si>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</si>
  <si>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</si>
  <si>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</si>
  <si>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</si>
  <si>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</si>
  <si>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</si>
  <si>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</si>
  <si>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</si>
  <si>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</si>
  <si>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</si>
  <si>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</si>
  <si>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</si>
  <si>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</si>
  <si>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Другие мероприятия по реализации муниципальных функций</t>
  </si>
  <si>
    <t>092 15 01</t>
  </si>
  <si>
    <t>Бюджетные инвестиции</t>
  </si>
  <si>
    <t>102 01 02</t>
  </si>
  <si>
    <t>003</t>
  </si>
  <si>
    <t>Учреждения культуры и мероприятия в сфере культуры и кинематографии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</si>
  <si>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</si>
  <si>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</si>
  <si>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</si>
  <si>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</si>
  <si>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</si>
  <si>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14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</si>
  <si>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</si>
  <si>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</si>
  <si>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</si>
  <si>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</si>
  <si>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</si>
  <si>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</si>
  <si>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</si>
  <si>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</si>
  <si>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</si>
  <si>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</si>
  <si>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</si>
  <si>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202 67 00</t>
  </si>
  <si>
    <t>Продовольственное обеспечение</t>
  </si>
  <si>
    <t>202 71 00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</si>
  <si>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</si>
  <si>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</si>
  <si>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</si>
  <si>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</si>
  <si>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</si>
  <si>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</si>
  <si>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</si>
  <si>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</si>
  <si>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</si>
  <si>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</si>
  <si>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</si>
  <si>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</si>
  <si>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</si>
  <si>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</si>
  <si>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795 00 41</t>
  </si>
  <si>
    <t>Комплексная программа профилактики правонарушений и усиления борьбы с преступностью на территории МГО на 2010-2011гг.</t>
  </si>
  <si>
    <t>795 00 64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</si>
  <si>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</si>
  <si>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</si>
  <si>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Органы юстиции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</si>
  <si>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</si>
  <si>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</si>
  <si>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</si>
  <si>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</si>
  <si>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</si>
  <si>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</si>
  <si>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</si>
  <si>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</si>
  <si>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</si>
  <si>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</si>
  <si>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</si>
  <si>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</si>
  <si>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247 00 00</t>
  </si>
  <si>
    <t>247 99 00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</si>
  <si>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</si>
  <si>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795 00 29</t>
  </si>
  <si>
    <t>795 00 68</t>
  </si>
  <si>
    <t>Другие вопросы в области национальной безопасности и правоохранительной деятельности</t>
  </si>
  <si>
    <t>Региональные целевые программы</t>
  </si>
  <si>
    <t>522 00 00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</si>
  <si>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</si>
  <si>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522 13 00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</si>
  <si>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</si>
  <si>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</si>
  <si>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</si>
  <si>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</si>
  <si>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</si>
  <si>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</si>
  <si>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</si>
  <si>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</si>
  <si>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</si>
  <si>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Отдельные мероприятия в других видах транспорта</t>
  </si>
  <si>
    <t>317 02 00</t>
  </si>
  <si>
    <t>Закупка для государственных нужд техники, производимой на территории Российской Федерации</t>
  </si>
  <si>
    <t>340 07 00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</si>
  <si>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</si>
  <si>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</si>
  <si>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</si>
  <si>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</si>
  <si>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Налоги на имущество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</si>
  <si>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</si>
  <si>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</si>
  <si>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</si>
  <si>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</si>
  <si>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</si>
  <si>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</si>
  <si>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</si>
  <si>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</si>
  <si>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Невыясненные поступления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</si>
  <si>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</si>
  <si>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</si>
  <si>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</si>
  <si>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</si>
  <si>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</si>
  <si>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</si>
  <si>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БЕЗВОЗМЕЗДНЫЕ ПОСТУПЛЕНИЯ</t>
  </si>
  <si>
    <t>182 10102010010000 110</t>
  </si>
  <si>
    <t>182 10102030010000 110</t>
  </si>
  <si>
    <t>182 10102040010000 110</t>
  </si>
  <si>
    <t>182 10502010020000 110</t>
  </si>
  <si>
    <t>Единый налог на вмененный доход для отдельных видов деятельности (за налоговые периоды, истекшие до 1 января 2011 года)</t>
  </si>
  <si>
    <t>10102030010000 110</t>
  </si>
  <si>
    <t>10102030011000 110</t>
  </si>
  <si>
    <t>10102030012000 110</t>
  </si>
  <si>
    <t>10102030013000 110</t>
  </si>
  <si>
    <t>10102040010000 110</t>
  </si>
  <si>
    <t>10102040011000 110</t>
  </si>
  <si>
    <t>10500000000000 000</t>
  </si>
  <si>
    <t>Налог на рекламу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</si>
  <si>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</si>
  <si>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</si>
  <si>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</si>
  <si>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</si>
  <si>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</si>
  <si>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>тыс.руб.</t>
  </si>
  <si>
    <t>Наименование доходов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</si>
  <si>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</si>
  <si>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</si>
  <si>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(по обязательствам, возникшим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</si>
  <si>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</si>
  <si>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</si>
  <si>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</si>
  <si>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</si>
  <si>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Прочие местные налоги и сборы</t>
  </si>
  <si>
    <t>10907050000000 110</t>
  </si>
  <si>
    <t>Прочие местные налоги и сборы, мобилизуемые на территориях городских округов (сумма платежа)</t>
  </si>
  <si>
    <t>Прочие местные налоги и сборы, мобилизуемые на территориях городских округов (пени, проценты)</t>
  </si>
  <si>
    <t>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</si>
  <si>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</si>
  <si>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</si>
  <si>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</si>
  <si>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</si>
  <si>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</si>
  <si>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11107000000000 120</t>
  </si>
  <si>
    <t>11107010000000 120</t>
  </si>
  <si>
    <t>11107014040000 120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</si>
  <si>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</si>
  <si>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11109000000000 120</t>
  </si>
  <si>
    <t>11109040000000 120</t>
  </si>
  <si>
    <t>11109044040000 120</t>
  </si>
  <si>
    <t>11200000000000 000</t>
  </si>
  <si>
    <t>11201000010000 120</t>
  </si>
  <si>
    <t>11300000000000 000</t>
  </si>
  <si>
    <t>11400000000000 000</t>
  </si>
  <si>
    <t>Доходы от продажи квартир</t>
  </si>
  <si>
    <t>11401000000000 410</t>
  </si>
  <si>
    <t>11401040040000 410</t>
  </si>
  <si>
    <t>11402000000000 000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</si>
  <si>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</si>
  <si>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</si>
  <si>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11406000000000 430</t>
  </si>
  <si>
    <t>Доходы от продажи земельных участков, государственная собственность на которые не разграничена</t>
  </si>
  <si>
    <t>11406010000000 430</t>
  </si>
  <si>
    <t>11406012040000 430</t>
  </si>
  <si>
    <t>11406020000000 430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</si>
  <si>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</si>
  <si>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</si>
  <si>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</si>
  <si>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</si>
  <si>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</si>
  <si>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</si>
  <si>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НАЛОГОВЫЕ И НЕНАЛОГОВЫЕ ДОХОДЫ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</si>
  <si>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</si>
  <si>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</si>
  <si>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</si>
  <si>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 от продажи квартир, находящихся в собственности городских округов</t>
  </si>
  <si>
    <t>Суммы по искам о возмещении вреда, причиненного окружающей среде, подлежащие зачислению в бюджеты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</si>
  <si>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</si>
  <si>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</si>
  <si>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11406024040000 430</t>
  </si>
  <si>
    <t>11603000000000 140</t>
  </si>
  <si>
    <t>11603010010000 140</t>
  </si>
  <si>
    <t>11603030010000 140</t>
  </si>
  <si>
    <t>11606000010000 140</t>
  </si>
  <si>
    <t>11608000010000 140</t>
  </si>
  <si>
    <t>11621000000000 140</t>
  </si>
  <si>
    <t>11621040040000 140</t>
  </si>
  <si>
    <t>11623000000000 140</t>
  </si>
  <si>
    <t>11623040040000 140</t>
  </si>
  <si>
    <t>11625020010000 140</t>
  </si>
  <si>
    <t>11625030010000 140</t>
  </si>
  <si>
    <t>11625050010000 140</t>
  </si>
  <si>
    <t>11625060010000 140</t>
  </si>
  <si>
    <t>11628000010000 140</t>
  </si>
  <si>
    <t>11630000010000 140</t>
  </si>
  <si>
    <t>Суммы по искам о возмещении вреда, причиненного окружающей среде</t>
  </si>
  <si>
    <t>11635000000000 140</t>
  </si>
  <si>
    <t>11635020040000 140</t>
  </si>
  <si>
    <t>11690000000000 140</t>
  </si>
  <si>
    <t>11690040040000 140</t>
  </si>
  <si>
    <t>11700000000000 000</t>
  </si>
  <si>
    <t>11701000000000 180</t>
  </si>
  <si>
    <t>11701040040000 180</t>
  </si>
  <si>
    <t>20000000000000 000</t>
  </si>
  <si>
    <t>20200000000000 000</t>
  </si>
  <si>
    <t>20201000000000 151</t>
  </si>
  <si>
    <t>20201001040000 151</t>
  </si>
  <si>
    <t>Дотации бюджетам на поддержку мер по обеспечению сбалансированности бюджетов</t>
  </si>
  <si>
    <t>20201003000000 151</t>
  </si>
  <si>
    <t>20201003040000 151</t>
  </si>
  <si>
    <t>20202000000000 151</t>
  </si>
  <si>
    <t>20202008000000 151</t>
  </si>
  <si>
    <t>20202008040000 151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</si>
  <si>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</si>
  <si>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20202077000000 151</t>
  </si>
  <si>
    <t>20202077040000 151</t>
  </si>
  <si>
    <t>20202088000000 151</t>
  </si>
  <si>
    <t>20202088040000 151</t>
  </si>
  <si>
    <t>20202088040001 151</t>
  </si>
  <si>
    <t>20202089000000 151</t>
  </si>
  <si>
    <t>20202089040000 151</t>
  </si>
  <si>
    <t>20202089040001 151</t>
  </si>
  <si>
    <t>Субсидии бюджетам на модернизацию региональных систем общего образования</t>
  </si>
  <si>
    <t>20202145000000 151</t>
  </si>
  <si>
    <t>20202145040000 151</t>
  </si>
  <si>
    <t>20202999000000 151</t>
  </si>
  <si>
    <t>20202999040000 151</t>
  </si>
  <si>
    <t>Субвенции бюджетам субъектов Российской Федерации и муниципальных образований</t>
  </si>
  <si>
    <t>20203000000000 151</t>
  </si>
  <si>
    <t>Субвенции бюджетам на оплату жилищно-коммунальных услуг отдельным категориям граждан</t>
  </si>
  <si>
    <t>20203001000000 151</t>
  </si>
  <si>
    <t>20203001040000 151</t>
  </si>
  <si>
    <t>Субвенции бюджетам на государственную регистрацию актов гражданского состояния</t>
  </si>
  <si>
    <t>20203003000000 151</t>
  </si>
  <si>
    <t>20203003040000 151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</si>
  <si>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</si>
  <si>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20203004000000 151</t>
  </si>
  <si>
    <t>20203004040000 151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</si>
  <si>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</si>
  <si>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20203012000000 151</t>
  </si>
  <si>
    <t>20203012040000 151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</si>
  <si>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</si>
  <si>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</si>
  <si>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</si>
  <si>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</si>
  <si>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</si>
  <si>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</si>
  <si>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</si>
  <si>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</si>
  <si>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</si>
  <si>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Другие вопросы в области здравоохранения</t>
  </si>
  <si>
    <t>096 01 00</t>
  </si>
  <si>
    <t>Мероприятия в области здравоохранения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</si>
  <si>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</si>
  <si>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</si>
  <si>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</si>
  <si>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</si>
  <si>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795 00 30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</si>
  <si>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</si>
  <si>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</si>
  <si>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</si>
  <si>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</si>
  <si>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</si>
  <si>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</si>
  <si>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</si>
  <si>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</si>
  <si>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</si>
  <si>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Социальная политика</t>
  </si>
  <si>
    <t>10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</si>
  <si>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</si>
  <si>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</si>
  <si>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</si>
  <si>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</si>
  <si>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</si>
  <si>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</si>
  <si>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</si>
  <si>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>Расходы за счет бюджета округа на содержание учреждений социального обслуживания населения</t>
  </si>
  <si>
    <t>507 99 01</t>
  </si>
  <si>
    <t>Учреждения социального обслуживания населения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</si>
  <si>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</si>
  <si>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</si>
  <si>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</si>
  <si>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</si>
  <si>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</si>
  <si>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100 88 00</t>
  </si>
  <si>
    <t>100 88 11</t>
  </si>
  <si>
    <t>Подпрограмма "Обеспечение жильем молодых семей"</t>
  </si>
  <si>
    <t>100 88 20</t>
  </si>
  <si>
    <t>Субсидии на обеспечение жильем</t>
  </si>
  <si>
    <t>501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</si>
  <si>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</si>
  <si>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</si>
  <si>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</si>
  <si>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</si>
  <si>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</si>
  <si>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</si>
  <si>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</si>
  <si>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</si>
  <si>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</si>
  <si>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</si>
  <si>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</si>
  <si>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</si>
  <si>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</si>
  <si>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</si>
  <si>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</si>
  <si>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</si>
  <si>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</si>
  <si>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</si>
  <si>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505 33 31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</si>
  <si>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</si>
  <si>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505 33 32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</si>
  <si>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</si>
  <si>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</si>
  <si>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</si>
  <si>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</si>
  <si>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</si>
  <si>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</si>
  <si>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</si>
  <si>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</si>
  <si>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</si>
  <si>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</si>
  <si>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</si>
  <si>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</si>
  <si>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</si>
  <si>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</si>
  <si>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</si>
  <si>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</si>
  <si>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</si>
  <si>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</si>
  <si>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</si>
  <si>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</si>
  <si>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</si>
  <si>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</si>
  <si>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Реализация мер социальной поддержки отдельных категорий граждан</t>
  </si>
  <si>
    <t>505 55 00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</si>
  <si>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</si>
  <si>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</si>
  <si>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</si>
  <si>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505 55 23</t>
  </si>
  <si>
    <t>505 55 24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</si>
  <si>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</si>
  <si>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</si>
  <si>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505 55 25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</si>
  <si>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</si>
  <si>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>505 55 33</t>
  </si>
  <si>
    <t>505 55 34</t>
  </si>
  <si>
    <t>505 99 72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</si>
  <si>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</si>
  <si>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</si>
  <si>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</si>
  <si>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</si>
  <si>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</si>
  <si>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</si>
  <si>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</si>
  <si>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</si>
  <si>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522 19 14</t>
  </si>
  <si>
    <t>Подпрограмма "Предоставление работникам бюджетной сферы безвозмездных субсидий на приобретение или стр-во жилья"</t>
  </si>
  <si>
    <t>522 19 15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</si>
  <si>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</si>
  <si>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795 00 65</t>
  </si>
  <si>
    <t>068</t>
  </si>
  <si>
    <t>795 19 14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</si>
  <si>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</si>
  <si>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286 11406012040000 430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</si>
  <si>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</si>
  <si>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286 11406024040000 430</t>
  </si>
  <si>
    <t>182 11603010010000 140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</si>
  <si>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</si>
  <si>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</si>
  <si>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182 11606000010000 140</t>
  </si>
  <si>
    <t>188 11608000010000 140</t>
  </si>
  <si>
    <t>322 11621040040000 140</t>
  </si>
  <si>
    <t>009 11625020010000 140</t>
  </si>
  <si>
    <t>076 11625030010000 140</t>
  </si>
  <si>
    <t>009 11625050010000 140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</si>
</sst>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0.0"/>
    <numFmt numFmtId="182" formatCode="#,##0.0"/>
    <numFmt numFmtId="183" formatCode="0.0%"/>
    <numFmt numFmtId="184" formatCode="_(* #,##0.0_);_(* \(#,##0.0\);_(* &quot;-&quot;??_);_(@_)"/>
    <numFmt numFmtId="185" formatCode="_-* #,##0.0_р_._-;\-* #,##0.0_р_._-;_-* &quot;-&quot;?_р_._-;_-@_-"/>
    <numFmt numFmtId="186" formatCode="_(* #,##0.000_);_(* \(#,##0.000\);_(* &quot;-&quot;??_);_(@_)"/>
    <numFmt numFmtId="187" formatCode="#,##0.0_ ;\-#,##0.0\ "/>
    <numFmt numFmtId="188" formatCode="0.000%"/>
    <numFmt numFmtId="189" formatCode="[$-FC19]d\ mmmm\ yyyy\ &quot;г.&quot;"/>
    <numFmt numFmtId="190" formatCode="?"/>
    <numFmt numFmtId="191" formatCode="_(* #,##0.0_);_(* \(#,##0.0\);_(* &quot;-&quot;_);_(@_)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dd/mm/yyyy\ &quot;г.&quot;"/>
    <numFmt numFmtId="205" formatCode="000000"/>
  </numFmts>
  <fonts count="42">
    <font>
      <sz val="10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i/>
      <sz val="10"/>
      <name val="Arial Cyr"/>
      <family val="2"/>
    </font>
    <font>
      <i/>
      <sz val="10"/>
      <name val="Arial"/>
      <family val="2"/>
    </font>
    <font>
      <b/>
      <sz val="10"/>
      <name val="MS Sans Serif"/>
      <family val="2"/>
    </font>
    <font>
      <b/>
      <sz val="11"/>
      <name val="Arial Cyr"/>
      <family val="0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1"/>
      <name val="Arial Cyr"/>
      <family val="2"/>
    </font>
    <font>
      <b/>
      <sz val="11"/>
      <name val="Arial"/>
      <family val="2"/>
    </font>
    <font>
      <b/>
      <sz val="8"/>
      <name val="Arial Narrow"/>
      <family val="2"/>
    </font>
    <font>
      <sz val="10"/>
      <color indexed="9"/>
      <name val="Arial"/>
      <family val="2"/>
    </font>
    <font>
      <sz val="8"/>
      <color indexed="8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Fill="1" applyAlignment="1">
      <alignment/>
    </xf>
    <xf numFmtId="180" fontId="1" fillId="0" borderId="0" xfId="60" applyNumberFormat="1" applyFont="1" applyAlignment="1">
      <alignment horizontal="right" vertical="center"/>
    </xf>
    <xf numFmtId="180" fontId="1" fillId="0" borderId="0" xfId="6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vertical="center" wrapText="1"/>
    </xf>
    <xf numFmtId="49" fontId="30" fillId="0" borderId="13" xfId="0" applyNumberFormat="1" applyFont="1" applyFill="1" applyBorder="1" applyAlignment="1">
      <alignment/>
    </xf>
    <xf numFmtId="182" fontId="28" fillId="0" borderId="14" xfId="0" applyNumberFormat="1" applyFont="1" applyFill="1" applyBorder="1" applyAlignment="1">
      <alignment horizontal="center"/>
    </xf>
    <xf numFmtId="4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" fillId="0" borderId="0" xfId="0" applyFont="1" applyFill="1" applyAlignment="1">
      <alignment/>
    </xf>
    <xf numFmtId="182" fontId="30" fillId="0" borderId="14" xfId="0" applyNumberFormat="1" applyFont="1" applyFill="1" applyBorder="1" applyAlignment="1">
      <alignment horizontal="center"/>
    </xf>
    <xf numFmtId="179" fontId="3" fillId="0" borderId="0" xfId="60" applyFont="1" applyFill="1" applyAlignment="1">
      <alignment/>
    </xf>
    <xf numFmtId="4" fontId="3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30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2" fontId="6" fillId="0" borderId="11" xfId="0" applyNumberFormat="1" applyFont="1" applyFill="1" applyBorder="1" applyAlignment="1">
      <alignment horizontal="center"/>
    </xf>
    <xf numFmtId="182" fontId="28" fillId="0" borderId="10" xfId="0" applyNumberFormat="1" applyFont="1" applyFill="1" applyBorder="1" applyAlignment="1">
      <alignment horizontal="center"/>
    </xf>
    <xf numFmtId="182" fontId="28" fillId="0" borderId="11" xfId="0" applyNumberFormat="1" applyFont="1" applyFill="1" applyBorder="1" applyAlignment="1">
      <alignment horizontal="center"/>
    </xf>
    <xf numFmtId="181" fontId="28" fillId="0" borderId="14" xfId="0" applyNumberFormat="1" applyFont="1" applyFill="1" applyBorder="1" applyAlignment="1">
      <alignment horizontal="center"/>
    </xf>
    <xf numFmtId="181" fontId="28" fillId="0" borderId="15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181" fontId="28" fillId="0" borderId="16" xfId="0" applyNumberFormat="1" applyFont="1" applyFill="1" applyBorder="1" applyAlignment="1">
      <alignment horizontal="center"/>
    </xf>
    <xf numFmtId="182" fontId="28" fillId="0" borderId="17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80" fontId="4" fillId="0" borderId="0" xfId="60" applyNumberFormat="1" applyFont="1" applyAlignment="1">
      <alignment horizontal="right" vertical="center"/>
    </xf>
    <xf numFmtId="180" fontId="4" fillId="0" borderId="0" xfId="60" applyNumberFormat="1" applyFont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82" fontId="4" fillId="0" borderId="13" xfId="0" applyNumberFormat="1" applyFont="1" applyBorder="1" applyAlignment="1">
      <alignment horizontal="center" vertical="center"/>
    </xf>
    <xf numFmtId="190" fontId="4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182" fontId="3" fillId="0" borderId="15" xfId="0" applyNumberFormat="1" applyFont="1" applyFill="1" applyBorder="1" applyAlignment="1">
      <alignment horizontal="center"/>
    </xf>
    <xf numFmtId="182" fontId="4" fillId="0" borderId="14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2" fontId="3" fillId="0" borderId="14" xfId="0" applyNumberFormat="1" applyFont="1" applyFill="1" applyBorder="1" applyAlignment="1">
      <alignment horizontal="center"/>
    </xf>
    <xf numFmtId="182" fontId="4" fillId="0" borderId="1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2" fontId="3" fillId="0" borderId="18" xfId="0" applyNumberFormat="1" applyFont="1" applyFill="1" applyBorder="1" applyAlignment="1">
      <alignment horizontal="center"/>
    </xf>
    <xf numFmtId="182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82" fontId="4" fillId="0" borderId="13" xfId="0" applyNumberFormat="1" applyFont="1" applyBorder="1" applyAlignment="1">
      <alignment horizontal="center" vertical="center"/>
    </xf>
    <xf numFmtId="180" fontId="27" fillId="0" borderId="0" xfId="60" applyNumberFormat="1" applyFont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7" fillId="0" borderId="19" xfId="0" applyNumberFormat="1" applyFont="1" applyBorder="1" applyAlignment="1">
      <alignment/>
    </xf>
    <xf numFmtId="0" fontId="27" fillId="0" borderId="20" xfId="0" applyFont="1" applyBorder="1" applyAlignment="1">
      <alignment/>
    </xf>
    <xf numFmtId="49" fontId="26" fillId="0" borderId="21" xfId="0" applyNumberFormat="1" applyFont="1" applyBorder="1" applyAlignment="1">
      <alignment vertical="justify"/>
    </xf>
    <xf numFmtId="0" fontId="26" fillId="0" borderId="22" xfId="0" applyFont="1" applyBorder="1" applyAlignment="1">
      <alignment vertical="justify"/>
    </xf>
    <xf numFmtId="0" fontId="26" fillId="0" borderId="23" xfId="0" applyFont="1" applyBorder="1" applyAlignment="1">
      <alignment vertical="justify"/>
    </xf>
    <xf numFmtId="49" fontId="33" fillId="0" borderId="24" xfId="0" applyNumberFormat="1" applyFont="1" applyBorder="1" applyAlignment="1">
      <alignment/>
    </xf>
    <xf numFmtId="49" fontId="27" fillId="0" borderId="13" xfId="0" applyNumberFormat="1" applyFont="1" applyBorder="1" applyAlignment="1">
      <alignment/>
    </xf>
    <xf numFmtId="49" fontId="27" fillId="0" borderId="13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182" fontId="28" fillId="0" borderId="14" xfId="0" applyNumberFormat="1" applyFont="1" applyFill="1" applyBorder="1" applyAlignment="1">
      <alignment horizontal="center"/>
    </xf>
    <xf numFmtId="49" fontId="27" fillId="0" borderId="25" xfId="0" applyNumberFormat="1" applyFont="1" applyFill="1" applyBorder="1" applyAlignment="1">
      <alignment horizontal="center"/>
    </xf>
    <xf numFmtId="49" fontId="27" fillId="24" borderId="25" xfId="0" applyNumberFormat="1" applyFont="1" applyFill="1" applyBorder="1" applyAlignment="1">
      <alignment horizontal="center"/>
    </xf>
    <xf numFmtId="49" fontId="27" fillId="0" borderId="13" xfId="0" applyNumberFormat="1" applyFont="1" applyBorder="1" applyAlignment="1">
      <alignment horizontal="left"/>
    </xf>
    <xf numFmtId="49" fontId="27" fillId="0" borderId="13" xfId="0" applyNumberFormat="1" applyFont="1" applyBorder="1" applyAlignment="1">
      <alignment/>
    </xf>
    <xf numFmtId="49" fontId="27" fillId="0" borderId="13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/>
    </xf>
    <xf numFmtId="0" fontId="27" fillId="24" borderId="12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49" fontId="33" fillId="0" borderId="13" xfId="0" applyNumberFormat="1" applyFont="1" applyBorder="1" applyAlignment="1">
      <alignment/>
    </xf>
    <xf numFmtId="182" fontId="6" fillId="0" borderId="14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49" fontId="29" fillId="0" borderId="13" xfId="0" applyNumberFormat="1" applyFont="1" applyBorder="1" applyAlignment="1">
      <alignment horizontal="center"/>
    </xf>
    <xf numFmtId="3" fontId="29" fillId="0" borderId="13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horizontal="center" vertical="top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25" xfId="0" applyNumberFormat="1" applyFont="1" applyBorder="1" applyAlignment="1">
      <alignment horizontal="center" wrapText="1"/>
    </xf>
    <xf numFmtId="49" fontId="30" fillId="0" borderId="13" xfId="0" applyNumberFormat="1" applyFont="1" applyBorder="1" applyAlignment="1">
      <alignment/>
    </xf>
    <xf numFmtId="49" fontId="29" fillId="0" borderId="25" xfId="0" applyNumberFormat="1" applyFont="1" applyBorder="1" applyAlignment="1">
      <alignment horizontal="center" vertical="top" wrapText="1"/>
    </xf>
    <xf numFmtId="49" fontId="33" fillId="24" borderId="13" xfId="0" applyNumberFormat="1" applyFont="1" applyFill="1" applyBorder="1" applyAlignment="1">
      <alignment/>
    </xf>
    <xf numFmtId="49" fontId="27" fillId="24" borderId="13" xfId="0" applyNumberFormat="1" applyFont="1" applyFill="1" applyBorder="1" applyAlignment="1">
      <alignment horizontal="center"/>
    </xf>
    <xf numFmtId="49" fontId="27" fillId="0" borderId="13" xfId="0" applyNumberFormat="1" applyFont="1" applyBorder="1" applyAlignment="1">
      <alignment vertical="center" wrapText="1"/>
    </xf>
    <xf numFmtId="49" fontId="27" fillId="0" borderId="13" xfId="0" applyNumberFormat="1" applyFont="1" applyFill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182" fontId="28" fillId="0" borderId="14" xfId="0" applyNumberFormat="1" applyFont="1" applyFill="1" applyBorder="1" applyAlignment="1">
      <alignment horizontal="center" wrapText="1"/>
    </xf>
    <xf numFmtId="49" fontId="27" fillId="0" borderId="13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/>
    </xf>
    <xf numFmtId="49" fontId="27" fillId="0" borderId="25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182" fontId="28" fillId="0" borderId="14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vertical="center" wrapText="1"/>
    </xf>
    <xf numFmtId="49" fontId="29" fillId="0" borderId="13" xfId="0" applyNumberFormat="1" applyFont="1" applyBorder="1" applyAlignment="1">
      <alignment horizontal="justify" vertical="top" wrapText="1"/>
    </xf>
    <xf numFmtId="0" fontId="34" fillId="0" borderId="12" xfId="0" applyFont="1" applyFill="1" applyBorder="1" applyAlignment="1">
      <alignment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182" fontId="28" fillId="0" borderId="14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49" fontId="29" fillId="0" borderId="13" xfId="0" applyNumberFormat="1" applyFont="1" applyFill="1" applyBorder="1" applyAlignment="1">
      <alignment horizontal="center" vertical="top" wrapText="1"/>
    </xf>
    <xf numFmtId="49" fontId="29" fillId="0" borderId="13" xfId="0" applyNumberFormat="1" applyFont="1" applyFill="1" applyBorder="1" applyAlignment="1">
      <alignment horizontal="center" wrapText="1"/>
    </xf>
    <xf numFmtId="49" fontId="33" fillId="0" borderId="13" xfId="0" applyNumberFormat="1" applyFont="1" applyFill="1" applyBorder="1" applyAlignment="1">
      <alignment/>
    </xf>
    <xf numFmtId="49" fontId="27" fillId="0" borderId="26" xfId="0" applyNumberFormat="1" applyFont="1" applyBorder="1" applyAlignment="1">
      <alignment/>
    </xf>
    <xf numFmtId="49" fontId="29" fillId="0" borderId="25" xfId="0" applyNumberFormat="1" applyFont="1" applyBorder="1" applyAlignment="1">
      <alignment horizontal="center" vertical="center" wrapText="1"/>
    </xf>
    <xf numFmtId="182" fontId="28" fillId="0" borderId="14" xfId="0" applyNumberFormat="1" applyFont="1" applyFill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center" vertical="top" wrapText="1"/>
    </xf>
    <xf numFmtId="49" fontId="29" fillId="0" borderId="12" xfId="0" applyNumberFormat="1" applyFont="1" applyBorder="1" applyAlignment="1">
      <alignment horizontal="left" wrapText="1"/>
    </xf>
    <xf numFmtId="182" fontId="36" fillId="0" borderId="14" xfId="0" applyNumberFormat="1" applyFont="1" applyFill="1" applyBorder="1" applyAlignment="1">
      <alignment horizontal="center"/>
    </xf>
    <xf numFmtId="49" fontId="29" fillId="0" borderId="12" xfId="0" applyNumberFormat="1" applyFont="1" applyBorder="1" applyAlignment="1">
      <alignment vertical="center" wrapText="1"/>
    </xf>
    <xf numFmtId="49" fontId="31" fillId="0" borderId="13" xfId="0" applyNumberFormat="1" applyFont="1" applyBorder="1" applyAlignment="1">
      <alignment horizontal="justify" vertical="top" wrapText="1"/>
    </xf>
    <xf numFmtId="49" fontId="29" fillId="0" borderId="13" xfId="0" applyNumberFormat="1" applyFont="1" applyBorder="1" applyAlignment="1">
      <alignment/>
    </xf>
    <xf numFmtId="49" fontId="29" fillId="0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/>
    </xf>
    <xf numFmtId="0" fontId="29" fillId="0" borderId="12" xfId="0" applyFont="1" applyBorder="1" applyAlignment="1">
      <alignment vertical="center" wrapText="1"/>
    </xf>
    <xf numFmtId="49" fontId="27" fillId="24" borderId="13" xfId="0" applyNumberFormat="1" applyFont="1" applyFill="1" applyBorder="1" applyAlignment="1">
      <alignment/>
    </xf>
    <xf numFmtId="49" fontId="30" fillId="0" borderId="13" xfId="0" applyNumberFormat="1" applyFont="1" applyBorder="1" applyAlignment="1">
      <alignment horizontal="center"/>
    </xf>
    <xf numFmtId="49" fontId="30" fillId="0" borderId="25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25" xfId="0" applyFont="1" applyBorder="1" applyAlignment="1">
      <alignment/>
    </xf>
    <xf numFmtId="49" fontId="33" fillId="0" borderId="13" xfId="0" applyNumberFormat="1" applyFont="1" applyBorder="1" applyAlignment="1">
      <alignment/>
    </xf>
    <xf numFmtId="0" fontId="27" fillId="0" borderId="12" xfId="0" applyFont="1" applyBorder="1" applyAlignment="1">
      <alignment vertical="center" wrapText="1"/>
    </xf>
    <xf numFmtId="49" fontId="33" fillId="0" borderId="13" xfId="0" applyNumberFormat="1" applyFont="1" applyFill="1" applyBorder="1" applyAlignment="1">
      <alignment/>
    </xf>
    <xf numFmtId="49" fontId="27" fillId="24" borderId="13" xfId="0" applyNumberFormat="1" applyFont="1" applyFill="1" applyBorder="1" applyAlignment="1">
      <alignment horizontal="center"/>
    </xf>
    <xf numFmtId="49" fontId="27" fillId="24" borderId="25" xfId="0" applyNumberFormat="1" applyFont="1" applyFill="1" applyBorder="1" applyAlignment="1">
      <alignment horizontal="center"/>
    </xf>
    <xf numFmtId="49" fontId="33" fillId="24" borderId="13" xfId="0" applyNumberFormat="1" applyFont="1" applyFill="1" applyBorder="1" applyAlignment="1">
      <alignment/>
    </xf>
    <xf numFmtId="49" fontId="33" fillId="24" borderId="13" xfId="0" applyNumberFormat="1" applyFont="1" applyFill="1" applyBorder="1" applyAlignment="1">
      <alignment horizontal="left" vertical="center" wrapText="1"/>
    </xf>
    <xf numFmtId="49" fontId="27" fillId="24" borderId="25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left"/>
    </xf>
    <xf numFmtId="49" fontId="37" fillId="24" borderId="13" xfId="0" applyNumberFormat="1" applyFont="1" applyFill="1" applyBorder="1" applyAlignment="1">
      <alignment/>
    </xf>
    <xf numFmtId="49" fontId="27" fillId="0" borderId="13" xfId="0" applyNumberFormat="1" applyFont="1" applyBorder="1" applyAlignment="1">
      <alignment/>
    </xf>
    <xf numFmtId="49" fontId="29" fillId="0" borderId="25" xfId="0" applyNumberFormat="1" applyFont="1" applyBorder="1" applyAlignment="1">
      <alignment horizontal="center"/>
    </xf>
    <xf numFmtId="49" fontId="27" fillId="0" borderId="27" xfId="0" applyNumberFormat="1" applyFont="1" applyBorder="1" applyAlignment="1">
      <alignment/>
    </xf>
    <xf numFmtId="182" fontId="28" fillId="0" borderId="16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/>
    </xf>
    <xf numFmtId="49" fontId="29" fillId="0" borderId="25" xfId="0" applyNumberFormat="1" applyFont="1" applyFill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/>
    </xf>
    <xf numFmtId="49" fontId="33" fillId="0" borderId="22" xfId="0" applyNumberFormat="1" applyFont="1" applyBorder="1" applyAlignment="1">
      <alignment/>
    </xf>
    <xf numFmtId="49" fontId="33" fillId="0" borderId="22" xfId="0" applyNumberFormat="1" applyFont="1" applyFill="1" applyBorder="1" applyAlignment="1">
      <alignment horizontal="center"/>
    </xf>
    <xf numFmtId="49" fontId="33" fillId="0" borderId="23" xfId="0" applyNumberFormat="1" applyFont="1" applyFill="1" applyBorder="1" applyAlignment="1">
      <alignment horizontal="center"/>
    </xf>
    <xf numFmtId="182" fontId="6" fillId="0" borderId="18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7" fillId="0" borderId="12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33" fillId="0" borderId="24" xfId="0" applyNumberFormat="1" applyFont="1" applyBorder="1" applyAlignment="1">
      <alignment horizontal="center" vertical="center" wrapText="1"/>
    </xf>
    <xf numFmtId="49" fontId="33" fillId="0" borderId="28" xfId="0" applyNumberFormat="1" applyFont="1" applyBorder="1" applyAlignment="1">
      <alignment horizontal="center" vertical="center" wrapText="1"/>
    </xf>
    <xf numFmtId="182" fontId="6" fillId="0" borderId="15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33" fillId="0" borderId="25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24" borderId="13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33" fillId="24" borderId="25" xfId="0" applyNumberFormat="1" applyFont="1" applyFill="1" applyBorder="1" applyAlignment="1">
      <alignment horizontal="center" vertical="center" wrapText="1"/>
    </xf>
    <xf numFmtId="182" fontId="36" fillId="0" borderId="14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182" fontId="30" fillId="0" borderId="14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182" fontId="30" fillId="0" borderId="14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49" fontId="27" fillId="24" borderId="13" xfId="0" applyNumberFormat="1" applyFont="1" applyFill="1" applyBorder="1" applyAlignment="1">
      <alignment horizontal="center" vertical="center" wrapText="1"/>
    </xf>
    <xf numFmtId="49" fontId="27" fillId="24" borderId="25" xfId="0" applyNumberFormat="1" applyFont="1" applyFill="1" applyBorder="1" applyAlignment="1">
      <alignment horizontal="center" vertical="center" wrapText="1"/>
    </xf>
    <xf numFmtId="49" fontId="27" fillId="24" borderId="13" xfId="0" applyNumberFormat="1" applyFont="1" applyFill="1" applyBorder="1" applyAlignment="1">
      <alignment horizontal="center" vertical="center" wrapText="1"/>
    </xf>
    <xf numFmtId="49" fontId="27" fillId="24" borderId="25" xfId="0" applyNumberFormat="1" applyFont="1" applyFill="1" applyBorder="1" applyAlignment="1">
      <alignment horizontal="center" vertical="center" wrapText="1"/>
    </xf>
    <xf numFmtId="182" fontId="28" fillId="24" borderId="14" xfId="0" applyNumberFormat="1" applyFont="1" applyFill="1" applyBorder="1" applyAlignment="1">
      <alignment horizontal="center" vertical="center" wrapText="1"/>
    </xf>
    <xf numFmtId="181" fontId="28" fillId="0" borderId="1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182" fontId="28" fillId="0" borderId="16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 wrapText="1"/>
    </xf>
    <xf numFmtId="182" fontId="6" fillId="0" borderId="18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30" xfId="0" applyFont="1" applyBorder="1" applyAlignment="1">
      <alignment horizontal="justify" vertical="center" wrapText="1"/>
    </xf>
    <xf numFmtId="0" fontId="33" fillId="0" borderId="3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justify" vertical="center" wrapText="1"/>
    </xf>
    <xf numFmtId="0" fontId="34" fillId="0" borderId="12" xfId="0" applyFont="1" applyBorder="1" applyAlignment="1">
      <alignment horizontal="justify" vertical="center" wrapText="1"/>
    </xf>
    <xf numFmtId="0" fontId="27" fillId="24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29" fillId="0" borderId="12" xfId="0" applyFont="1" applyBorder="1" applyAlignment="1">
      <alignment horizontal="justify" vertical="center" wrapText="1"/>
    </xf>
    <xf numFmtId="49" fontId="29" fillId="0" borderId="32" xfId="0" applyNumberFormat="1" applyFont="1" applyBorder="1" applyAlignment="1">
      <alignment horizontal="justify" vertical="center" wrapText="1"/>
    </xf>
    <xf numFmtId="0" fontId="34" fillId="0" borderId="12" xfId="0" applyFont="1" applyFill="1" applyBorder="1" applyAlignment="1">
      <alignment horizontal="justify" vertical="center" wrapText="1"/>
    </xf>
    <xf numFmtId="49" fontId="29" fillId="0" borderId="12" xfId="0" applyNumberFormat="1" applyFont="1" applyFill="1" applyBorder="1" applyAlignment="1">
      <alignment horizontal="justify" vertical="center" wrapText="1"/>
    </xf>
    <xf numFmtId="49" fontId="29" fillId="0" borderId="12" xfId="0" applyNumberFormat="1" applyFont="1" applyBorder="1" applyAlignment="1">
      <alignment horizontal="justify" vertical="center" wrapText="1"/>
    </xf>
    <xf numFmtId="0" fontId="35" fillId="0" borderId="12" xfId="0" applyFont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justify" vertical="center" wrapText="1"/>
    </xf>
    <xf numFmtId="0" fontId="33" fillId="0" borderId="12" xfId="0" applyFont="1" applyFill="1" applyBorder="1" applyAlignment="1">
      <alignment horizontal="justify" vertical="center" wrapText="1"/>
    </xf>
    <xf numFmtId="0" fontId="27" fillId="0" borderId="13" xfId="0" applyFont="1" applyFill="1" applyBorder="1" applyAlignment="1">
      <alignment horizontal="justify" vertical="center" wrapText="1"/>
    </xf>
    <xf numFmtId="0" fontId="27" fillId="0" borderId="13" xfId="0" applyFont="1" applyFill="1" applyBorder="1" applyAlignment="1">
      <alignment horizontal="justify" vertical="center" wrapText="1"/>
    </xf>
    <xf numFmtId="0" fontId="29" fillId="0" borderId="12" xfId="0" applyFont="1" applyFill="1" applyBorder="1" applyAlignment="1">
      <alignment horizontal="justify" vertical="center" wrapText="1"/>
    </xf>
    <xf numFmtId="0" fontId="30" fillId="0" borderId="12" xfId="0" applyFont="1" applyBorder="1" applyAlignment="1">
      <alignment horizontal="justify" vertical="center" wrapText="1"/>
    </xf>
    <xf numFmtId="0" fontId="27" fillId="24" borderId="12" xfId="0" applyFont="1" applyFill="1" applyBorder="1" applyAlignment="1">
      <alignment horizontal="justify" vertical="center" wrapText="1"/>
    </xf>
    <xf numFmtId="0" fontId="27" fillId="24" borderId="12" xfId="0" applyFont="1" applyFill="1" applyBorder="1" applyAlignment="1">
      <alignment horizontal="justify" vertical="center" wrapText="1"/>
    </xf>
    <xf numFmtId="0" fontId="27" fillId="0" borderId="12" xfId="0" applyNumberFormat="1" applyFont="1" applyBorder="1" applyAlignment="1">
      <alignment horizontal="justify" vertical="center" wrapText="1"/>
    </xf>
    <xf numFmtId="0" fontId="35" fillId="0" borderId="13" xfId="0" applyFont="1" applyFill="1" applyBorder="1" applyAlignment="1">
      <alignment horizontal="justify" vertical="center" wrapText="1"/>
    </xf>
    <xf numFmtId="0" fontId="29" fillId="24" borderId="12" xfId="0" applyFont="1" applyFill="1" applyBorder="1" applyAlignment="1">
      <alignment horizontal="justify" vertical="center" wrapText="1"/>
    </xf>
    <xf numFmtId="0" fontId="27" fillId="0" borderId="33" xfId="0" applyFont="1" applyBorder="1" applyAlignment="1">
      <alignment horizontal="justify" vertical="center" wrapText="1"/>
    </xf>
    <xf numFmtId="49" fontId="38" fillId="0" borderId="12" xfId="0" applyNumberFormat="1" applyFont="1" applyBorder="1" applyAlignment="1">
      <alignment horizontal="justify" vertical="center" wrapText="1"/>
    </xf>
    <xf numFmtId="0" fontId="33" fillId="0" borderId="21" xfId="0" applyFont="1" applyBorder="1" applyAlignment="1">
      <alignment horizontal="justify" vertical="center" wrapText="1"/>
    </xf>
    <xf numFmtId="49" fontId="27" fillId="0" borderId="34" xfId="0" applyNumberFormat="1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49" fontId="26" fillId="0" borderId="33" xfId="0" applyNumberFormat="1" applyFont="1" applyBorder="1" applyAlignment="1">
      <alignment vertical="justify"/>
    </xf>
    <xf numFmtId="0" fontId="26" fillId="0" borderId="37" xfId="0" applyFont="1" applyBorder="1" applyAlignment="1">
      <alignment vertical="justify"/>
    </xf>
    <xf numFmtId="0" fontId="26" fillId="0" borderId="38" xfId="0" applyFont="1" applyBorder="1" applyAlignment="1">
      <alignment vertical="justify"/>
    </xf>
    <xf numFmtId="0" fontId="33" fillId="0" borderId="39" xfId="0" applyFont="1" applyBorder="1" applyAlignment="1">
      <alignment vertical="center" wrapText="1"/>
    </xf>
    <xf numFmtId="49" fontId="33" fillId="0" borderId="40" xfId="0" applyNumberFormat="1" applyFont="1" applyBorder="1" applyAlignment="1">
      <alignment/>
    </xf>
    <xf numFmtId="0" fontId="27" fillId="0" borderId="40" xfId="0" applyFont="1" applyBorder="1" applyAlignment="1">
      <alignment/>
    </xf>
    <xf numFmtId="182" fontId="6" fillId="0" borderId="41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vertical="center" wrapText="1"/>
    </xf>
    <xf numFmtId="182" fontId="6" fillId="0" borderId="14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35" fillId="0" borderId="12" xfId="0" applyFont="1" applyBorder="1" applyAlignment="1">
      <alignment vertical="center" wrapText="1"/>
    </xf>
    <xf numFmtId="182" fontId="28" fillId="24" borderId="14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12" xfId="0" applyFont="1" applyFill="1" applyBorder="1" applyAlignment="1">
      <alignment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left"/>
    </xf>
    <xf numFmtId="0" fontId="3" fillId="0" borderId="0" xfId="0" applyFont="1" applyAlignment="1">
      <alignment/>
    </xf>
    <xf numFmtId="0" fontId="33" fillId="0" borderId="12" xfId="0" applyFont="1" applyBorder="1" applyAlignment="1">
      <alignment vertical="center" wrapText="1"/>
    </xf>
    <xf numFmtId="0" fontId="27" fillId="0" borderId="25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49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24" borderId="25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 vertical="center" wrapText="1"/>
    </xf>
    <xf numFmtId="49" fontId="29" fillId="0" borderId="13" xfId="0" applyNumberFormat="1" applyFont="1" applyFill="1" applyBorder="1" applyAlignment="1">
      <alignment horizontal="justify" vertical="top" wrapText="1"/>
    </xf>
    <xf numFmtId="49" fontId="29" fillId="0" borderId="25" xfId="0" applyNumberFormat="1" applyFont="1" applyFill="1" applyBorder="1" applyAlignment="1">
      <alignment horizontal="center" wrapText="1"/>
    </xf>
    <xf numFmtId="0" fontId="30" fillId="0" borderId="12" xfId="0" applyFont="1" applyBorder="1" applyAlignment="1">
      <alignment vertical="center" wrapText="1"/>
    </xf>
    <xf numFmtId="0" fontId="27" fillId="24" borderId="12" xfId="0" applyFont="1" applyFill="1" applyBorder="1" applyAlignment="1">
      <alignment wrapText="1"/>
    </xf>
    <xf numFmtId="0" fontId="29" fillId="24" borderId="12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49" fontId="27" fillId="24" borderId="13" xfId="0" applyNumberFormat="1" applyFont="1" applyFill="1" applyBorder="1" applyAlignment="1">
      <alignment horizontal="left"/>
    </xf>
    <xf numFmtId="49" fontId="29" fillId="0" borderId="32" xfId="0" applyNumberFormat="1" applyFont="1" applyBorder="1" applyAlignment="1">
      <alignment vertical="center" wrapText="1"/>
    </xf>
    <xf numFmtId="0" fontId="27" fillId="0" borderId="12" xfId="0" applyNumberFormat="1" applyFont="1" applyBorder="1" applyAlignment="1">
      <alignment vertical="center" wrapText="1"/>
    </xf>
    <xf numFmtId="0" fontId="37" fillId="24" borderId="0" xfId="0" applyFont="1" applyFill="1" applyAlignment="1">
      <alignment/>
    </xf>
    <xf numFmtId="182" fontId="0" fillId="0" borderId="0" xfId="0" applyNumberFormat="1" applyAlignment="1">
      <alignment/>
    </xf>
    <xf numFmtId="0" fontId="27" fillId="24" borderId="12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49" fontId="33" fillId="0" borderId="25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35" fillId="0" borderId="12" xfId="0" applyFont="1" applyFill="1" applyBorder="1" applyAlignment="1">
      <alignment vertical="center" wrapText="1"/>
    </xf>
    <xf numFmtId="49" fontId="29" fillId="0" borderId="33" xfId="0" applyNumberFormat="1" applyFont="1" applyBorder="1" applyAlignment="1">
      <alignment vertical="center" wrapText="1"/>
    </xf>
    <xf numFmtId="49" fontId="27" fillId="0" borderId="27" xfId="0" applyNumberFormat="1" applyFont="1" applyFill="1" applyBorder="1" applyAlignment="1">
      <alignment/>
    </xf>
    <xf numFmtId="49" fontId="27" fillId="0" borderId="27" xfId="0" applyNumberFormat="1" applyFont="1" applyFill="1" applyBorder="1" applyAlignment="1">
      <alignment horizontal="center"/>
    </xf>
    <xf numFmtId="49" fontId="27" fillId="0" borderId="29" xfId="0" applyNumberFormat="1" applyFont="1" applyFill="1" applyBorder="1" applyAlignment="1">
      <alignment horizontal="center"/>
    </xf>
    <xf numFmtId="182" fontId="28" fillId="0" borderId="16" xfId="0" applyNumberFormat="1" applyFont="1" applyFill="1" applyBorder="1" applyAlignment="1">
      <alignment horizontal="center"/>
    </xf>
    <xf numFmtId="0" fontId="33" fillId="0" borderId="21" xfId="0" applyFont="1" applyBorder="1" applyAlignment="1">
      <alignment vertical="center" wrapText="1"/>
    </xf>
    <xf numFmtId="182" fontId="6" fillId="0" borderId="18" xfId="0" applyNumberFormat="1" applyFont="1" applyFill="1" applyBorder="1" applyAlignment="1">
      <alignment horizontal="center"/>
    </xf>
    <xf numFmtId="0" fontId="4" fillId="0" borderId="42" xfId="0" applyFont="1" applyBorder="1" applyAlignment="1">
      <alignment vertical="center" wrapText="1"/>
    </xf>
    <xf numFmtId="49" fontId="0" fillId="0" borderId="43" xfId="0" applyNumberFormat="1" applyBorder="1" applyAlignment="1">
      <alignment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/>
    </xf>
    <xf numFmtId="43" fontId="0" fillId="0" borderId="0" xfId="6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4" fontId="3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2" fontId="3" fillId="0" borderId="13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4" borderId="45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82" fontId="4" fillId="24" borderId="13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182" fontId="3" fillId="24" borderId="13" xfId="0" applyNumberFormat="1" applyFont="1" applyFill="1" applyBorder="1" applyAlignment="1">
      <alignment horizontal="center" vertical="center"/>
    </xf>
    <xf numFmtId="0" fontId="40" fillId="24" borderId="0" xfId="0" applyFont="1" applyFill="1" applyAlignment="1">
      <alignment vertical="center"/>
    </xf>
    <xf numFmtId="0" fontId="40" fillId="24" borderId="0" xfId="0" applyFont="1" applyFill="1" applyAlignment="1">
      <alignment/>
    </xf>
    <xf numFmtId="0" fontId="4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180" fontId="4" fillId="24" borderId="0" xfId="60" applyNumberFormat="1" applyFont="1" applyFill="1" applyAlignment="1">
      <alignment horizontal="center" vertical="center"/>
    </xf>
    <xf numFmtId="180" fontId="4" fillId="24" borderId="0" xfId="60" applyNumberFormat="1" applyFont="1" applyFill="1" applyAlignment="1">
      <alignment horizontal="right" vertical="center"/>
    </xf>
    <xf numFmtId="0" fontId="4" fillId="24" borderId="0" xfId="0" applyFont="1" applyFill="1" applyAlignment="1">
      <alignment horizontal="right"/>
    </xf>
    <xf numFmtId="49" fontId="0" fillId="24" borderId="0" xfId="0" applyNumberFormat="1" applyFont="1" applyFill="1" applyAlignment="1">
      <alignment/>
    </xf>
    <xf numFmtId="49" fontId="3" fillId="24" borderId="13" xfId="0" applyNumberFormat="1" applyFont="1" applyFill="1" applyBorder="1" applyAlignment="1">
      <alignment horizontal="left" vertical="center" wrapText="1"/>
    </xf>
    <xf numFmtId="49" fontId="3" fillId="24" borderId="13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left" vertical="center" wrapText="1"/>
    </xf>
    <xf numFmtId="49" fontId="4" fillId="24" borderId="13" xfId="0" applyNumberFormat="1" applyFont="1" applyFill="1" applyBorder="1" applyAlignment="1">
      <alignment horizontal="center" vertical="center"/>
    </xf>
    <xf numFmtId="182" fontId="4" fillId="24" borderId="13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left" vertical="center" wrapText="1"/>
    </xf>
    <xf numFmtId="49" fontId="4" fillId="24" borderId="13" xfId="0" applyNumberFormat="1" applyFont="1" applyFill="1" applyBorder="1" applyAlignment="1">
      <alignment horizontal="left" vertical="center" wrapText="1"/>
    </xf>
    <xf numFmtId="182" fontId="0" fillId="24" borderId="13" xfId="0" applyNumberFormat="1" applyFont="1" applyFill="1" applyBorder="1" applyAlignment="1">
      <alignment horizontal="center"/>
    </xf>
    <xf numFmtId="205" fontId="4" fillId="24" borderId="13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/>
    </xf>
    <xf numFmtId="49" fontId="4" fillId="2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horizontal="left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32" fillId="24" borderId="13" xfId="0" applyNumberFormat="1" applyFont="1" applyFill="1" applyBorder="1" applyAlignment="1">
      <alignment horizontal="left" vertical="center" wrapText="1"/>
    </xf>
    <xf numFmtId="49" fontId="32" fillId="24" borderId="13" xfId="0" applyNumberFormat="1" applyFont="1" applyFill="1" applyBorder="1" applyAlignment="1">
      <alignment horizontal="center" vertical="center"/>
    </xf>
    <xf numFmtId="205" fontId="0" fillId="24" borderId="13" xfId="0" applyNumberFormat="1" applyFont="1" applyFill="1" applyBorder="1" applyAlignment="1">
      <alignment horizontal="left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/>
    </xf>
    <xf numFmtId="49" fontId="0" fillId="24" borderId="0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4" fillId="0" borderId="0" xfId="6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0" borderId="0" xfId="0" applyAlignment="1">
      <alignment/>
    </xf>
    <xf numFmtId="49" fontId="3" fillId="24" borderId="13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49" fontId="3" fillId="24" borderId="27" xfId="0" applyNumberFormat="1" applyFont="1" applyFill="1" applyBorder="1" applyAlignment="1">
      <alignment horizontal="center" vertical="center" wrapText="1"/>
    </xf>
    <xf numFmtId="49" fontId="3" fillId="24" borderId="37" xfId="0" applyNumberFormat="1" applyFont="1" applyFill="1" applyBorder="1" applyAlignment="1">
      <alignment horizontal="center" vertical="center" wrapText="1"/>
    </xf>
    <xf numFmtId="49" fontId="3" fillId="24" borderId="24" xfId="0" applyNumberFormat="1" applyFont="1" applyFill="1" applyBorder="1" applyAlignment="1">
      <alignment horizontal="center" vertical="center" wrapText="1"/>
    </xf>
    <xf numFmtId="49" fontId="3" fillId="24" borderId="25" xfId="0" applyNumberFormat="1" applyFont="1" applyFill="1" applyBorder="1" applyAlignment="1">
      <alignment horizontal="center" vertical="center" wrapText="1"/>
    </xf>
    <xf numFmtId="49" fontId="3" fillId="24" borderId="50" xfId="0" applyNumberFormat="1" applyFont="1" applyFill="1" applyBorder="1" applyAlignment="1">
      <alignment horizontal="center" vertical="center" wrapText="1"/>
    </xf>
    <xf numFmtId="49" fontId="3" fillId="24" borderId="26" xfId="0" applyNumberFormat="1" applyFont="1" applyFill="1" applyBorder="1" applyAlignment="1">
      <alignment horizontal="center" vertical="center" wrapText="1"/>
    </xf>
    <xf numFmtId="49" fontId="4" fillId="24" borderId="25" xfId="0" applyNumberFormat="1" applyFont="1" applyFill="1" applyBorder="1" applyAlignment="1">
      <alignment horizontal="center" vertical="center"/>
    </xf>
    <xf numFmtId="49" fontId="4" fillId="24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180" fontId="27" fillId="0" borderId="0" xfId="60" applyNumberFormat="1" applyFont="1" applyAlignment="1">
      <alignment horizontal="right" vertical="center" wrapText="1"/>
    </xf>
    <xf numFmtId="0" fontId="0" fillId="0" borderId="0" xfId="0" applyFont="1" applyFill="1" applyAlignment="1">
      <alignment horizontal="left" wrapText="1"/>
    </xf>
    <xf numFmtId="0" fontId="27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6</xdr:row>
      <xdr:rowOff>0</xdr:rowOff>
    </xdr:from>
    <xdr:to>
      <xdr:col>6</xdr:col>
      <xdr:colOff>457200</xdr:colOff>
      <xdr:row>6</xdr:row>
      <xdr:rowOff>304800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1906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495300</xdr:colOff>
      <xdr:row>19</xdr:row>
      <xdr:rowOff>0</xdr:rowOff>
    </xdr:from>
    <xdr:ext cx="1333500" cy="0"/>
    <xdr:grpSp>
      <xdr:nvGrpSpPr>
        <xdr:cNvPr id="1" name="Group 1"/>
        <xdr:cNvGrpSpPr>
          <a:grpSpLocks/>
        </xdr:cNvGrpSpPr>
      </xdr:nvGrpSpPr>
      <xdr:grpSpPr>
        <a:xfrm>
          <a:off x="20983575" y="3333750"/>
          <a:ext cx="1333500" cy="0"/>
          <a:chOff x="1" y="744"/>
          <a:chExt cx="578" cy="33"/>
        </a:xfrm>
        <a:solidFill>
          <a:srgbClr val="FFFFFF"/>
        </a:solidFill>
      </xdr:grpSpPr>
      <xdr:sp>
        <xdr:nvSpPr>
          <xdr:cNvPr id="2" name="558"/>
          <xdr:cNvSpPr>
            <a:spLocks/>
          </xdr:cNvSpPr>
        </xdr:nvSpPr>
        <xdr:spPr>
          <a:xfrm>
            <a:off x="1" y="4762500"/>
            <a:ext cx="20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ОФР</a:t>
            </a:r>
          </a:p>
        </xdr:txBody>
      </xdr:sp>
      <xdr:sp>
        <xdr:nvSpPr>
          <xdr:cNvPr id="3" name="559"/>
          <xdr:cNvSpPr>
            <a:spLocks/>
          </xdr:cNvSpPr>
        </xdr:nvSpPr>
        <xdr:spPr>
          <a:xfrm>
            <a:off x="239" y="744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560"/>
          <xdr:cNvSpPr>
            <a:spLocks/>
          </xdr:cNvSpPr>
        </xdr:nvSpPr>
        <xdr:spPr>
          <a:xfrm>
            <a:off x="1" y="4762500"/>
            <a:ext cx="20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Л.Е.</a:t>
            </a:r>
          </a:p>
        </xdr:txBody>
      </xdr:sp>
      <xdr:sp>
        <xdr:nvSpPr>
          <xdr:cNvPr id="5" name="564"/>
          <xdr:cNvSpPr>
            <a:spLocks/>
          </xdr:cNvSpPr>
        </xdr:nvSpPr>
        <xdr:spPr>
          <a:xfrm>
            <a:off x="1" y="4762500"/>
            <a:ext cx="10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65"/>
          <xdr:cNvSpPr>
            <a:spLocks/>
          </xdr:cNvSpPr>
        </xdr:nvSpPr>
        <xdr:spPr>
          <a:xfrm>
            <a:off x="1" y="4762500"/>
            <a:ext cx="20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566"/>
          <xdr:cNvSpPr>
            <a:spLocks/>
          </xdr:cNvSpPr>
        </xdr:nvSpPr>
        <xdr:spPr>
          <a:xfrm>
            <a:off x="239" y="761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567"/>
          <xdr:cNvSpPr>
            <a:spLocks/>
          </xdr:cNvSpPr>
        </xdr:nvSpPr>
        <xdr:spPr>
          <a:xfrm>
            <a:off x="375" y="761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0;%20&#1091;&#1090;&#1086;&#1095;&#1085;&#1077;&#1085;&#1080;&#1102;%202011%20&#1075;&#1086;&#1076;%20%20(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 к поясн."/>
      <sheetName val="Прил.2 к поясн."/>
      <sheetName val="ГАДы"/>
      <sheetName val="заимств."/>
      <sheetName val="Источники"/>
      <sheetName val="функцион."/>
      <sheetName val="ведомствен."/>
    </sheetNames>
    <sheetDataSet>
      <sheetData sheetId="6">
        <row r="12">
          <cell r="G12">
            <v>17663.4</v>
          </cell>
        </row>
        <row r="16">
          <cell r="G16">
            <v>1499.9</v>
          </cell>
        </row>
        <row r="20">
          <cell r="G20">
            <v>15362.8</v>
          </cell>
        </row>
        <row r="24">
          <cell r="G24">
            <v>800.7</v>
          </cell>
        </row>
        <row r="38">
          <cell r="G38">
            <v>4722.900000000001</v>
          </cell>
        </row>
        <row r="42">
          <cell r="G42">
            <v>3958.3000000000006</v>
          </cell>
        </row>
        <row r="44">
          <cell r="G44">
            <v>764.5999999999999</v>
          </cell>
        </row>
        <row r="46">
          <cell r="G46">
            <v>71048.4</v>
          </cell>
        </row>
        <row r="49">
          <cell r="G49">
            <v>32760</v>
          </cell>
        </row>
        <row r="53">
          <cell r="G53">
            <v>37788.4</v>
          </cell>
        </row>
        <row r="59">
          <cell r="G59">
            <v>500</v>
          </cell>
        </row>
        <row r="64">
          <cell r="G64">
            <v>556999.4</v>
          </cell>
        </row>
        <row r="69">
          <cell r="G69">
            <v>18877.4</v>
          </cell>
        </row>
        <row r="76">
          <cell r="G76">
            <v>7647</v>
          </cell>
        </row>
        <row r="130">
          <cell r="G130">
            <v>11457.7</v>
          </cell>
        </row>
        <row r="131">
          <cell r="G131">
            <v>29981.7</v>
          </cell>
        </row>
        <row r="149">
          <cell r="G149">
            <v>12317.4</v>
          </cell>
        </row>
        <row r="150">
          <cell r="G150">
            <v>38000</v>
          </cell>
        </row>
        <row r="154">
          <cell r="G154">
            <v>84224</v>
          </cell>
        </row>
        <row r="155">
          <cell r="G155">
            <v>66532.5</v>
          </cell>
        </row>
        <row r="156">
          <cell r="G156">
            <v>176186.1</v>
          </cell>
        </row>
        <row r="158">
          <cell r="G158">
            <v>2672.3</v>
          </cell>
        </row>
        <row r="160">
          <cell r="G160">
            <v>5800</v>
          </cell>
        </row>
        <row r="161">
          <cell r="G161">
            <v>125</v>
          </cell>
        </row>
        <row r="163">
          <cell r="G163">
            <v>46605.4</v>
          </cell>
        </row>
        <row r="164">
          <cell r="G164">
            <v>36395.4</v>
          </cell>
        </row>
        <row r="175">
          <cell r="G175">
            <v>20177.5</v>
          </cell>
        </row>
        <row r="209">
          <cell r="G209">
            <v>430.1</v>
          </cell>
        </row>
        <row r="212">
          <cell r="G212">
            <v>8375.3</v>
          </cell>
        </row>
        <row r="230">
          <cell r="G230">
            <v>76421.3</v>
          </cell>
        </row>
        <row r="234">
          <cell r="G234">
            <v>65405.3</v>
          </cell>
        </row>
        <row r="235">
          <cell r="G235">
            <v>1318.9</v>
          </cell>
        </row>
        <row r="237">
          <cell r="G237">
            <v>71.1</v>
          </cell>
        </row>
        <row r="239">
          <cell r="G239">
            <v>88.8</v>
          </cell>
        </row>
        <row r="240">
          <cell r="G240">
            <v>85.1</v>
          </cell>
        </row>
        <row r="242">
          <cell r="G242">
            <v>1054.2</v>
          </cell>
        </row>
        <row r="266">
          <cell r="G266">
            <v>1771.9</v>
          </cell>
        </row>
        <row r="276">
          <cell r="G276">
            <v>2906.8</v>
          </cell>
        </row>
        <row r="282">
          <cell r="G282">
            <v>2219.2</v>
          </cell>
        </row>
        <row r="285">
          <cell r="G285">
            <v>1500</v>
          </cell>
        </row>
        <row r="289">
          <cell r="G289">
            <v>26713.899999999998</v>
          </cell>
        </row>
        <row r="293">
          <cell r="G293">
            <v>6188</v>
          </cell>
        </row>
        <row r="297">
          <cell r="G297">
            <v>2261.8</v>
          </cell>
        </row>
        <row r="300">
          <cell r="G300">
            <v>2132.5</v>
          </cell>
        </row>
        <row r="302">
          <cell r="G302">
            <v>4995.2</v>
          </cell>
        </row>
        <row r="305">
          <cell r="G305">
            <v>310.3</v>
          </cell>
        </row>
        <row r="308">
          <cell r="G308">
            <v>9706.1</v>
          </cell>
        </row>
        <row r="311">
          <cell r="G311">
            <v>750</v>
          </cell>
        </row>
        <row r="313">
          <cell r="G313">
            <v>40</v>
          </cell>
        </row>
        <row r="320">
          <cell r="G320">
            <v>330</v>
          </cell>
        </row>
        <row r="321">
          <cell r="G321">
            <v>22093</v>
          </cell>
        </row>
        <row r="325">
          <cell r="G325">
            <v>12140</v>
          </cell>
        </row>
        <row r="341">
          <cell r="G341">
            <v>4843.8</v>
          </cell>
        </row>
        <row r="342">
          <cell r="G342">
            <v>156.19999999999982</v>
          </cell>
        </row>
        <row r="347">
          <cell r="G347">
            <v>1600</v>
          </cell>
        </row>
        <row r="350">
          <cell r="G350">
            <v>824</v>
          </cell>
        </row>
        <row r="351">
          <cell r="G351">
            <v>2529</v>
          </cell>
        </row>
        <row r="352">
          <cell r="G352">
            <v>150891.2</v>
          </cell>
        </row>
        <row r="359">
          <cell r="G359">
            <v>56648.5</v>
          </cell>
        </row>
        <row r="370">
          <cell r="G370">
            <v>23346.8</v>
          </cell>
        </row>
        <row r="373">
          <cell r="G373">
            <v>12944</v>
          </cell>
        </row>
        <row r="401">
          <cell r="G401">
            <v>0</v>
          </cell>
        </row>
        <row r="473">
          <cell r="G473">
            <v>13976</v>
          </cell>
        </row>
        <row r="477">
          <cell r="G477">
            <v>4186</v>
          </cell>
        </row>
        <row r="484">
          <cell r="G484">
            <v>9810</v>
          </cell>
        </row>
        <row r="485">
          <cell r="G485">
            <v>4549</v>
          </cell>
        </row>
        <row r="486">
          <cell r="G486">
            <v>13802.4</v>
          </cell>
        </row>
        <row r="491">
          <cell r="G491">
            <v>4154</v>
          </cell>
        </row>
        <row r="494">
          <cell r="G494">
            <v>5674.5</v>
          </cell>
        </row>
        <row r="499">
          <cell r="G499">
            <v>1800</v>
          </cell>
        </row>
        <row r="500">
          <cell r="G500">
            <v>19990.399999999998</v>
          </cell>
        </row>
        <row r="503">
          <cell r="G503">
            <v>3861.6</v>
          </cell>
        </row>
        <row r="508">
          <cell r="G508">
            <v>9800</v>
          </cell>
        </row>
        <row r="515">
          <cell r="G515">
            <v>0</v>
          </cell>
        </row>
        <row r="516">
          <cell r="G516">
            <v>2128.8</v>
          </cell>
        </row>
        <row r="517">
          <cell r="G517">
            <v>4200</v>
          </cell>
        </row>
        <row r="521">
          <cell r="G521">
            <v>30923.5</v>
          </cell>
        </row>
        <row r="525">
          <cell r="G525">
            <v>14200</v>
          </cell>
        </row>
        <row r="528">
          <cell r="G528">
            <v>5200</v>
          </cell>
        </row>
        <row r="532">
          <cell r="G532">
            <v>5936.1</v>
          </cell>
        </row>
        <row r="556">
          <cell r="G556">
            <v>5587.4</v>
          </cell>
        </row>
        <row r="573">
          <cell r="G573">
            <v>1447</v>
          </cell>
        </row>
        <row r="579">
          <cell r="G579">
            <v>1447</v>
          </cell>
        </row>
        <row r="643">
          <cell r="G643">
            <v>17051.6</v>
          </cell>
        </row>
        <row r="647">
          <cell r="G647">
            <v>13649</v>
          </cell>
        </row>
        <row r="650">
          <cell r="G650">
            <v>3402.6</v>
          </cell>
        </row>
        <row r="652">
          <cell r="G652">
            <v>21745.399999999998</v>
          </cell>
        </row>
        <row r="656">
          <cell r="G656">
            <v>2531.5</v>
          </cell>
        </row>
        <row r="658">
          <cell r="G658">
            <v>15251.1</v>
          </cell>
        </row>
        <row r="666">
          <cell r="G666">
            <v>3962.8</v>
          </cell>
        </row>
        <row r="680">
          <cell r="G680">
            <v>1514.9</v>
          </cell>
        </row>
        <row r="683">
          <cell r="G683">
            <v>61.8</v>
          </cell>
        </row>
        <row r="687">
          <cell r="G687">
            <v>61.8</v>
          </cell>
        </row>
        <row r="688">
          <cell r="G688">
            <v>3972.3</v>
          </cell>
        </row>
        <row r="691">
          <cell r="G691">
            <v>2845</v>
          </cell>
        </row>
        <row r="693">
          <cell r="G693">
            <v>1127.3</v>
          </cell>
        </row>
        <row r="694">
          <cell r="G694">
            <v>45425.299999999996</v>
          </cell>
        </row>
        <row r="700">
          <cell r="G700">
            <v>53.6</v>
          </cell>
        </row>
        <row r="702">
          <cell r="G702">
            <v>45371.7</v>
          </cell>
        </row>
        <row r="713">
          <cell r="G713">
            <v>747261.9999999998</v>
          </cell>
        </row>
        <row r="717">
          <cell r="G717">
            <v>1984.2</v>
          </cell>
        </row>
        <row r="721">
          <cell r="G721">
            <v>80</v>
          </cell>
        </row>
        <row r="726">
          <cell r="G726">
            <v>30882.9</v>
          </cell>
        </row>
        <row r="730">
          <cell r="G730">
            <v>380</v>
          </cell>
        </row>
        <row r="739">
          <cell r="G739">
            <v>1320.2</v>
          </cell>
        </row>
        <row r="741">
          <cell r="G741">
            <v>420.4</v>
          </cell>
        </row>
        <row r="743">
          <cell r="G743">
            <v>1807</v>
          </cell>
        </row>
        <row r="745">
          <cell r="G745">
            <v>9165.8</v>
          </cell>
        </row>
        <row r="747">
          <cell r="G747">
            <v>27724.6</v>
          </cell>
        </row>
        <row r="749">
          <cell r="G749">
            <v>7525.5</v>
          </cell>
        </row>
        <row r="751">
          <cell r="G751">
            <v>90225.2</v>
          </cell>
        </row>
        <row r="753">
          <cell r="G753">
            <v>3883.1</v>
          </cell>
        </row>
        <row r="755">
          <cell r="G755">
            <v>8567.2</v>
          </cell>
        </row>
        <row r="761">
          <cell r="G761">
            <v>32039.8</v>
          </cell>
        </row>
        <row r="763">
          <cell r="G763">
            <v>5789.7</v>
          </cell>
        </row>
        <row r="766">
          <cell r="G766">
            <v>149.7</v>
          </cell>
        </row>
        <row r="768">
          <cell r="G768">
            <v>114301.8</v>
          </cell>
        </row>
        <row r="770">
          <cell r="G770">
            <v>75142.5</v>
          </cell>
        </row>
        <row r="773">
          <cell r="G773">
            <v>52289.9</v>
          </cell>
        </row>
        <row r="777">
          <cell r="G777">
            <v>38649.9</v>
          </cell>
        </row>
        <row r="779">
          <cell r="G779">
            <v>20008.1</v>
          </cell>
        </row>
        <row r="787">
          <cell r="G787">
            <v>143335.2</v>
          </cell>
        </row>
        <row r="789">
          <cell r="G789">
            <v>1761.6</v>
          </cell>
        </row>
        <row r="791">
          <cell r="G791">
            <v>319.8</v>
          </cell>
        </row>
        <row r="795">
          <cell r="G795">
            <v>16825.1</v>
          </cell>
        </row>
        <row r="797">
          <cell r="G797">
            <v>211.9</v>
          </cell>
        </row>
        <row r="800">
          <cell r="G800">
            <v>1744.6</v>
          </cell>
        </row>
        <row r="801">
          <cell r="G801">
            <v>200</v>
          </cell>
        </row>
        <row r="807">
          <cell r="G807">
            <v>3926.3</v>
          </cell>
        </row>
        <row r="815">
          <cell r="G815">
            <v>1245.9</v>
          </cell>
        </row>
        <row r="817">
          <cell r="G817">
            <v>1196.6</v>
          </cell>
        </row>
        <row r="823">
          <cell r="G823">
            <v>24039.6</v>
          </cell>
        </row>
        <row r="827">
          <cell r="G827">
            <v>2223.4</v>
          </cell>
        </row>
        <row r="831">
          <cell r="G831">
            <v>4033.7</v>
          </cell>
        </row>
        <row r="835">
          <cell r="G835">
            <v>16396.8</v>
          </cell>
        </row>
        <row r="837">
          <cell r="G837">
            <v>3464</v>
          </cell>
        </row>
        <row r="840">
          <cell r="G840">
            <v>3000</v>
          </cell>
        </row>
        <row r="843">
          <cell r="G843">
            <v>1000</v>
          </cell>
        </row>
        <row r="845">
          <cell r="G845">
            <v>38777.399999999994</v>
          </cell>
        </row>
        <row r="849">
          <cell r="G849">
            <v>28122.1</v>
          </cell>
        </row>
        <row r="851">
          <cell r="G851">
            <v>7495.8</v>
          </cell>
        </row>
        <row r="856">
          <cell r="G856">
            <v>423.9</v>
          </cell>
        </row>
        <row r="858">
          <cell r="G858">
            <v>2735.6</v>
          </cell>
        </row>
        <row r="859">
          <cell r="G859">
            <v>7920.7</v>
          </cell>
        </row>
        <row r="862">
          <cell r="G862">
            <v>295</v>
          </cell>
        </row>
        <row r="865">
          <cell r="G865">
            <v>177</v>
          </cell>
        </row>
        <row r="874">
          <cell r="G874">
            <v>7448.7</v>
          </cell>
        </row>
        <row r="875">
          <cell r="G875">
            <v>14446.7</v>
          </cell>
        </row>
        <row r="879">
          <cell r="G879">
            <v>0</v>
          </cell>
        </row>
        <row r="886">
          <cell r="G886">
            <v>5221.6</v>
          </cell>
        </row>
        <row r="893">
          <cell r="G893">
            <v>9225.1</v>
          </cell>
        </row>
        <row r="896">
          <cell r="G896">
            <v>0</v>
          </cell>
        </row>
        <row r="897">
          <cell r="G897">
            <v>1005.2</v>
          </cell>
        </row>
        <row r="901">
          <cell r="G901">
            <v>1005.2</v>
          </cell>
        </row>
        <row r="902">
          <cell r="G902">
            <v>23868</v>
          </cell>
        </row>
        <row r="906">
          <cell r="G906">
            <v>1425.6</v>
          </cell>
        </row>
        <row r="908">
          <cell r="G908">
            <v>3471.4</v>
          </cell>
        </row>
        <row r="912">
          <cell r="G912">
            <v>5568.8</v>
          </cell>
        </row>
        <row r="914">
          <cell r="G914">
            <v>1698.2</v>
          </cell>
        </row>
        <row r="918">
          <cell r="G918">
            <v>3650.9</v>
          </cell>
        </row>
        <row r="919">
          <cell r="G919">
            <v>849.1</v>
          </cell>
        </row>
        <row r="927">
          <cell r="G927">
            <v>7204</v>
          </cell>
        </row>
        <row r="952">
          <cell r="G952">
            <v>0</v>
          </cell>
        </row>
        <row r="954">
          <cell r="G954">
            <v>55024.7</v>
          </cell>
        </row>
        <row r="958">
          <cell r="G958">
            <v>317.1</v>
          </cell>
        </row>
        <row r="961">
          <cell r="G961">
            <v>49428.6</v>
          </cell>
        </row>
        <row r="971">
          <cell r="G971">
            <v>1039.4</v>
          </cell>
        </row>
        <row r="973">
          <cell r="G973">
            <v>378.2</v>
          </cell>
        </row>
        <row r="975">
          <cell r="G975">
            <v>425</v>
          </cell>
        </row>
        <row r="977">
          <cell r="G977">
            <v>1963.9</v>
          </cell>
        </row>
        <row r="981">
          <cell r="G981">
            <v>180</v>
          </cell>
        </row>
        <row r="985">
          <cell r="G985">
            <v>320</v>
          </cell>
        </row>
        <row r="988">
          <cell r="G988">
            <v>50</v>
          </cell>
        </row>
        <row r="989">
          <cell r="G989">
            <v>922.5</v>
          </cell>
        </row>
        <row r="992">
          <cell r="G992">
            <v>6345.3</v>
          </cell>
        </row>
        <row r="998">
          <cell r="G998">
            <v>2949.4</v>
          </cell>
        </row>
        <row r="1000">
          <cell r="G1000">
            <v>3395.9</v>
          </cell>
        </row>
        <row r="1009">
          <cell r="G1009">
            <v>55197.40000000001</v>
          </cell>
        </row>
        <row r="1013">
          <cell r="G1013">
            <v>6237.3</v>
          </cell>
        </row>
        <row r="1016">
          <cell r="G1016">
            <v>22727.5</v>
          </cell>
        </row>
        <row r="1018">
          <cell r="G1018">
            <v>2736</v>
          </cell>
        </row>
        <row r="1020">
          <cell r="G1020">
            <v>1815.5</v>
          </cell>
        </row>
        <row r="1022">
          <cell r="G1022">
            <v>15852.5</v>
          </cell>
        </row>
        <row r="1025">
          <cell r="G1025">
            <v>73.3</v>
          </cell>
        </row>
        <row r="1028">
          <cell r="G1028">
            <v>761.8</v>
          </cell>
        </row>
        <row r="1030">
          <cell r="G1030">
            <v>330</v>
          </cell>
        </row>
        <row r="1035">
          <cell r="G1035">
            <v>588.5</v>
          </cell>
        </row>
        <row r="1036">
          <cell r="G1036">
            <v>1225</v>
          </cell>
        </row>
        <row r="1037">
          <cell r="G1037">
            <v>2850</v>
          </cell>
        </row>
        <row r="1043">
          <cell r="G1043">
            <v>1040891.2</v>
          </cell>
        </row>
        <row r="1047">
          <cell r="G1047">
            <v>356841.6</v>
          </cell>
        </row>
        <row r="1049">
          <cell r="G1049">
            <v>410.7</v>
          </cell>
        </row>
        <row r="1052">
          <cell r="G1052">
            <v>23046</v>
          </cell>
        </row>
        <row r="1054">
          <cell r="G1054">
            <v>285</v>
          </cell>
        </row>
        <row r="1056">
          <cell r="G1056">
            <v>2077.5</v>
          </cell>
        </row>
        <row r="1059">
          <cell r="G1059">
            <v>1251.5</v>
          </cell>
        </row>
        <row r="1062">
          <cell r="G1062">
            <v>21103.1</v>
          </cell>
        </row>
        <row r="1065">
          <cell r="G1065">
            <v>11443.3</v>
          </cell>
        </row>
        <row r="1074">
          <cell r="G1074">
            <v>104329.9</v>
          </cell>
        </row>
        <row r="1075">
          <cell r="G1075">
            <v>954.5</v>
          </cell>
        </row>
        <row r="1083">
          <cell r="G1083">
            <v>10266.1</v>
          </cell>
        </row>
        <row r="1085">
          <cell r="G1085">
            <v>256.5</v>
          </cell>
        </row>
        <row r="1086">
          <cell r="G1086">
            <v>929.4</v>
          </cell>
        </row>
        <row r="1090">
          <cell r="G1090">
            <v>498.5</v>
          </cell>
        </row>
        <row r="1093">
          <cell r="G1093">
            <v>349189.2</v>
          </cell>
        </row>
        <row r="1097">
          <cell r="G1097">
            <v>29117.6</v>
          </cell>
        </row>
        <row r="1099">
          <cell r="G1099">
            <v>198.2</v>
          </cell>
        </row>
        <row r="1109">
          <cell r="G1109">
            <v>71.9</v>
          </cell>
        </row>
        <row r="1111">
          <cell r="G1111">
            <v>39.3</v>
          </cell>
        </row>
        <row r="1113">
          <cell r="G1113">
            <v>25797.1</v>
          </cell>
        </row>
        <row r="1116">
          <cell r="G1116">
            <v>10785.6</v>
          </cell>
        </row>
        <row r="1120">
          <cell r="G1120">
            <v>11955.8</v>
          </cell>
        </row>
        <row r="1122">
          <cell r="G1122">
            <v>797.1000000000001</v>
          </cell>
        </row>
        <row r="1133">
          <cell r="G1133">
            <v>0</v>
          </cell>
        </row>
        <row r="1140">
          <cell r="G1140">
            <v>3520</v>
          </cell>
        </row>
        <row r="1141">
          <cell r="G1141">
            <v>6962.4</v>
          </cell>
        </row>
        <row r="1143">
          <cell r="G1143">
            <v>18316</v>
          </cell>
        </row>
        <row r="1156">
          <cell r="G1156">
            <v>3780.3</v>
          </cell>
        </row>
        <row r="1159">
          <cell r="G1159">
            <v>31310.2</v>
          </cell>
        </row>
        <row r="1161">
          <cell r="G1161">
            <v>119.1</v>
          </cell>
        </row>
        <row r="1179">
          <cell r="G1179">
            <v>1046.1</v>
          </cell>
        </row>
        <row r="1181">
          <cell r="G1181">
            <v>31.2</v>
          </cell>
        </row>
        <row r="1183">
          <cell r="G1183">
            <v>28.6</v>
          </cell>
        </row>
        <row r="1187">
          <cell r="G1187">
            <v>22</v>
          </cell>
        </row>
        <row r="1188">
          <cell r="G1188">
            <v>8926.3</v>
          </cell>
        </row>
        <row r="1189">
          <cell r="G1189">
            <v>4033.5</v>
          </cell>
        </row>
        <row r="1191">
          <cell r="G1191">
            <v>1150.1</v>
          </cell>
        </row>
        <row r="1192">
          <cell r="G1192">
            <v>23885.699999999997</v>
          </cell>
        </row>
        <row r="1196">
          <cell r="G1196">
            <v>4409.6</v>
          </cell>
        </row>
        <row r="1201">
          <cell r="G1201">
            <v>19476.1</v>
          </cell>
        </row>
        <row r="1203">
          <cell r="G1203">
            <v>33162.100000000006</v>
          </cell>
        </row>
        <row r="1207">
          <cell r="G1207">
            <v>33033.8</v>
          </cell>
        </row>
        <row r="1209">
          <cell r="G1209">
            <v>28.3</v>
          </cell>
        </row>
        <row r="1219">
          <cell r="G1219">
            <v>100</v>
          </cell>
        </row>
        <row r="1220">
          <cell r="G1220">
            <v>61438.7</v>
          </cell>
        </row>
        <row r="1224">
          <cell r="G1224">
            <v>26167.4</v>
          </cell>
        </row>
        <row r="1226">
          <cell r="G1226">
            <v>383.7</v>
          </cell>
        </row>
        <row r="1230">
          <cell r="G1230">
            <v>3417.4</v>
          </cell>
        </row>
        <row r="1236">
          <cell r="G1236">
            <v>18839.7</v>
          </cell>
        </row>
        <row r="1241">
          <cell r="G1241">
            <v>2284.8</v>
          </cell>
        </row>
        <row r="1252">
          <cell r="G1252">
            <v>5224.7</v>
          </cell>
        </row>
        <row r="1255">
          <cell r="G1255">
            <v>21</v>
          </cell>
        </row>
        <row r="1258">
          <cell r="G1258">
            <v>2000</v>
          </cell>
        </row>
        <row r="1259">
          <cell r="G1259">
            <v>3100</v>
          </cell>
        </row>
        <row r="1269">
          <cell r="G1269">
            <v>424035.5</v>
          </cell>
        </row>
        <row r="1273">
          <cell r="G1273">
            <v>3043</v>
          </cell>
        </row>
        <row r="1276">
          <cell r="G1276">
            <v>71810.7</v>
          </cell>
        </row>
        <row r="1284">
          <cell r="G1284">
            <v>38591.5</v>
          </cell>
        </row>
        <row r="1291">
          <cell r="G1291">
            <v>9397.2</v>
          </cell>
        </row>
        <row r="1295">
          <cell r="G1295">
            <v>2722.2</v>
          </cell>
        </row>
        <row r="1299">
          <cell r="G1299">
            <v>582.2</v>
          </cell>
        </row>
        <row r="1303">
          <cell r="G1303">
            <v>3559.1</v>
          </cell>
        </row>
        <row r="1310">
          <cell r="G1310">
            <v>58506.4</v>
          </cell>
        </row>
        <row r="1314">
          <cell r="G1314">
            <v>8899.7</v>
          </cell>
        </row>
        <row r="1319">
          <cell r="G1319">
            <v>191475</v>
          </cell>
        </row>
        <row r="1322">
          <cell r="G1322">
            <v>11290.2</v>
          </cell>
        </row>
        <row r="1332">
          <cell r="G1332">
            <v>21637.3</v>
          </cell>
        </row>
        <row r="1335">
          <cell r="G1335">
            <v>2200</v>
          </cell>
        </row>
        <row r="1336">
          <cell r="G1336">
            <v>300</v>
          </cell>
        </row>
        <row r="1339">
          <cell r="G133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83">
          <cell r="F183" t="str">
            <v>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50"/>
  </sheetPr>
  <dimension ref="A1:G157"/>
  <sheetViews>
    <sheetView showGridLines="0" tabSelected="1" zoomScalePageLayoutView="0" workbookViewId="0" topLeftCell="A1">
      <selection activeCell="A17" sqref="A17"/>
    </sheetView>
  </sheetViews>
  <sheetFormatPr defaultColWidth="9.140625" defaultRowHeight="12.75"/>
  <cols>
    <col min="1" max="1" width="53.421875" style="307" customWidth="1"/>
    <col min="2" max="2" width="12.421875" style="307" customWidth="1"/>
    <col min="3" max="3" width="13.421875" style="307" customWidth="1"/>
    <col min="4" max="4" width="17.140625" style="307" customWidth="1"/>
    <col min="5" max="5" width="9.7109375" style="307" customWidth="1"/>
    <col min="6" max="6" width="9.140625" style="307" hidden="1" customWidth="1"/>
    <col min="7" max="16384" width="9.140625" style="307" customWidth="1"/>
  </cols>
  <sheetData>
    <row r="1" ht="12.75">
      <c r="D1" s="43" t="s">
        <v>160</v>
      </c>
    </row>
    <row r="2" spans="3:4" ht="31.5" customHeight="1">
      <c r="C2" s="366" t="s">
        <v>223</v>
      </c>
      <c r="D2" s="367"/>
    </row>
    <row r="3" ht="12.75">
      <c r="D3" s="43" t="s">
        <v>225</v>
      </c>
    </row>
    <row r="6" spans="1:4" ht="42.75" customHeight="1">
      <c r="A6" s="371" t="s">
        <v>552</v>
      </c>
      <c r="B6" s="371"/>
      <c r="C6" s="371"/>
      <c r="D6" s="371"/>
    </row>
    <row r="7" spans="1:6" ht="12.75">
      <c r="A7" s="368"/>
      <c r="B7" s="368"/>
      <c r="C7" s="368"/>
      <c r="D7" s="311" t="s">
        <v>1536</v>
      </c>
      <c r="F7" s="312" t="s">
        <v>553</v>
      </c>
    </row>
    <row r="8" spans="1:4" ht="3.75" customHeight="1">
      <c r="A8" s="369" t="s">
        <v>554</v>
      </c>
      <c r="B8" s="369" t="s">
        <v>644</v>
      </c>
      <c r="C8" s="369"/>
      <c r="D8" s="370" t="s">
        <v>1254</v>
      </c>
    </row>
    <row r="9" spans="1:4" ht="3" customHeight="1">
      <c r="A9" s="369"/>
      <c r="B9" s="369"/>
      <c r="C9" s="369"/>
      <c r="D9" s="370"/>
    </row>
    <row r="10" spans="1:4" ht="3" customHeight="1">
      <c r="A10" s="369"/>
      <c r="B10" s="369"/>
      <c r="C10" s="369"/>
      <c r="D10" s="370"/>
    </row>
    <row r="11" spans="1:4" ht="3" customHeight="1">
      <c r="A11" s="369"/>
      <c r="B11" s="369"/>
      <c r="C11" s="369"/>
      <c r="D11" s="370"/>
    </row>
    <row r="12" spans="1:4" ht="3" customHeight="1">
      <c r="A12" s="369"/>
      <c r="B12" s="369"/>
      <c r="C12" s="369"/>
      <c r="D12" s="370"/>
    </row>
    <row r="13" spans="1:4" ht="3" customHeight="1">
      <c r="A13" s="369"/>
      <c r="B13" s="369"/>
      <c r="C13" s="369"/>
      <c r="D13" s="370"/>
    </row>
    <row r="14" spans="1:4" ht="17.25" customHeight="1">
      <c r="A14" s="369"/>
      <c r="B14" s="369"/>
      <c r="C14" s="369"/>
      <c r="D14" s="370"/>
    </row>
    <row r="15" spans="1:7" ht="21.75" customHeight="1">
      <c r="A15" s="369" t="s">
        <v>555</v>
      </c>
      <c r="B15" s="369"/>
      <c r="C15" s="369"/>
      <c r="D15" s="305">
        <f>SUM(D16:D156)</f>
        <v>3226172.1499999985</v>
      </c>
      <c r="G15" s="306" t="s">
        <v>556</v>
      </c>
    </row>
    <row r="16" spans="1:4" ht="63.75">
      <c r="A16" s="45" t="s">
        <v>557</v>
      </c>
      <c r="B16" s="364" t="s">
        <v>1518</v>
      </c>
      <c r="C16" s="364"/>
      <c r="D16" s="46">
        <v>791782.6</v>
      </c>
    </row>
    <row r="17" spans="1:4" ht="102">
      <c r="A17" s="47" t="s">
        <v>558</v>
      </c>
      <c r="B17" s="364" t="s">
        <v>559</v>
      </c>
      <c r="C17" s="364"/>
      <c r="D17" s="46">
        <v>8386.5</v>
      </c>
    </row>
    <row r="18" spans="1:4" ht="42" customHeight="1">
      <c r="A18" s="45" t="s">
        <v>560</v>
      </c>
      <c r="B18" s="364" t="s">
        <v>1519</v>
      </c>
      <c r="C18" s="364"/>
      <c r="D18" s="46">
        <v>7056.9</v>
      </c>
    </row>
    <row r="19" spans="1:4" ht="76.5">
      <c r="A19" s="47" t="s">
        <v>561</v>
      </c>
      <c r="B19" s="364" t="s">
        <v>1520</v>
      </c>
      <c r="C19" s="364"/>
      <c r="D19" s="46">
        <v>888.9</v>
      </c>
    </row>
    <row r="20" spans="1:4" ht="25.5" customHeight="1">
      <c r="A20" s="45" t="s">
        <v>1258</v>
      </c>
      <c r="B20" s="364" t="s">
        <v>1521</v>
      </c>
      <c r="C20" s="364"/>
      <c r="D20" s="313">
        <v>80224.7</v>
      </c>
    </row>
    <row r="21" spans="1:4" ht="39" customHeight="1">
      <c r="A21" s="45" t="s">
        <v>1522</v>
      </c>
      <c r="B21" s="364" t="s">
        <v>1263</v>
      </c>
      <c r="C21" s="364"/>
      <c r="D21" s="313">
        <v>168.5</v>
      </c>
    </row>
    <row r="22" spans="1:4" ht="12.75">
      <c r="A22" s="45" t="s">
        <v>1538</v>
      </c>
      <c r="B22" s="364" t="s">
        <v>1264</v>
      </c>
      <c r="C22" s="364"/>
      <c r="D22" s="46">
        <v>2.7</v>
      </c>
    </row>
    <row r="23" spans="1:4" ht="25.5">
      <c r="A23" s="45" t="s">
        <v>1265</v>
      </c>
      <c r="B23" s="364" t="s">
        <v>1266</v>
      </c>
      <c r="C23" s="364"/>
      <c r="D23" s="46">
        <v>10.5</v>
      </c>
    </row>
    <row r="24" spans="1:4" ht="38.25">
      <c r="A24" s="45" t="s">
        <v>1267</v>
      </c>
      <c r="B24" s="364" t="s">
        <v>1268</v>
      </c>
      <c r="C24" s="364"/>
      <c r="D24" s="46">
        <v>13405.9</v>
      </c>
    </row>
    <row r="25" spans="1:4" ht="12.75">
      <c r="A25" s="45" t="s">
        <v>1269</v>
      </c>
      <c r="B25" s="364" t="s">
        <v>1270</v>
      </c>
      <c r="C25" s="364"/>
      <c r="D25" s="46">
        <v>10301.4</v>
      </c>
    </row>
    <row r="26" spans="1:4" ht="12.75">
      <c r="A26" s="45" t="s">
        <v>1271</v>
      </c>
      <c r="B26" s="364" t="s">
        <v>1272</v>
      </c>
      <c r="C26" s="364"/>
      <c r="D26" s="46">
        <v>37648.8</v>
      </c>
    </row>
    <row r="27" spans="1:4" ht="12.75">
      <c r="A27" s="45" t="s">
        <v>562</v>
      </c>
      <c r="B27" s="364" t="s">
        <v>563</v>
      </c>
      <c r="C27" s="364"/>
      <c r="D27" s="46">
        <v>90.8</v>
      </c>
    </row>
    <row r="28" spans="1:4" ht="63.75">
      <c r="A28" s="45" t="s">
        <v>1273</v>
      </c>
      <c r="B28" s="364" t="s">
        <v>1274</v>
      </c>
      <c r="C28" s="364"/>
      <c r="D28" s="46">
        <v>6083.3</v>
      </c>
    </row>
    <row r="29" spans="1:4" ht="63.75">
      <c r="A29" s="45" t="s">
        <v>1275</v>
      </c>
      <c r="B29" s="364" t="s">
        <v>1276</v>
      </c>
      <c r="C29" s="364"/>
      <c r="D29" s="46">
        <v>131010</v>
      </c>
    </row>
    <row r="30" spans="1:4" ht="45" customHeight="1">
      <c r="A30" s="45" t="s">
        <v>1539</v>
      </c>
      <c r="B30" s="364" t="s">
        <v>1277</v>
      </c>
      <c r="C30" s="364"/>
      <c r="D30" s="46">
        <v>7677.7</v>
      </c>
    </row>
    <row r="31" spans="1:4" ht="63.75">
      <c r="A31" s="45" t="s">
        <v>1586</v>
      </c>
      <c r="B31" s="364" t="s">
        <v>1278</v>
      </c>
      <c r="C31" s="364"/>
      <c r="D31" s="46">
        <v>2740</v>
      </c>
    </row>
    <row r="32" spans="1:4" ht="25.5">
      <c r="A32" s="45" t="s">
        <v>1279</v>
      </c>
      <c r="B32" s="364" t="s">
        <v>1280</v>
      </c>
      <c r="C32" s="364"/>
      <c r="D32" s="46">
        <v>384</v>
      </c>
    </row>
    <row r="33" spans="1:4" ht="81.75" customHeight="1">
      <c r="A33" s="47" t="s">
        <v>729</v>
      </c>
      <c r="B33" s="364" t="s">
        <v>1281</v>
      </c>
      <c r="C33" s="364"/>
      <c r="D33" s="46">
        <v>49.6</v>
      </c>
    </row>
    <row r="34" spans="1:4" ht="38.25">
      <c r="A34" s="45" t="s">
        <v>1540</v>
      </c>
      <c r="B34" s="364" t="s">
        <v>564</v>
      </c>
      <c r="C34" s="364"/>
      <c r="D34" s="46">
        <v>-15.7</v>
      </c>
    </row>
    <row r="35" spans="1:4" ht="25.5">
      <c r="A35" s="45" t="s">
        <v>1541</v>
      </c>
      <c r="B35" s="364" t="s">
        <v>565</v>
      </c>
      <c r="C35" s="364"/>
      <c r="D35" s="46">
        <v>-0.8</v>
      </c>
    </row>
    <row r="36" spans="1:4" ht="51">
      <c r="A36" s="45" t="s">
        <v>1542</v>
      </c>
      <c r="B36" s="364" t="s">
        <v>566</v>
      </c>
      <c r="C36" s="364"/>
      <c r="D36" s="46">
        <v>0.4</v>
      </c>
    </row>
    <row r="37" spans="1:4" ht="25.5">
      <c r="A37" s="45" t="s">
        <v>1543</v>
      </c>
      <c r="B37" s="364" t="s">
        <v>567</v>
      </c>
      <c r="C37" s="364"/>
      <c r="D37" s="46">
        <v>1</v>
      </c>
    </row>
    <row r="38" spans="1:4" ht="76.5">
      <c r="A38" s="47" t="s">
        <v>730</v>
      </c>
      <c r="B38" s="364" t="s">
        <v>568</v>
      </c>
      <c r="C38" s="364"/>
      <c r="D38" s="46">
        <v>62682.1</v>
      </c>
    </row>
    <row r="39" spans="1:4" ht="63.75">
      <c r="A39" s="45" t="s">
        <v>1282</v>
      </c>
      <c r="B39" s="364" t="s">
        <v>1283</v>
      </c>
      <c r="C39" s="364"/>
      <c r="D39" s="46">
        <v>4633.3</v>
      </c>
    </row>
    <row r="40" spans="1:4" ht="63.75">
      <c r="A40" s="45" t="s">
        <v>569</v>
      </c>
      <c r="B40" s="364" t="s">
        <v>570</v>
      </c>
      <c r="C40" s="364"/>
      <c r="D40" s="46">
        <v>129.2</v>
      </c>
    </row>
    <row r="41" spans="1:4" ht="51">
      <c r="A41" s="45" t="s">
        <v>1284</v>
      </c>
      <c r="B41" s="364" t="s">
        <v>1285</v>
      </c>
      <c r="C41" s="364"/>
      <c r="D41" s="46">
        <v>129.5</v>
      </c>
    </row>
    <row r="42" spans="1:4" ht="76.5">
      <c r="A42" s="45" t="s">
        <v>1286</v>
      </c>
      <c r="B42" s="364" t="s">
        <v>1287</v>
      </c>
      <c r="C42" s="364"/>
      <c r="D42" s="46">
        <v>26142.5</v>
      </c>
    </row>
    <row r="43" spans="1:4" ht="25.5">
      <c r="A43" s="45" t="s">
        <v>571</v>
      </c>
      <c r="B43" s="364" t="s">
        <v>572</v>
      </c>
      <c r="C43" s="364"/>
      <c r="D43" s="46">
        <v>758.8</v>
      </c>
    </row>
    <row r="44" spans="1:4" ht="25.5">
      <c r="A44" s="45" t="s">
        <v>573</v>
      </c>
      <c r="B44" s="364" t="s">
        <v>574</v>
      </c>
      <c r="C44" s="364"/>
      <c r="D44" s="46">
        <v>251.3</v>
      </c>
    </row>
    <row r="45" spans="1:4" ht="25.5">
      <c r="A45" s="45" t="s">
        <v>575</v>
      </c>
      <c r="B45" s="364" t="s">
        <v>576</v>
      </c>
      <c r="C45" s="364"/>
      <c r="D45" s="46">
        <v>1495.9</v>
      </c>
    </row>
    <row r="46" spans="1:4" ht="25.5">
      <c r="A46" s="45" t="s">
        <v>577</v>
      </c>
      <c r="B46" s="364" t="s">
        <v>578</v>
      </c>
      <c r="C46" s="364"/>
      <c r="D46" s="46">
        <v>4539.5</v>
      </c>
    </row>
    <row r="47" spans="1:4" ht="25.5">
      <c r="A47" s="45" t="s">
        <v>579</v>
      </c>
      <c r="B47" s="364" t="s">
        <v>580</v>
      </c>
      <c r="C47" s="364"/>
      <c r="D47" s="46">
        <v>387.3</v>
      </c>
    </row>
    <row r="48" spans="1:4" ht="25.5">
      <c r="A48" s="45" t="s">
        <v>579</v>
      </c>
      <c r="B48" s="364" t="s">
        <v>581</v>
      </c>
      <c r="C48" s="364"/>
      <c r="D48" s="46">
        <v>1059.4</v>
      </c>
    </row>
    <row r="49" spans="1:4" ht="25.5">
      <c r="A49" s="45" t="s">
        <v>579</v>
      </c>
      <c r="B49" s="364" t="s">
        <v>582</v>
      </c>
      <c r="C49" s="364"/>
      <c r="D49" s="46">
        <v>4112.5</v>
      </c>
    </row>
    <row r="50" spans="1:4" ht="25.5">
      <c r="A50" s="45" t="s">
        <v>579</v>
      </c>
      <c r="B50" s="364" t="s">
        <v>583</v>
      </c>
      <c r="C50" s="364"/>
      <c r="D50" s="46">
        <v>563.99</v>
      </c>
    </row>
    <row r="51" spans="1:4" ht="38.25">
      <c r="A51" s="45" t="s">
        <v>584</v>
      </c>
      <c r="B51" s="364" t="s">
        <v>585</v>
      </c>
      <c r="C51" s="364"/>
      <c r="D51" s="46">
        <v>249.3</v>
      </c>
    </row>
    <row r="52" spans="1:4" ht="38.25">
      <c r="A52" s="45" t="s">
        <v>584</v>
      </c>
      <c r="B52" s="364" t="s">
        <v>586</v>
      </c>
      <c r="C52" s="364"/>
      <c r="D52" s="46">
        <v>1</v>
      </c>
    </row>
    <row r="53" spans="1:4" ht="25.5">
      <c r="A53" s="45" t="s">
        <v>587</v>
      </c>
      <c r="B53" s="364" t="s">
        <v>588</v>
      </c>
      <c r="C53" s="364"/>
      <c r="D53" s="46">
        <v>760.1</v>
      </c>
    </row>
    <row r="54" spans="1:4" ht="25.5">
      <c r="A54" s="45" t="s">
        <v>587</v>
      </c>
      <c r="B54" s="364" t="s">
        <v>589</v>
      </c>
      <c r="C54" s="364"/>
      <c r="D54" s="46">
        <v>0.1</v>
      </c>
    </row>
    <row r="55" spans="1:4" ht="25.5">
      <c r="A55" s="45" t="s">
        <v>587</v>
      </c>
      <c r="B55" s="364" t="s">
        <v>590</v>
      </c>
      <c r="C55" s="364"/>
      <c r="D55" s="46">
        <v>410.6</v>
      </c>
    </row>
    <row r="56" spans="1:4" ht="25.5">
      <c r="A56" s="45" t="s">
        <v>587</v>
      </c>
      <c r="B56" s="364" t="s">
        <v>591</v>
      </c>
      <c r="C56" s="364"/>
      <c r="D56" s="46">
        <v>9.1</v>
      </c>
    </row>
    <row r="57" spans="1:4" ht="25.5">
      <c r="A57" s="45" t="s">
        <v>587</v>
      </c>
      <c r="B57" s="364" t="s">
        <v>592</v>
      </c>
      <c r="C57" s="364"/>
      <c r="D57" s="46">
        <v>2.6</v>
      </c>
    </row>
    <row r="58" spans="1:4" ht="25.5">
      <c r="A58" s="45" t="s">
        <v>587</v>
      </c>
      <c r="B58" s="364" t="s">
        <v>593</v>
      </c>
      <c r="C58" s="364"/>
      <c r="D58" s="46">
        <v>88.2</v>
      </c>
    </row>
    <row r="59" spans="1:4" ht="25.5">
      <c r="A59" s="45" t="s">
        <v>587</v>
      </c>
      <c r="B59" s="364" t="s">
        <v>594</v>
      </c>
      <c r="C59" s="364"/>
      <c r="D59" s="46">
        <v>5062.5</v>
      </c>
    </row>
    <row r="60" spans="1:4" ht="25.5">
      <c r="A60" s="45" t="s">
        <v>1587</v>
      </c>
      <c r="B60" s="364" t="s">
        <v>1288</v>
      </c>
      <c r="C60" s="364"/>
      <c r="D60" s="46">
        <v>1494.1</v>
      </c>
    </row>
    <row r="61" spans="1:4" ht="76.5">
      <c r="A61" s="47" t="s">
        <v>740</v>
      </c>
      <c r="B61" s="364" t="s">
        <v>595</v>
      </c>
      <c r="C61" s="364"/>
      <c r="D61" s="46">
        <v>33264</v>
      </c>
    </row>
    <row r="62" spans="1:4" ht="89.25">
      <c r="A62" s="47" t="s">
        <v>741</v>
      </c>
      <c r="B62" s="364" t="s">
        <v>596</v>
      </c>
      <c r="C62" s="364"/>
      <c r="D62" s="46">
        <v>425</v>
      </c>
    </row>
    <row r="63" spans="1:4" ht="38.25">
      <c r="A63" s="45" t="s">
        <v>1774</v>
      </c>
      <c r="B63" s="364" t="s">
        <v>1775</v>
      </c>
      <c r="C63" s="364"/>
      <c r="D63" s="46">
        <v>16006.9</v>
      </c>
    </row>
    <row r="64" spans="1:4" ht="51">
      <c r="A64" s="45" t="s">
        <v>1776</v>
      </c>
      <c r="B64" s="364" t="s">
        <v>1777</v>
      </c>
      <c r="C64" s="364"/>
      <c r="D64" s="46">
        <v>545.8</v>
      </c>
    </row>
    <row r="65" spans="1:5" ht="103.5" customHeight="1">
      <c r="A65" s="47" t="s">
        <v>731</v>
      </c>
      <c r="B65" s="364" t="s">
        <v>1778</v>
      </c>
      <c r="C65" s="364"/>
      <c r="D65" s="46">
        <v>250.4</v>
      </c>
      <c r="E65" s="314"/>
    </row>
    <row r="66" spans="1:4" ht="55.5" customHeight="1">
      <c r="A66" s="45" t="s">
        <v>1779</v>
      </c>
      <c r="B66" s="364" t="s">
        <v>1780</v>
      </c>
      <c r="C66" s="364"/>
      <c r="D66" s="46">
        <v>42.2</v>
      </c>
    </row>
    <row r="67" spans="1:4" ht="51">
      <c r="A67" s="45" t="s">
        <v>1532</v>
      </c>
      <c r="B67" s="364" t="s">
        <v>1781</v>
      </c>
      <c r="C67" s="364"/>
      <c r="D67" s="46">
        <v>234.4</v>
      </c>
    </row>
    <row r="68" spans="1:4" ht="51">
      <c r="A68" s="45" t="s">
        <v>742</v>
      </c>
      <c r="B68" s="364" t="s">
        <v>597</v>
      </c>
      <c r="C68" s="364"/>
      <c r="D68" s="46">
        <v>15</v>
      </c>
    </row>
    <row r="69" spans="1:4" ht="51">
      <c r="A69" s="45" t="s">
        <v>742</v>
      </c>
      <c r="B69" s="364" t="s">
        <v>1782</v>
      </c>
      <c r="C69" s="364"/>
      <c r="D69" s="46">
        <v>33</v>
      </c>
    </row>
    <row r="70" spans="1:4" ht="51">
      <c r="A70" s="45" t="s">
        <v>1577</v>
      </c>
      <c r="B70" s="364" t="s">
        <v>1783</v>
      </c>
      <c r="C70" s="364"/>
      <c r="D70" s="46">
        <v>20.5</v>
      </c>
    </row>
    <row r="71" spans="1:4" ht="63.75">
      <c r="A71" s="45" t="s">
        <v>598</v>
      </c>
      <c r="B71" s="364" t="s">
        <v>599</v>
      </c>
      <c r="C71" s="364"/>
      <c r="D71" s="46">
        <v>3.2</v>
      </c>
    </row>
    <row r="72" spans="1:4" ht="63.75">
      <c r="A72" s="45" t="s">
        <v>598</v>
      </c>
      <c r="B72" s="364" t="s">
        <v>600</v>
      </c>
      <c r="C72" s="364"/>
      <c r="D72" s="46">
        <v>15.5</v>
      </c>
    </row>
    <row r="73" spans="1:4" ht="63.75">
      <c r="A73" s="45" t="s">
        <v>598</v>
      </c>
      <c r="B73" s="364" t="s">
        <v>601</v>
      </c>
      <c r="C73" s="364"/>
      <c r="D73" s="46">
        <v>19.9</v>
      </c>
    </row>
    <row r="74" spans="1:4" ht="38.25">
      <c r="A74" s="45" t="s">
        <v>602</v>
      </c>
      <c r="B74" s="364" t="s">
        <v>1784</v>
      </c>
      <c r="C74" s="364"/>
      <c r="D74" s="46">
        <v>41</v>
      </c>
    </row>
    <row r="75" spans="1:4" ht="38.25">
      <c r="A75" s="45" t="s">
        <v>603</v>
      </c>
      <c r="B75" s="364" t="s">
        <v>1785</v>
      </c>
      <c r="C75" s="364"/>
      <c r="D75" s="46">
        <v>13</v>
      </c>
    </row>
    <row r="76" spans="1:4" ht="30.75" customHeight="1">
      <c r="A76" s="45" t="s">
        <v>1578</v>
      </c>
      <c r="B76" s="364" t="s">
        <v>1786</v>
      </c>
      <c r="C76" s="364"/>
      <c r="D76" s="46">
        <v>99.5</v>
      </c>
    </row>
    <row r="77" spans="1:4" ht="25.5">
      <c r="A77" s="45" t="s">
        <v>1579</v>
      </c>
      <c r="B77" s="364" t="s">
        <v>662</v>
      </c>
      <c r="C77" s="364"/>
      <c r="D77" s="46">
        <v>71.8</v>
      </c>
    </row>
    <row r="78" spans="1:4" ht="51">
      <c r="A78" s="45" t="s">
        <v>1580</v>
      </c>
      <c r="B78" s="364" t="s">
        <v>663</v>
      </c>
      <c r="C78" s="364"/>
      <c r="D78" s="46">
        <v>468.2</v>
      </c>
    </row>
    <row r="79" spans="1:4" ht="51">
      <c r="A79" s="45" t="s">
        <v>1580</v>
      </c>
      <c r="B79" s="364" t="s">
        <v>664</v>
      </c>
      <c r="C79" s="364"/>
      <c r="D79" s="46">
        <v>6</v>
      </c>
    </row>
    <row r="80" spans="1:4" ht="51">
      <c r="A80" s="45" t="s">
        <v>604</v>
      </c>
      <c r="B80" s="364" t="s">
        <v>605</v>
      </c>
      <c r="C80" s="364"/>
      <c r="D80" s="46">
        <v>2.8</v>
      </c>
    </row>
    <row r="81" spans="1:4" ht="51">
      <c r="A81" s="45" t="s">
        <v>606</v>
      </c>
      <c r="B81" s="364" t="s">
        <v>607</v>
      </c>
      <c r="C81" s="364"/>
      <c r="D81" s="46">
        <v>50</v>
      </c>
    </row>
    <row r="82" spans="1:4" ht="51">
      <c r="A82" s="45" t="s">
        <v>606</v>
      </c>
      <c r="B82" s="364" t="s">
        <v>608</v>
      </c>
      <c r="C82" s="364"/>
      <c r="D82" s="46">
        <v>26</v>
      </c>
    </row>
    <row r="83" spans="1:4" ht="38.25">
      <c r="A83" s="45" t="s">
        <v>1588</v>
      </c>
      <c r="B83" s="364" t="s">
        <v>609</v>
      </c>
      <c r="C83" s="364"/>
      <c r="D83" s="46">
        <v>2</v>
      </c>
    </row>
    <row r="84" spans="1:5" ht="63.75">
      <c r="A84" s="45" t="s">
        <v>610</v>
      </c>
      <c r="B84" s="364" t="s">
        <v>611</v>
      </c>
      <c r="C84" s="364"/>
      <c r="D84" s="46">
        <v>25.8</v>
      </c>
      <c r="E84" s="314"/>
    </row>
    <row r="85" spans="1:5" ht="63.75">
      <c r="A85" s="45" t="s">
        <v>610</v>
      </c>
      <c r="B85" s="364" t="s">
        <v>612</v>
      </c>
      <c r="C85" s="364"/>
      <c r="D85" s="46">
        <v>33.9</v>
      </c>
      <c r="E85" s="314"/>
    </row>
    <row r="86" spans="1:5" ht="63.75">
      <c r="A86" s="45" t="s">
        <v>610</v>
      </c>
      <c r="B86" s="364" t="s">
        <v>613</v>
      </c>
      <c r="C86" s="364"/>
      <c r="D86" s="46">
        <v>6</v>
      </c>
      <c r="E86" s="314"/>
    </row>
    <row r="87" spans="1:4" ht="39.75" customHeight="1">
      <c r="A87" s="45" t="s">
        <v>665</v>
      </c>
      <c r="B87" s="364" t="s">
        <v>614</v>
      </c>
      <c r="C87" s="364"/>
      <c r="D87" s="46">
        <v>3</v>
      </c>
    </row>
    <row r="88" spans="1:4" ht="39.75" customHeight="1">
      <c r="A88" s="45" t="s">
        <v>665</v>
      </c>
      <c r="B88" s="364" t="s">
        <v>666</v>
      </c>
      <c r="C88" s="364"/>
      <c r="D88" s="46">
        <v>590</v>
      </c>
    </row>
    <row r="89" spans="1:4" ht="39.75" customHeight="1">
      <c r="A89" s="45" t="s">
        <v>665</v>
      </c>
      <c r="B89" s="364" t="s">
        <v>615</v>
      </c>
      <c r="C89" s="364"/>
      <c r="D89" s="46">
        <v>1.3</v>
      </c>
    </row>
    <row r="90" spans="1:4" ht="39.75" customHeight="1">
      <c r="A90" s="45" t="s">
        <v>665</v>
      </c>
      <c r="B90" s="364" t="s">
        <v>616</v>
      </c>
      <c r="C90" s="364"/>
      <c r="D90" s="46">
        <v>3</v>
      </c>
    </row>
    <row r="91" spans="1:4" ht="39.75" customHeight="1">
      <c r="A91" s="45" t="s">
        <v>665</v>
      </c>
      <c r="B91" s="364" t="s">
        <v>667</v>
      </c>
      <c r="C91" s="364"/>
      <c r="D91" s="46">
        <v>14</v>
      </c>
    </row>
    <row r="92" spans="1:4" ht="39.75" customHeight="1">
      <c r="A92" s="45" t="s">
        <v>665</v>
      </c>
      <c r="B92" s="364" t="s">
        <v>668</v>
      </c>
      <c r="C92" s="364"/>
      <c r="D92" s="46">
        <v>15.4</v>
      </c>
    </row>
    <row r="93" spans="1:4" ht="39.75" customHeight="1">
      <c r="A93" s="45" t="s">
        <v>665</v>
      </c>
      <c r="B93" s="364" t="s">
        <v>669</v>
      </c>
      <c r="C93" s="364"/>
      <c r="D93" s="46">
        <v>19.1</v>
      </c>
    </row>
    <row r="94" spans="1:4" ht="39.75" customHeight="1">
      <c r="A94" s="45" t="s">
        <v>665</v>
      </c>
      <c r="B94" s="364" t="s">
        <v>670</v>
      </c>
      <c r="C94" s="364"/>
      <c r="D94" s="46">
        <v>909.9</v>
      </c>
    </row>
    <row r="95" spans="1:4" ht="39.75" customHeight="1">
      <c r="A95" s="45" t="s">
        <v>665</v>
      </c>
      <c r="B95" s="364" t="s">
        <v>671</v>
      </c>
      <c r="C95" s="364"/>
      <c r="D95" s="46">
        <v>3680.9</v>
      </c>
    </row>
    <row r="96" spans="1:4" ht="39.75" customHeight="1">
      <c r="A96" s="45" t="s">
        <v>665</v>
      </c>
      <c r="B96" s="364" t="s">
        <v>672</v>
      </c>
      <c r="C96" s="364"/>
      <c r="D96" s="46">
        <v>83.5</v>
      </c>
    </row>
    <row r="97" spans="1:4" ht="39.75" customHeight="1">
      <c r="A97" s="45" t="s">
        <v>665</v>
      </c>
      <c r="B97" s="364" t="s">
        <v>617</v>
      </c>
      <c r="C97" s="364"/>
      <c r="D97" s="46">
        <v>15.7</v>
      </c>
    </row>
    <row r="98" spans="1:4" ht="39.75" customHeight="1">
      <c r="A98" s="45" t="s">
        <v>665</v>
      </c>
      <c r="B98" s="364" t="s">
        <v>618</v>
      </c>
      <c r="C98" s="364"/>
      <c r="D98" s="46">
        <v>14.4</v>
      </c>
    </row>
    <row r="99" spans="1:4" ht="25.5">
      <c r="A99" s="45" t="s">
        <v>1581</v>
      </c>
      <c r="B99" s="364" t="s">
        <v>673</v>
      </c>
      <c r="C99" s="364"/>
      <c r="D99" s="46">
        <v>-45</v>
      </c>
    </row>
    <row r="100" spans="1:4" ht="25.5">
      <c r="A100" s="45" t="s">
        <v>1581</v>
      </c>
      <c r="B100" s="364" t="s">
        <v>674</v>
      </c>
      <c r="C100" s="364"/>
      <c r="D100" s="46">
        <v>-58.9</v>
      </c>
    </row>
    <row r="101" spans="1:4" ht="25.5">
      <c r="A101" s="45" t="s">
        <v>1581</v>
      </c>
      <c r="B101" s="364" t="s">
        <v>619</v>
      </c>
      <c r="C101" s="364"/>
      <c r="D101" s="46">
        <v>95.7</v>
      </c>
    </row>
    <row r="102" spans="1:4" ht="12.75">
      <c r="A102" s="45" t="s">
        <v>1582</v>
      </c>
      <c r="B102" s="364" t="s">
        <v>675</v>
      </c>
      <c r="C102" s="364"/>
      <c r="D102" s="46">
        <v>3308.5</v>
      </c>
    </row>
    <row r="103" spans="1:4" ht="12.75">
      <c r="A103" s="45" t="s">
        <v>1582</v>
      </c>
      <c r="B103" s="364" t="s">
        <v>620</v>
      </c>
      <c r="C103" s="364"/>
      <c r="D103" s="46">
        <v>166.8</v>
      </c>
    </row>
    <row r="104" spans="1:4" ht="25.5">
      <c r="A104" s="45" t="s">
        <v>676</v>
      </c>
      <c r="B104" s="364" t="s">
        <v>677</v>
      </c>
      <c r="C104" s="364"/>
      <c r="D104" s="46">
        <v>73992</v>
      </c>
    </row>
    <row r="105" spans="1:4" ht="25.5">
      <c r="A105" s="45" t="s">
        <v>678</v>
      </c>
      <c r="B105" s="364" t="s">
        <v>679</v>
      </c>
      <c r="C105" s="364"/>
      <c r="D105" s="46">
        <v>55122.3</v>
      </c>
    </row>
    <row r="106" spans="1:4" ht="25.5">
      <c r="A106" s="45" t="s">
        <v>680</v>
      </c>
      <c r="B106" s="364" t="s">
        <v>681</v>
      </c>
      <c r="C106" s="364"/>
      <c r="D106" s="46">
        <v>5738.2</v>
      </c>
    </row>
    <row r="107" spans="1:4" ht="51">
      <c r="A107" s="45" t="s">
        <v>621</v>
      </c>
      <c r="B107" s="364" t="s">
        <v>622</v>
      </c>
      <c r="C107" s="364"/>
      <c r="D107" s="46">
        <v>4011</v>
      </c>
    </row>
    <row r="108" spans="1:4" ht="63.75">
      <c r="A108" s="45" t="s">
        <v>682</v>
      </c>
      <c r="B108" s="364" t="s">
        <v>683</v>
      </c>
      <c r="C108" s="364"/>
      <c r="D108" s="46">
        <v>132880.7</v>
      </c>
    </row>
    <row r="109" spans="1:4" ht="25.5">
      <c r="A109" s="45" t="s">
        <v>684</v>
      </c>
      <c r="B109" s="364" t="s">
        <v>685</v>
      </c>
      <c r="C109" s="364"/>
      <c r="D109" s="46">
        <v>3172</v>
      </c>
    </row>
    <row r="110" spans="1:4" ht="25.5">
      <c r="A110" s="45" t="s">
        <v>684</v>
      </c>
      <c r="B110" s="364" t="s">
        <v>623</v>
      </c>
      <c r="C110" s="364"/>
      <c r="D110" s="46">
        <v>2354</v>
      </c>
    </row>
    <row r="111" spans="1:4" ht="38.25">
      <c r="A111" s="45" t="s">
        <v>1584</v>
      </c>
      <c r="B111" s="364" t="s">
        <v>686</v>
      </c>
      <c r="C111" s="364"/>
      <c r="D111" s="46">
        <v>96875.6</v>
      </c>
    </row>
    <row r="112" spans="1:4" ht="76.5">
      <c r="A112" s="47" t="s">
        <v>624</v>
      </c>
      <c r="B112" s="364" t="s">
        <v>687</v>
      </c>
      <c r="C112" s="364"/>
      <c r="D112" s="46">
        <v>24367</v>
      </c>
    </row>
    <row r="113" spans="1:4" ht="36.75" customHeight="1">
      <c r="A113" s="45" t="s">
        <v>688</v>
      </c>
      <c r="B113" s="364" t="s">
        <v>689</v>
      </c>
      <c r="C113" s="364"/>
      <c r="D113" s="46">
        <v>8094</v>
      </c>
    </row>
    <row r="114" spans="1:4" ht="25.5">
      <c r="A114" s="45" t="s">
        <v>690</v>
      </c>
      <c r="B114" s="364" t="s">
        <v>691</v>
      </c>
      <c r="C114" s="364"/>
      <c r="D114" s="46">
        <v>49748</v>
      </c>
    </row>
    <row r="115" spans="1:4" ht="38.25">
      <c r="A115" s="45" t="s">
        <v>625</v>
      </c>
      <c r="B115" s="364" t="s">
        <v>626</v>
      </c>
      <c r="C115" s="364"/>
      <c r="D115" s="46">
        <v>50</v>
      </c>
    </row>
    <row r="116" spans="1:4" ht="38.25">
      <c r="A116" s="45" t="s">
        <v>625</v>
      </c>
      <c r="B116" s="364" t="s">
        <v>627</v>
      </c>
      <c r="C116" s="364"/>
      <c r="D116" s="46">
        <v>386</v>
      </c>
    </row>
    <row r="117" spans="1:4" ht="38.25">
      <c r="A117" s="45" t="s">
        <v>625</v>
      </c>
      <c r="B117" s="364" t="s">
        <v>628</v>
      </c>
      <c r="C117" s="364"/>
      <c r="D117" s="46">
        <v>8901.9</v>
      </c>
    </row>
    <row r="118" spans="1:4" ht="38.25">
      <c r="A118" s="45" t="s">
        <v>625</v>
      </c>
      <c r="B118" s="364" t="s">
        <v>629</v>
      </c>
      <c r="C118" s="364"/>
      <c r="D118" s="46">
        <v>800.3</v>
      </c>
    </row>
    <row r="119" spans="1:4" ht="38.25">
      <c r="A119" s="45" t="s">
        <v>625</v>
      </c>
      <c r="B119" s="364" t="s">
        <v>630</v>
      </c>
      <c r="C119" s="364"/>
      <c r="D119" s="46">
        <v>599.6</v>
      </c>
    </row>
    <row r="120" spans="1:4" ht="12.75">
      <c r="A120" s="45" t="s">
        <v>692</v>
      </c>
      <c r="B120" s="364" t="s">
        <v>693</v>
      </c>
      <c r="C120" s="364"/>
      <c r="D120" s="46">
        <v>18000</v>
      </c>
    </row>
    <row r="121" spans="1:4" ht="12.75">
      <c r="A121" s="45" t="s">
        <v>692</v>
      </c>
      <c r="B121" s="364" t="s">
        <v>694</v>
      </c>
      <c r="C121" s="364"/>
      <c r="D121" s="46">
        <v>18400.2</v>
      </c>
    </row>
    <row r="122" spans="1:4" ht="12.75">
      <c r="A122" s="45" t="s">
        <v>692</v>
      </c>
      <c r="B122" s="364" t="s">
        <v>695</v>
      </c>
      <c r="C122" s="364"/>
      <c r="D122" s="46">
        <v>20587.8</v>
      </c>
    </row>
    <row r="123" spans="1:4" ht="12.75">
      <c r="A123" s="45" t="s">
        <v>692</v>
      </c>
      <c r="B123" s="364" t="s">
        <v>696</v>
      </c>
      <c r="C123" s="364"/>
      <c r="D123" s="46">
        <v>986.4</v>
      </c>
    </row>
    <row r="124" spans="1:4" ht="12.75">
      <c r="A124" s="45" t="s">
        <v>692</v>
      </c>
      <c r="B124" s="364" t="s">
        <v>697</v>
      </c>
      <c r="C124" s="364"/>
      <c r="D124" s="46">
        <v>55860.2</v>
      </c>
    </row>
    <row r="125" spans="1:4" ht="12.75">
      <c r="A125" s="45" t="s">
        <v>692</v>
      </c>
      <c r="B125" s="364" t="s">
        <v>698</v>
      </c>
      <c r="C125" s="364"/>
      <c r="D125" s="46">
        <v>1985.1</v>
      </c>
    </row>
    <row r="126" spans="1:4" ht="12.75">
      <c r="A126" s="45" t="s">
        <v>692</v>
      </c>
      <c r="B126" s="364" t="s">
        <v>699</v>
      </c>
      <c r="C126" s="364"/>
      <c r="D126" s="46">
        <v>36408.1</v>
      </c>
    </row>
    <row r="127" spans="1:4" ht="38.25">
      <c r="A127" s="45" t="s">
        <v>1589</v>
      </c>
      <c r="B127" s="364" t="s">
        <v>700</v>
      </c>
      <c r="C127" s="364"/>
      <c r="D127" s="46">
        <v>73601.3</v>
      </c>
    </row>
    <row r="128" spans="1:4" ht="38.25">
      <c r="A128" s="45" t="s">
        <v>1590</v>
      </c>
      <c r="B128" s="364" t="s">
        <v>701</v>
      </c>
      <c r="C128" s="364"/>
      <c r="D128" s="46">
        <v>5047.3</v>
      </c>
    </row>
    <row r="129" spans="1:4" ht="51">
      <c r="A129" s="45" t="s">
        <v>1260</v>
      </c>
      <c r="B129" s="364" t="s">
        <v>702</v>
      </c>
      <c r="C129" s="364"/>
      <c r="D129" s="46">
        <v>9801</v>
      </c>
    </row>
    <row r="130" spans="1:4" ht="51">
      <c r="A130" s="45" t="s">
        <v>631</v>
      </c>
      <c r="B130" s="364" t="s">
        <v>632</v>
      </c>
      <c r="C130" s="364"/>
      <c r="D130" s="46">
        <v>27</v>
      </c>
    </row>
    <row r="131" spans="1:4" ht="51">
      <c r="A131" s="45" t="s">
        <v>1261</v>
      </c>
      <c r="B131" s="364" t="s">
        <v>703</v>
      </c>
      <c r="C131" s="364"/>
      <c r="D131" s="46">
        <v>7.4</v>
      </c>
    </row>
    <row r="132" spans="1:4" ht="38.25">
      <c r="A132" s="45" t="s">
        <v>704</v>
      </c>
      <c r="B132" s="364" t="s">
        <v>705</v>
      </c>
      <c r="C132" s="364"/>
      <c r="D132" s="46">
        <v>8551.5</v>
      </c>
    </row>
    <row r="133" spans="1:4" ht="25.5">
      <c r="A133" s="45" t="s">
        <v>706</v>
      </c>
      <c r="B133" s="364" t="s">
        <v>707</v>
      </c>
      <c r="C133" s="364"/>
      <c r="D133" s="46">
        <v>11846.4</v>
      </c>
    </row>
    <row r="134" spans="1:4" ht="38.25">
      <c r="A134" s="45" t="s">
        <v>1262</v>
      </c>
      <c r="B134" s="364" t="s">
        <v>708</v>
      </c>
      <c r="C134" s="364"/>
      <c r="D134" s="46">
        <v>87416.1</v>
      </c>
    </row>
    <row r="135" spans="1:4" ht="38.25">
      <c r="A135" s="45" t="s">
        <v>709</v>
      </c>
      <c r="B135" s="364" t="s">
        <v>710</v>
      </c>
      <c r="C135" s="364"/>
      <c r="D135" s="46">
        <v>2497.2</v>
      </c>
    </row>
    <row r="136" spans="1:4" ht="38.25">
      <c r="A136" s="45" t="s">
        <v>709</v>
      </c>
      <c r="B136" s="364" t="s">
        <v>711</v>
      </c>
      <c r="C136" s="364"/>
      <c r="D136" s="46">
        <v>452969.4</v>
      </c>
    </row>
    <row r="137" spans="1:4" ht="38.25">
      <c r="A137" s="45" t="s">
        <v>709</v>
      </c>
      <c r="B137" s="364" t="s">
        <v>712</v>
      </c>
      <c r="C137" s="364"/>
      <c r="D137" s="46">
        <v>471217.3</v>
      </c>
    </row>
    <row r="138" spans="1:4" ht="38.25">
      <c r="A138" s="45" t="s">
        <v>709</v>
      </c>
      <c r="B138" s="364" t="s">
        <v>633</v>
      </c>
      <c r="C138" s="364"/>
      <c r="D138" s="46">
        <v>117714.2</v>
      </c>
    </row>
    <row r="139" spans="1:4" ht="63.75">
      <c r="A139" s="45" t="s">
        <v>713</v>
      </c>
      <c r="B139" s="364" t="s">
        <v>714</v>
      </c>
      <c r="C139" s="364"/>
      <c r="D139" s="46">
        <v>13627.9</v>
      </c>
    </row>
    <row r="140" spans="1:4" ht="38.25">
      <c r="A140" s="45" t="s">
        <v>715</v>
      </c>
      <c r="B140" s="364" t="s">
        <v>716</v>
      </c>
      <c r="C140" s="364"/>
      <c r="D140" s="46">
        <v>30698.3</v>
      </c>
    </row>
    <row r="141" spans="1:4" ht="63.75">
      <c r="A141" s="45" t="s">
        <v>717</v>
      </c>
      <c r="B141" s="364" t="s">
        <v>718</v>
      </c>
      <c r="C141" s="364"/>
      <c r="D141" s="46">
        <v>23485.5</v>
      </c>
    </row>
    <row r="142" spans="1:4" ht="56.25" customHeight="1">
      <c r="A142" s="45" t="s">
        <v>1251</v>
      </c>
      <c r="B142" s="364" t="s">
        <v>719</v>
      </c>
      <c r="C142" s="364"/>
      <c r="D142" s="46">
        <v>9190.5</v>
      </c>
    </row>
    <row r="143" spans="1:4" ht="43.5" customHeight="1">
      <c r="A143" s="45" t="s">
        <v>720</v>
      </c>
      <c r="B143" s="364" t="s">
        <v>721</v>
      </c>
      <c r="C143" s="364"/>
      <c r="D143" s="46">
        <v>389.5</v>
      </c>
    </row>
    <row r="144" spans="1:4" ht="66" customHeight="1">
      <c r="A144" s="45" t="s">
        <v>634</v>
      </c>
      <c r="B144" s="364" t="s">
        <v>722</v>
      </c>
      <c r="C144" s="364"/>
      <c r="D144" s="46">
        <v>32579.4</v>
      </c>
    </row>
    <row r="145" spans="1:4" ht="68.25" customHeight="1">
      <c r="A145" s="45" t="s">
        <v>635</v>
      </c>
      <c r="B145" s="364" t="s">
        <v>636</v>
      </c>
      <c r="C145" s="364"/>
      <c r="D145" s="46">
        <v>19.4</v>
      </c>
    </row>
    <row r="146" spans="1:4" ht="38.25">
      <c r="A146" s="45" t="s">
        <v>637</v>
      </c>
      <c r="B146" s="364" t="s">
        <v>638</v>
      </c>
      <c r="C146" s="364"/>
      <c r="D146" s="46">
        <v>136</v>
      </c>
    </row>
    <row r="147" spans="1:4" ht="38.25">
      <c r="A147" s="45" t="s">
        <v>637</v>
      </c>
      <c r="B147" s="364" t="s">
        <v>639</v>
      </c>
      <c r="C147" s="364"/>
      <c r="D147" s="46">
        <v>1511.7</v>
      </c>
    </row>
    <row r="148" spans="1:4" ht="38.25">
      <c r="A148" s="45" t="s">
        <v>640</v>
      </c>
      <c r="B148" s="364" t="s">
        <v>641</v>
      </c>
      <c r="C148" s="364"/>
      <c r="D148" s="46">
        <v>27.26</v>
      </c>
    </row>
    <row r="149" spans="1:4" ht="25.5">
      <c r="A149" s="45" t="s">
        <v>1252</v>
      </c>
      <c r="B149" s="364" t="s">
        <v>723</v>
      </c>
      <c r="C149" s="364"/>
      <c r="D149" s="46">
        <v>266.8</v>
      </c>
    </row>
    <row r="150" spans="1:4" ht="25.5">
      <c r="A150" s="45" t="s">
        <v>1252</v>
      </c>
      <c r="B150" s="364" t="s">
        <v>642</v>
      </c>
      <c r="C150" s="364"/>
      <c r="D150" s="46">
        <v>24</v>
      </c>
    </row>
    <row r="151" spans="1:4" ht="38.25">
      <c r="A151" s="45" t="s">
        <v>1253</v>
      </c>
      <c r="B151" s="364" t="s">
        <v>724</v>
      </c>
      <c r="C151" s="364"/>
      <c r="D151" s="46">
        <v>-15339.2</v>
      </c>
    </row>
    <row r="152" spans="1:4" ht="38.25">
      <c r="A152" s="45" t="s">
        <v>1253</v>
      </c>
      <c r="B152" s="364" t="s">
        <v>725</v>
      </c>
      <c r="C152" s="364"/>
      <c r="D152" s="46">
        <v>-590.5</v>
      </c>
    </row>
    <row r="153" spans="1:4" ht="38.25">
      <c r="A153" s="45" t="s">
        <v>1253</v>
      </c>
      <c r="B153" s="364" t="s">
        <v>643</v>
      </c>
      <c r="C153" s="364"/>
      <c r="D153" s="46">
        <v>-1171.2</v>
      </c>
    </row>
    <row r="154" spans="1:4" ht="38.25">
      <c r="A154" s="45" t="s">
        <v>1253</v>
      </c>
      <c r="B154" s="364" t="s">
        <v>726</v>
      </c>
      <c r="C154" s="364"/>
      <c r="D154" s="46">
        <v>-1590</v>
      </c>
    </row>
    <row r="155" spans="1:4" ht="38.25">
      <c r="A155" s="45" t="s">
        <v>1253</v>
      </c>
      <c r="B155" s="364" t="s">
        <v>727</v>
      </c>
      <c r="C155" s="364"/>
      <c r="D155" s="46">
        <v>-381.2</v>
      </c>
    </row>
    <row r="156" spans="1:4" ht="38.25">
      <c r="A156" s="45" t="s">
        <v>1253</v>
      </c>
      <c r="B156" s="364" t="s">
        <v>728</v>
      </c>
      <c r="C156" s="364"/>
      <c r="D156" s="46">
        <v>-128.2</v>
      </c>
    </row>
    <row r="157" spans="1:4" ht="33" customHeight="1">
      <c r="A157" s="315"/>
      <c r="B157" s="365"/>
      <c r="C157" s="365"/>
      <c r="D157" s="48"/>
    </row>
  </sheetData>
  <sheetProtection/>
  <mergeCells count="149">
    <mergeCell ref="A6:D6"/>
    <mergeCell ref="B125:C125"/>
    <mergeCell ref="B126:C126"/>
    <mergeCell ref="B127:C127"/>
    <mergeCell ref="B128:C128"/>
    <mergeCell ref="B133:C133"/>
    <mergeCell ref="B129:C129"/>
    <mergeCell ref="B130:C130"/>
    <mergeCell ref="B131:C131"/>
    <mergeCell ref="B132:C132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93:C93"/>
    <mergeCell ref="B94:C94"/>
    <mergeCell ref="B95:C95"/>
    <mergeCell ref="B96:C96"/>
    <mergeCell ref="B97:C97"/>
    <mergeCell ref="B98:C98"/>
    <mergeCell ref="B99:C99"/>
    <mergeCell ref="B100:C100"/>
    <mergeCell ref="B85:C85"/>
    <mergeCell ref="B86:C86"/>
    <mergeCell ref="B87:C87"/>
    <mergeCell ref="B88:C88"/>
    <mergeCell ref="B89:C89"/>
    <mergeCell ref="B90:C90"/>
    <mergeCell ref="B91:C91"/>
    <mergeCell ref="B92:C92"/>
    <mergeCell ref="B84:C84"/>
    <mergeCell ref="B77:C77"/>
    <mergeCell ref="B78:C78"/>
    <mergeCell ref="B79:C79"/>
    <mergeCell ref="B80:C80"/>
    <mergeCell ref="B72:C72"/>
    <mergeCell ref="B81:C81"/>
    <mergeCell ref="B82:C82"/>
    <mergeCell ref="B83:C83"/>
    <mergeCell ref="B68:C68"/>
    <mergeCell ref="B69:C69"/>
    <mergeCell ref="B70:C70"/>
    <mergeCell ref="B71:C71"/>
    <mergeCell ref="B73:C73"/>
    <mergeCell ref="B74:C74"/>
    <mergeCell ref="B75:C75"/>
    <mergeCell ref="B76:C76"/>
    <mergeCell ref="B60:C60"/>
    <mergeCell ref="B61:C61"/>
    <mergeCell ref="B62:C62"/>
    <mergeCell ref="B63:C63"/>
    <mergeCell ref="B64:C64"/>
    <mergeCell ref="B65:C65"/>
    <mergeCell ref="B66:C66"/>
    <mergeCell ref="B67:C67"/>
    <mergeCell ref="B52:C52"/>
    <mergeCell ref="B53:C53"/>
    <mergeCell ref="B54:C54"/>
    <mergeCell ref="B55:C55"/>
    <mergeCell ref="B56:C56"/>
    <mergeCell ref="B57:C57"/>
    <mergeCell ref="B58:C58"/>
    <mergeCell ref="B59:C59"/>
    <mergeCell ref="B44:C44"/>
    <mergeCell ref="B45:C45"/>
    <mergeCell ref="B46:C46"/>
    <mergeCell ref="B47:C47"/>
    <mergeCell ref="B48:C48"/>
    <mergeCell ref="B49:C49"/>
    <mergeCell ref="B50:C50"/>
    <mergeCell ref="B51:C51"/>
    <mergeCell ref="B36:C36"/>
    <mergeCell ref="B37:C37"/>
    <mergeCell ref="B38:C38"/>
    <mergeCell ref="B39:C39"/>
    <mergeCell ref="B40:C40"/>
    <mergeCell ref="B41:C41"/>
    <mergeCell ref="B42:C42"/>
    <mergeCell ref="B43:C43"/>
    <mergeCell ref="B35:C35"/>
    <mergeCell ref="B28:C28"/>
    <mergeCell ref="B29:C29"/>
    <mergeCell ref="B30:C30"/>
    <mergeCell ref="B31:C31"/>
    <mergeCell ref="B23:C23"/>
    <mergeCell ref="B32:C32"/>
    <mergeCell ref="B33:C33"/>
    <mergeCell ref="B34:C34"/>
    <mergeCell ref="D8:D14"/>
    <mergeCell ref="A15:C15"/>
    <mergeCell ref="B134:C134"/>
    <mergeCell ref="B16:C16"/>
    <mergeCell ref="B17:C17"/>
    <mergeCell ref="B18:C18"/>
    <mergeCell ref="B19:C19"/>
    <mergeCell ref="B24:C24"/>
    <mergeCell ref="B25:C25"/>
    <mergeCell ref="B139:C139"/>
    <mergeCell ref="B140:C140"/>
    <mergeCell ref="A7:C7"/>
    <mergeCell ref="A8:A14"/>
    <mergeCell ref="B8:C14"/>
    <mergeCell ref="B26:C26"/>
    <mergeCell ref="B27:C27"/>
    <mergeCell ref="B20:C20"/>
    <mergeCell ref="B21:C21"/>
    <mergeCell ref="B22:C22"/>
    <mergeCell ref="B135:C135"/>
    <mergeCell ref="B136:C136"/>
    <mergeCell ref="B137:C137"/>
    <mergeCell ref="B138:C138"/>
    <mergeCell ref="B143:C143"/>
    <mergeCell ref="B144:C144"/>
    <mergeCell ref="B145:C145"/>
    <mergeCell ref="B146:C146"/>
    <mergeCell ref="B157:C157"/>
    <mergeCell ref="C2:D2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53:C153"/>
    <mergeCell ref="B154:C154"/>
    <mergeCell ref="B155:C155"/>
    <mergeCell ref="B156:C156"/>
  </mergeCells>
  <printOptions/>
  <pageMargins left="1.04" right="0" top="0.28" bottom="0" header="0" footer="0"/>
  <pageSetup fitToHeight="0"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indexed="50"/>
    <pageSetUpPr fitToPage="1"/>
  </sheetPr>
  <dimension ref="A1:H287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5" sqref="A5:D7"/>
    </sheetView>
  </sheetViews>
  <sheetFormatPr defaultColWidth="9.140625" defaultRowHeight="12.75"/>
  <cols>
    <col min="1" max="1" width="55.00390625" style="320" customWidth="1"/>
    <col min="2" max="2" width="1.7109375" style="320" hidden="1" customWidth="1"/>
    <col min="3" max="3" width="23.28125" style="320" customWidth="1"/>
    <col min="4" max="4" width="18.7109375" style="320" customWidth="1"/>
    <col min="5" max="5" width="15.421875" style="320" customWidth="1"/>
    <col min="6" max="6" width="9.140625" style="320" hidden="1" customWidth="1"/>
    <col min="7" max="16384" width="9.140625" style="320" customWidth="1"/>
  </cols>
  <sheetData>
    <row r="1" ht="15" customHeight="1">
      <c r="D1" s="321" t="s">
        <v>161</v>
      </c>
    </row>
    <row r="2" spans="3:5" ht="25.5" customHeight="1">
      <c r="C2" s="366" t="s">
        <v>223</v>
      </c>
      <c r="D2" s="374"/>
      <c r="E2" s="307"/>
    </row>
    <row r="3" ht="15" customHeight="1">
      <c r="D3" s="321" t="s">
        <v>222</v>
      </c>
    </row>
    <row r="5" spans="1:4" ht="12.75">
      <c r="A5" s="376" t="s">
        <v>645</v>
      </c>
      <c r="B5" s="377"/>
      <c r="C5" s="377"/>
      <c r="D5" s="377"/>
    </row>
    <row r="6" spans="1:4" ht="12.75">
      <c r="A6" s="377"/>
      <c r="B6" s="377"/>
      <c r="C6" s="377"/>
      <c r="D6" s="377"/>
    </row>
    <row r="7" spans="1:4" ht="29.25" customHeight="1">
      <c r="A7" s="377"/>
      <c r="B7" s="377"/>
      <c r="C7" s="377"/>
      <c r="D7" s="377"/>
    </row>
    <row r="9" spans="1:6" ht="12.75">
      <c r="A9" s="378"/>
      <c r="B9" s="378"/>
      <c r="C9" s="378"/>
      <c r="D9" s="323" t="s">
        <v>1536</v>
      </c>
      <c r="F9" s="324" t="s">
        <v>553</v>
      </c>
    </row>
    <row r="10" spans="1:4" ht="3.75" customHeight="1">
      <c r="A10" s="379" t="s">
        <v>1537</v>
      </c>
      <c r="B10" s="348" t="s">
        <v>732</v>
      </c>
      <c r="C10" s="308"/>
      <c r="D10" s="382" t="s">
        <v>1254</v>
      </c>
    </row>
    <row r="11" spans="1:4" ht="3" customHeight="1">
      <c r="A11" s="346"/>
      <c r="B11" s="309"/>
      <c r="C11" s="310"/>
      <c r="D11" s="383"/>
    </row>
    <row r="12" spans="1:4" ht="3" customHeight="1">
      <c r="A12" s="346"/>
      <c r="B12" s="309"/>
      <c r="C12" s="310"/>
      <c r="D12" s="383"/>
    </row>
    <row r="13" spans="1:4" ht="3" customHeight="1">
      <c r="A13" s="346"/>
      <c r="B13" s="309"/>
      <c r="C13" s="310"/>
      <c r="D13" s="383"/>
    </row>
    <row r="14" spans="1:4" ht="3" customHeight="1">
      <c r="A14" s="346"/>
      <c r="B14" s="309"/>
      <c r="C14" s="310"/>
      <c r="D14" s="383"/>
    </row>
    <row r="15" spans="1:4" ht="3" customHeight="1">
      <c r="A15" s="346"/>
      <c r="B15" s="309"/>
      <c r="C15" s="310"/>
      <c r="D15" s="383"/>
    </row>
    <row r="16" spans="1:4" ht="23.25" customHeight="1">
      <c r="A16" s="347"/>
      <c r="B16" s="380"/>
      <c r="C16" s="381"/>
      <c r="D16" s="384"/>
    </row>
    <row r="17" spans="1:8" ht="22.5" customHeight="1">
      <c r="A17" s="385" t="s">
        <v>555</v>
      </c>
      <c r="B17" s="386"/>
      <c r="C17" s="387"/>
      <c r="D17" s="316">
        <f>D18+D213</f>
        <v>3226172.2300000004</v>
      </c>
      <c r="E17" s="317" t="s">
        <v>556</v>
      </c>
      <c r="F17" s="318"/>
      <c r="G17" s="318"/>
      <c r="H17" s="318"/>
    </row>
    <row r="18" spans="1:8" ht="12.75">
      <c r="A18" s="325" t="s">
        <v>1583</v>
      </c>
      <c r="B18" s="375" t="s">
        <v>733</v>
      </c>
      <c r="C18" s="375"/>
      <c r="D18" s="316">
        <f>D19+D38+D59+D88+D103+D122+D136+D146+D155+D168+D208</f>
        <v>1273399.7200000002</v>
      </c>
      <c r="E18" s="318"/>
      <c r="F18" s="318"/>
      <c r="G18" s="318"/>
      <c r="H18" s="318"/>
    </row>
    <row r="19" spans="1:8" ht="12.75">
      <c r="A19" s="325" t="s">
        <v>1255</v>
      </c>
      <c r="B19" s="375" t="s">
        <v>734</v>
      </c>
      <c r="C19" s="375"/>
      <c r="D19" s="316">
        <f>D20</f>
        <v>808114.9</v>
      </c>
      <c r="E19" s="318"/>
      <c r="F19" s="318"/>
      <c r="G19" s="318"/>
      <c r="H19" s="318"/>
    </row>
    <row r="20" spans="1:8" ht="12.75">
      <c r="A20" s="327" t="s">
        <v>1256</v>
      </c>
      <c r="B20" s="372" t="s">
        <v>735</v>
      </c>
      <c r="C20" s="372"/>
      <c r="D20" s="329">
        <f>D21+D27+D32+D36</f>
        <v>808114.9</v>
      </c>
      <c r="E20" s="318"/>
      <c r="F20" s="318"/>
      <c r="G20" s="318"/>
      <c r="H20" s="318"/>
    </row>
    <row r="21" spans="1:8" ht="63.75">
      <c r="A21" s="327" t="s">
        <v>557</v>
      </c>
      <c r="B21" s="372" t="s">
        <v>736</v>
      </c>
      <c r="C21" s="372"/>
      <c r="D21" s="329">
        <f>SUM(D22:D26)</f>
        <v>791782.6</v>
      </c>
      <c r="E21" s="318"/>
      <c r="F21" s="318"/>
      <c r="G21" s="318"/>
      <c r="H21" s="318"/>
    </row>
    <row r="22" spans="1:8" ht="76.5">
      <c r="A22" s="330" t="s">
        <v>646</v>
      </c>
      <c r="B22" s="372" t="s">
        <v>737</v>
      </c>
      <c r="C22" s="372"/>
      <c r="D22" s="329">
        <v>780086</v>
      </c>
      <c r="E22" s="318"/>
      <c r="F22" s="318"/>
      <c r="G22" s="318"/>
      <c r="H22" s="318"/>
    </row>
    <row r="23" spans="1:8" ht="76.5">
      <c r="A23" s="330" t="s">
        <v>647</v>
      </c>
      <c r="B23" s="372" t="s">
        <v>738</v>
      </c>
      <c r="C23" s="372"/>
      <c r="D23" s="329">
        <v>1518.2</v>
      </c>
      <c r="E23" s="318"/>
      <c r="F23" s="318"/>
      <c r="G23" s="318"/>
      <c r="H23" s="318"/>
    </row>
    <row r="24" spans="1:8" ht="76.5">
      <c r="A24" s="330" t="s">
        <v>648</v>
      </c>
      <c r="B24" s="372" t="s">
        <v>739</v>
      </c>
      <c r="C24" s="372"/>
      <c r="D24" s="329">
        <v>10175.3</v>
      </c>
      <c r="E24" s="318"/>
      <c r="F24" s="318"/>
      <c r="G24" s="318"/>
      <c r="H24" s="318"/>
    </row>
    <row r="25" spans="1:8" ht="76.5">
      <c r="A25" s="330" t="s">
        <v>649</v>
      </c>
      <c r="B25" s="372" t="s">
        <v>650</v>
      </c>
      <c r="C25" s="372"/>
      <c r="D25" s="329">
        <v>3.1</v>
      </c>
      <c r="E25" s="318"/>
      <c r="F25" s="318"/>
      <c r="G25" s="318"/>
      <c r="H25" s="318"/>
    </row>
    <row r="26" spans="1:8" ht="76.5">
      <c r="A26" s="330" t="s">
        <v>651</v>
      </c>
      <c r="B26" s="372" t="s">
        <v>652</v>
      </c>
      <c r="C26" s="372"/>
      <c r="D26" s="329">
        <v>0</v>
      </c>
      <c r="E26" s="318"/>
      <c r="F26" s="318"/>
      <c r="G26" s="318"/>
      <c r="H26" s="318"/>
    </row>
    <row r="27" spans="1:8" ht="102">
      <c r="A27" s="330" t="s">
        <v>558</v>
      </c>
      <c r="B27" s="372" t="s">
        <v>653</v>
      </c>
      <c r="C27" s="372"/>
      <c r="D27" s="329">
        <f>SUM(D28:D31)</f>
        <v>8386.5</v>
      </c>
      <c r="E27" s="318"/>
      <c r="F27" s="318"/>
      <c r="G27" s="318"/>
      <c r="H27" s="318"/>
    </row>
    <row r="28" spans="1:8" ht="102">
      <c r="A28" s="330" t="s">
        <v>654</v>
      </c>
      <c r="B28" s="372" t="s">
        <v>655</v>
      </c>
      <c r="C28" s="372"/>
      <c r="D28" s="329">
        <v>8131.8</v>
      </c>
      <c r="E28" s="318"/>
      <c r="F28" s="318"/>
      <c r="G28" s="318"/>
      <c r="H28" s="318"/>
    </row>
    <row r="29" spans="1:8" ht="102">
      <c r="A29" s="330" t="s">
        <v>656</v>
      </c>
      <c r="B29" s="372" t="s">
        <v>657</v>
      </c>
      <c r="C29" s="372"/>
      <c r="D29" s="329">
        <v>74.3</v>
      </c>
      <c r="E29" s="318"/>
      <c r="F29" s="318"/>
      <c r="G29" s="318"/>
      <c r="H29" s="318"/>
    </row>
    <row r="30" spans="1:8" ht="102">
      <c r="A30" s="330" t="s">
        <v>658</v>
      </c>
      <c r="B30" s="372" t="s">
        <v>659</v>
      </c>
      <c r="C30" s="372"/>
      <c r="D30" s="329">
        <v>182.3</v>
      </c>
      <c r="E30" s="318"/>
      <c r="F30" s="318"/>
      <c r="G30" s="318"/>
      <c r="H30" s="318"/>
    </row>
    <row r="31" spans="1:8" ht="102">
      <c r="A31" s="330" t="s">
        <v>660</v>
      </c>
      <c r="B31" s="372" t="s">
        <v>661</v>
      </c>
      <c r="C31" s="372"/>
      <c r="D31" s="329">
        <v>-1.9</v>
      </c>
      <c r="E31" s="318"/>
      <c r="F31" s="318"/>
      <c r="G31" s="318"/>
      <c r="H31" s="318"/>
    </row>
    <row r="32" spans="1:8" ht="38.25">
      <c r="A32" s="327" t="s">
        <v>560</v>
      </c>
      <c r="B32" s="372" t="s">
        <v>1523</v>
      </c>
      <c r="C32" s="372"/>
      <c r="D32" s="329">
        <f>SUM(D33:D35)</f>
        <v>7056.9</v>
      </c>
      <c r="E32" s="318"/>
      <c r="F32" s="318"/>
      <c r="G32" s="318"/>
      <c r="H32" s="318"/>
    </row>
    <row r="33" spans="1:8" ht="51">
      <c r="A33" s="327" t="s">
        <v>0</v>
      </c>
      <c r="B33" s="372" t="s">
        <v>1524</v>
      </c>
      <c r="C33" s="372"/>
      <c r="D33" s="329">
        <v>6707.5</v>
      </c>
      <c r="E33" s="318"/>
      <c r="F33" s="318"/>
      <c r="G33" s="318"/>
      <c r="H33" s="318"/>
    </row>
    <row r="34" spans="1:8" ht="51">
      <c r="A34" s="327" t="s">
        <v>1</v>
      </c>
      <c r="B34" s="372" t="s">
        <v>1525</v>
      </c>
      <c r="C34" s="372"/>
      <c r="D34" s="329">
        <v>36.2</v>
      </c>
      <c r="E34" s="318"/>
      <c r="F34" s="318"/>
      <c r="G34" s="318"/>
      <c r="H34" s="318"/>
    </row>
    <row r="35" spans="1:8" ht="38.25">
      <c r="A35" s="327" t="s">
        <v>2</v>
      </c>
      <c r="B35" s="372" t="s">
        <v>1526</v>
      </c>
      <c r="C35" s="372"/>
      <c r="D35" s="329">
        <v>313.2</v>
      </c>
      <c r="E35" s="318"/>
      <c r="F35" s="318"/>
      <c r="G35" s="318"/>
      <c r="H35" s="318"/>
    </row>
    <row r="36" spans="1:8" ht="76.5">
      <c r="A36" s="330" t="s">
        <v>561</v>
      </c>
      <c r="B36" s="372" t="s">
        <v>1527</v>
      </c>
      <c r="C36" s="372"/>
      <c r="D36" s="329">
        <f>SUM(D37)</f>
        <v>888.9</v>
      </c>
      <c r="E36" s="318"/>
      <c r="F36" s="318"/>
      <c r="G36" s="318"/>
      <c r="H36" s="318"/>
    </row>
    <row r="37" spans="1:8" ht="89.25">
      <c r="A37" s="330" t="s">
        <v>3</v>
      </c>
      <c r="B37" s="372" t="s">
        <v>1528</v>
      </c>
      <c r="C37" s="372"/>
      <c r="D37" s="329">
        <v>888.9</v>
      </c>
      <c r="E37" s="318"/>
      <c r="F37" s="318"/>
      <c r="G37" s="318"/>
      <c r="H37" s="318"/>
    </row>
    <row r="38" spans="1:8" ht="15.75" customHeight="1">
      <c r="A38" s="325" t="s">
        <v>1257</v>
      </c>
      <c r="B38" s="375" t="s">
        <v>1529</v>
      </c>
      <c r="C38" s="375"/>
      <c r="D38" s="316">
        <f>D39+D50</f>
        <v>80406.4</v>
      </c>
      <c r="E38" s="318"/>
      <c r="F38" s="318"/>
      <c r="G38" s="318"/>
      <c r="H38" s="318"/>
    </row>
    <row r="39" spans="1:8" ht="25.5">
      <c r="A39" s="331" t="s">
        <v>1258</v>
      </c>
      <c r="B39" s="326"/>
      <c r="C39" s="328" t="s">
        <v>4</v>
      </c>
      <c r="D39" s="329">
        <f>D40+D45</f>
        <v>80393.2</v>
      </c>
      <c r="E39" s="318"/>
      <c r="F39" s="318"/>
      <c r="G39" s="318"/>
      <c r="H39" s="318"/>
    </row>
    <row r="40" spans="1:8" ht="25.5">
      <c r="A40" s="327" t="s">
        <v>1258</v>
      </c>
      <c r="B40" s="372" t="s">
        <v>743</v>
      </c>
      <c r="C40" s="372"/>
      <c r="D40" s="329">
        <f>SUM(D41:D44)</f>
        <v>80224.7</v>
      </c>
      <c r="E40" s="318"/>
      <c r="F40" s="318"/>
      <c r="G40" s="318"/>
      <c r="H40" s="318"/>
    </row>
    <row r="41" spans="1:8" ht="25.5">
      <c r="A41" s="327" t="s">
        <v>744</v>
      </c>
      <c r="B41" s="372" t="s">
        <v>5</v>
      </c>
      <c r="C41" s="372"/>
      <c r="D41" s="329">
        <v>79674.8</v>
      </c>
      <c r="E41" s="318"/>
      <c r="F41" s="318"/>
      <c r="G41" s="318"/>
      <c r="H41" s="318"/>
    </row>
    <row r="42" spans="1:8" ht="25.5">
      <c r="A42" s="327" t="s">
        <v>745</v>
      </c>
      <c r="B42" s="372" t="s">
        <v>746</v>
      </c>
      <c r="C42" s="372"/>
      <c r="D42" s="329">
        <v>106.5</v>
      </c>
      <c r="E42" s="318"/>
      <c r="F42" s="318"/>
      <c r="G42" s="318"/>
      <c r="H42" s="318"/>
    </row>
    <row r="43" spans="1:8" ht="25.5">
      <c r="A43" s="327" t="s">
        <v>747</v>
      </c>
      <c r="B43" s="372" t="s">
        <v>748</v>
      </c>
      <c r="C43" s="372"/>
      <c r="D43" s="329">
        <v>452.4</v>
      </c>
      <c r="E43" s="318"/>
      <c r="F43" s="318"/>
      <c r="G43" s="318"/>
      <c r="H43" s="318"/>
    </row>
    <row r="44" spans="1:8" ht="25.5">
      <c r="A44" s="327" t="s">
        <v>749</v>
      </c>
      <c r="B44" s="372" t="s">
        <v>750</v>
      </c>
      <c r="C44" s="372"/>
      <c r="D44" s="329">
        <v>-9</v>
      </c>
      <c r="E44" s="318"/>
      <c r="F44" s="318"/>
      <c r="G44" s="318"/>
      <c r="H44" s="318"/>
    </row>
    <row r="45" spans="1:8" ht="38.25">
      <c r="A45" s="327" t="s">
        <v>1522</v>
      </c>
      <c r="B45" s="372" t="s">
        <v>751</v>
      </c>
      <c r="C45" s="372"/>
      <c r="D45" s="329">
        <f>SUM(D46:D49)</f>
        <v>168.5</v>
      </c>
      <c r="E45" s="318"/>
      <c r="F45" s="318"/>
      <c r="G45" s="318"/>
      <c r="H45" s="318"/>
    </row>
    <row r="46" spans="1:8" ht="38.25">
      <c r="A46" s="327" t="s">
        <v>752</v>
      </c>
      <c r="B46" s="372" t="s">
        <v>753</v>
      </c>
      <c r="C46" s="372"/>
      <c r="D46" s="329">
        <v>-39</v>
      </c>
      <c r="E46" s="318"/>
      <c r="F46" s="318"/>
      <c r="G46" s="318"/>
      <c r="H46" s="318"/>
    </row>
    <row r="47" spans="1:8" ht="38.25">
      <c r="A47" s="327" t="s">
        <v>754</v>
      </c>
      <c r="B47" s="372" t="s">
        <v>755</v>
      </c>
      <c r="C47" s="372"/>
      <c r="D47" s="329">
        <v>113.8</v>
      </c>
      <c r="E47" s="318"/>
      <c r="F47" s="318"/>
      <c r="G47" s="318"/>
      <c r="H47" s="318"/>
    </row>
    <row r="48" spans="1:8" ht="38.25">
      <c r="A48" s="327" t="s">
        <v>756</v>
      </c>
      <c r="B48" s="372" t="s">
        <v>757</v>
      </c>
      <c r="C48" s="372"/>
      <c r="D48" s="329">
        <v>93.7</v>
      </c>
      <c r="E48" s="318"/>
      <c r="F48" s="318"/>
      <c r="G48" s="318"/>
      <c r="H48" s="318"/>
    </row>
    <row r="49" spans="1:8" ht="38.25" hidden="1">
      <c r="A49" s="327" t="s">
        <v>758</v>
      </c>
      <c r="B49" s="372" t="s">
        <v>759</v>
      </c>
      <c r="C49" s="372"/>
      <c r="D49" s="329" t="s">
        <v>6</v>
      </c>
      <c r="E49" s="318"/>
      <c r="F49" s="318"/>
      <c r="G49" s="318"/>
      <c r="H49" s="318"/>
    </row>
    <row r="50" spans="1:8" ht="12.75">
      <c r="A50" s="327" t="s">
        <v>1538</v>
      </c>
      <c r="B50" s="328"/>
      <c r="C50" s="328" t="s">
        <v>7</v>
      </c>
      <c r="D50" s="329">
        <f>D51+D55</f>
        <v>13.2</v>
      </c>
      <c r="E50" s="318"/>
      <c r="F50" s="318"/>
      <c r="G50" s="318"/>
      <c r="H50" s="318"/>
    </row>
    <row r="51" spans="1:8" ht="12.75">
      <c r="A51" s="327" t="s">
        <v>1538</v>
      </c>
      <c r="B51" s="372" t="s">
        <v>760</v>
      </c>
      <c r="C51" s="372"/>
      <c r="D51" s="329">
        <f>SUM(D52:D54)</f>
        <v>2.7</v>
      </c>
      <c r="E51" s="318"/>
      <c r="F51" s="318"/>
      <c r="G51" s="318"/>
      <c r="H51" s="318"/>
    </row>
    <row r="52" spans="1:8" ht="12.75">
      <c r="A52" s="327" t="s">
        <v>761</v>
      </c>
      <c r="B52" s="372" t="s">
        <v>762</v>
      </c>
      <c r="C52" s="372"/>
      <c r="D52" s="329">
        <v>0.7</v>
      </c>
      <c r="E52" s="318"/>
      <c r="F52" s="318"/>
      <c r="G52" s="318"/>
      <c r="H52" s="318"/>
    </row>
    <row r="53" spans="1:8" ht="12.75" hidden="1">
      <c r="A53" s="327" t="s">
        <v>8</v>
      </c>
      <c r="B53" s="372" t="s">
        <v>9</v>
      </c>
      <c r="C53" s="372"/>
      <c r="D53" s="329">
        <v>0</v>
      </c>
      <c r="E53" s="318"/>
      <c r="F53" s="318"/>
      <c r="G53" s="318"/>
      <c r="H53" s="318"/>
    </row>
    <row r="54" spans="1:8" ht="12.75">
      <c r="A54" s="327" t="s">
        <v>10</v>
      </c>
      <c r="B54" s="372" t="s">
        <v>11</v>
      </c>
      <c r="C54" s="372"/>
      <c r="D54" s="329">
        <v>2</v>
      </c>
      <c r="E54" s="318"/>
      <c r="F54" s="318"/>
      <c r="G54" s="318"/>
      <c r="H54" s="318"/>
    </row>
    <row r="55" spans="1:8" ht="25.5">
      <c r="A55" s="327" t="s">
        <v>1265</v>
      </c>
      <c r="B55" s="372" t="s">
        <v>763</v>
      </c>
      <c r="C55" s="372"/>
      <c r="D55" s="329">
        <f>SUM(D56:D58)</f>
        <v>10.5</v>
      </c>
      <c r="E55" s="318"/>
      <c r="F55" s="318"/>
      <c r="G55" s="318"/>
      <c r="H55" s="318"/>
    </row>
    <row r="56" spans="1:8" ht="38.25">
      <c r="A56" s="327" t="s">
        <v>764</v>
      </c>
      <c r="B56" s="372" t="s">
        <v>765</v>
      </c>
      <c r="C56" s="372"/>
      <c r="D56" s="329">
        <v>10.5</v>
      </c>
      <c r="E56" s="318"/>
      <c r="F56" s="318"/>
      <c r="G56" s="318"/>
      <c r="H56" s="318"/>
    </row>
    <row r="57" spans="1:8" ht="38.25" hidden="1">
      <c r="A57" s="327" t="s">
        <v>766</v>
      </c>
      <c r="B57" s="372" t="s">
        <v>767</v>
      </c>
      <c r="C57" s="372"/>
      <c r="D57" s="329">
        <v>0</v>
      </c>
      <c r="E57" s="318"/>
      <c r="F57" s="318"/>
      <c r="G57" s="318"/>
      <c r="H57" s="318"/>
    </row>
    <row r="58" spans="1:8" ht="38.25" hidden="1">
      <c r="A58" s="327" t="s">
        <v>12</v>
      </c>
      <c r="B58" s="372" t="s">
        <v>13</v>
      </c>
      <c r="C58" s="372"/>
      <c r="D58" s="329" t="s">
        <v>6</v>
      </c>
      <c r="E58" s="318"/>
      <c r="F58" s="318"/>
      <c r="G58" s="318"/>
      <c r="H58" s="318"/>
    </row>
    <row r="59" spans="1:8" ht="18" customHeight="1">
      <c r="A59" s="325" t="s">
        <v>1259</v>
      </c>
      <c r="B59" s="375" t="s">
        <v>768</v>
      </c>
      <c r="C59" s="375"/>
      <c r="D59" s="316">
        <f>D60+D64+D75+D77</f>
        <v>198540.24</v>
      </c>
      <c r="E59" s="318"/>
      <c r="F59" s="318"/>
      <c r="G59" s="318"/>
      <c r="H59" s="318"/>
    </row>
    <row r="60" spans="1:8" ht="12.75">
      <c r="A60" s="327" t="s">
        <v>1497</v>
      </c>
      <c r="B60" s="372" t="s">
        <v>769</v>
      </c>
      <c r="C60" s="372"/>
      <c r="D60" s="329">
        <v>13405.95</v>
      </c>
      <c r="E60" s="318"/>
      <c r="F60" s="318"/>
      <c r="G60" s="318"/>
      <c r="H60" s="318"/>
    </row>
    <row r="61" spans="1:8" ht="38.25">
      <c r="A61" s="327" t="s">
        <v>1267</v>
      </c>
      <c r="B61" s="372" t="s">
        <v>770</v>
      </c>
      <c r="C61" s="372"/>
      <c r="D61" s="329">
        <f>SUM(D62:D63)</f>
        <v>13405.9</v>
      </c>
      <c r="E61" s="318"/>
      <c r="F61" s="318"/>
      <c r="G61" s="318"/>
      <c r="H61" s="318"/>
    </row>
    <row r="62" spans="1:8" ht="51">
      <c r="A62" s="327" t="s">
        <v>771</v>
      </c>
      <c r="B62" s="372" t="s">
        <v>772</v>
      </c>
      <c r="C62" s="372"/>
      <c r="D62" s="329">
        <v>13245.5</v>
      </c>
      <c r="E62" s="318"/>
      <c r="F62" s="318"/>
      <c r="G62" s="318"/>
      <c r="H62" s="318"/>
    </row>
    <row r="63" spans="1:8" ht="51">
      <c r="A63" s="327" t="s">
        <v>773</v>
      </c>
      <c r="B63" s="372" t="s">
        <v>774</v>
      </c>
      <c r="C63" s="372"/>
      <c r="D63" s="329">
        <v>160.4</v>
      </c>
      <c r="E63" s="318"/>
      <c r="F63" s="318"/>
      <c r="G63" s="318"/>
      <c r="H63" s="318"/>
    </row>
    <row r="64" spans="1:8" ht="12.75">
      <c r="A64" s="327" t="s">
        <v>14</v>
      </c>
      <c r="B64" s="372" t="s">
        <v>775</v>
      </c>
      <c r="C64" s="372"/>
      <c r="D64" s="329">
        <f>D65+D70</f>
        <v>47950.189999999995</v>
      </c>
      <c r="E64" s="318"/>
      <c r="F64" s="318"/>
      <c r="G64" s="318"/>
      <c r="H64" s="318"/>
    </row>
    <row r="65" spans="1:8" ht="12.75">
      <c r="A65" s="327" t="s">
        <v>1269</v>
      </c>
      <c r="B65" s="372" t="s">
        <v>776</v>
      </c>
      <c r="C65" s="372"/>
      <c r="D65" s="329">
        <f>SUM(D66:D69)</f>
        <v>10301.4</v>
      </c>
      <c r="E65" s="318"/>
      <c r="F65" s="318"/>
      <c r="G65" s="318"/>
      <c r="H65" s="318"/>
    </row>
    <row r="66" spans="1:8" ht="12.75">
      <c r="A66" s="327" t="s">
        <v>777</v>
      </c>
      <c r="B66" s="372" t="s">
        <v>778</v>
      </c>
      <c r="C66" s="372"/>
      <c r="D66" s="329">
        <v>10248.9</v>
      </c>
      <c r="E66" s="318"/>
      <c r="F66" s="318"/>
      <c r="G66" s="318"/>
      <c r="H66" s="318"/>
    </row>
    <row r="67" spans="1:8" ht="12.75">
      <c r="A67" s="327" t="s">
        <v>779</v>
      </c>
      <c r="B67" s="372" t="s">
        <v>780</v>
      </c>
      <c r="C67" s="372"/>
      <c r="D67" s="329">
        <v>24.3</v>
      </c>
      <c r="E67" s="318"/>
      <c r="F67" s="318"/>
      <c r="G67" s="318"/>
      <c r="H67" s="318"/>
    </row>
    <row r="68" spans="1:8" ht="12.75">
      <c r="A68" s="327" t="s">
        <v>781</v>
      </c>
      <c r="B68" s="372" t="s">
        <v>782</v>
      </c>
      <c r="C68" s="372"/>
      <c r="D68" s="329">
        <v>28.2</v>
      </c>
      <c r="E68" s="318"/>
      <c r="F68" s="318"/>
      <c r="G68" s="318"/>
      <c r="H68" s="318"/>
    </row>
    <row r="69" spans="1:8" ht="12.75" hidden="1">
      <c r="A69" s="327" t="s">
        <v>15</v>
      </c>
      <c r="B69" s="372" t="s">
        <v>16</v>
      </c>
      <c r="C69" s="372"/>
      <c r="D69" s="329" t="s">
        <v>6</v>
      </c>
      <c r="E69" s="318"/>
      <c r="F69" s="318"/>
      <c r="G69" s="318"/>
      <c r="H69" s="318"/>
    </row>
    <row r="70" spans="1:8" ht="12.75">
      <c r="A70" s="327" t="s">
        <v>1271</v>
      </c>
      <c r="B70" s="372" t="s">
        <v>783</v>
      </c>
      <c r="C70" s="372"/>
      <c r="D70" s="329">
        <f>SUM(D71:D74)</f>
        <v>37648.78999999999</v>
      </c>
      <c r="E70" s="318"/>
      <c r="F70" s="318"/>
      <c r="G70" s="318"/>
      <c r="H70" s="318"/>
    </row>
    <row r="71" spans="1:8" ht="12.75">
      <c r="A71" s="327" t="s">
        <v>784</v>
      </c>
      <c r="B71" s="372" t="s">
        <v>785</v>
      </c>
      <c r="C71" s="372"/>
      <c r="D71" s="329">
        <v>37158.6</v>
      </c>
      <c r="E71" s="318"/>
      <c r="F71" s="318"/>
      <c r="G71" s="318"/>
      <c r="H71" s="318"/>
    </row>
    <row r="72" spans="1:8" ht="12.75">
      <c r="A72" s="327" t="s">
        <v>786</v>
      </c>
      <c r="B72" s="372" t="s">
        <v>787</v>
      </c>
      <c r="C72" s="372"/>
      <c r="D72" s="329">
        <v>489</v>
      </c>
      <c r="E72" s="318"/>
      <c r="F72" s="318"/>
      <c r="G72" s="318"/>
      <c r="H72" s="318"/>
    </row>
    <row r="73" spans="1:8" ht="12.75">
      <c r="A73" s="327" t="s">
        <v>788</v>
      </c>
      <c r="B73" s="372" t="s">
        <v>789</v>
      </c>
      <c r="C73" s="372"/>
      <c r="D73" s="329">
        <v>1.2</v>
      </c>
      <c r="E73" s="318"/>
      <c r="F73" s="318"/>
      <c r="G73" s="318"/>
      <c r="H73" s="318"/>
    </row>
    <row r="74" spans="1:8" ht="25.5">
      <c r="A74" s="327" t="s">
        <v>17</v>
      </c>
      <c r="B74" s="372" t="s">
        <v>18</v>
      </c>
      <c r="C74" s="372"/>
      <c r="D74" s="329">
        <v>-0.01</v>
      </c>
      <c r="E74" s="318"/>
      <c r="F74" s="318"/>
      <c r="G74" s="318"/>
      <c r="H74" s="318"/>
    </row>
    <row r="75" spans="1:8" ht="12.75">
      <c r="A75" s="327" t="s">
        <v>562</v>
      </c>
      <c r="B75" s="372" t="s">
        <v>19</v>
      </c>
      <c r="C75" s="372"/>
      <c r="D75" s="329">
        <f>D76</f>
        <v>90.8</v>
      </c>
      <c r="E75" s="318"/>
      <c r="F75" s="318"/>
      <c r="G75" s="318"/>
      <c r="H75" s="318"/>
    </row>
    <row r="76" spans="1:8" ht="12.75">
      <c r="A76" s="327" t="s">
        <v>20</v>
      </c>
      <c r="B76" s="372" t="s">
        <v>21</v>
      </c>
      <c r="C76" s="372"/>
      <c r="D76" s="329">
        <v>90.8</v>
      </c>
      <c r="E76" s="318"/>
      <c r="F76" s="318"/>
      <c r="G76" s="318"/>
      <c r="H76" s="318"/>
    </row>
    <row r="77" spans="1:8" ht="12.75">
      <c r="A77" s="327" t="s">
        <v>1498</v>
      </c>
      <c r="B77" s="372" t="s">
        <v>790</v>
      </c>
      <c r="C77" s="372"/>
      <c r="D77" s="329">
        <f>D78+D83</f>
        <v>137093.3</v>
      </c>
      <c r="E77" s="318"/>
      <c r="F77" s="318"/>
      <c r="G77" s="318"/>
      <c r="H77" s="318"/>
    </row>
    <row r="78" spans="1:8" ht="38.25">
      <c r="A78" s="327" t="s">
        <v>791</v>
      </c>
      <c r="B78" s="328"/>
      <c r="C78" s="328" t="s">
        <v>792</v>
      </c>
      <c r="D78" s="329">
        <f>D79</f>
        <v>6083.3</v>
      </c>
      <c r="E78" s="318"/>
      <c r="F78" s="318"/>
      <c r="G78" s="318"/>
      <c r="H78" s="318"/>
    </row>
    <row r="79" spans="1:8" ht="63.75">
      <c r="A79" s="327" t="s">
        <v>1273</v>
      </c>
      <c r="B79" s="372" t="s">
        <v>793</v>
      </c>
      <c r="C79" s="372"/>
      <c r="D79" s="329">
        <f>SUM(D80:D82)</f>
        <v>6083.3</v>
      </c>
      <c r="E79" s="318"/>
      <c r="F79" s="318"/>
      <c r="G79" s="318"/>
      <c r="H79" s="318"/>
    </row>
    <row r="80" spans="1:8" ht="64.5" customHeight="1">
      <c r="A80" s="327" t="s">
        <v>794</v>
      </c>
      <c r="B80" s="372" t="s">
        <v>795</v>
      </c>
      <c r="C80" s="372"/>
      <c r="D80" s="329">
        <v>5970</v>
      </c>
      <c r="E80" s="318"/>
      <c r="F80" s="318"/>
      <c r="G80" s="318"/>
      <c r="H80" s="318"/>
    </row>
    <row r="81" spans="1:8" ht="64.5" customHeight="1">
      <c r="A81" s="327" t="s">
        <v>796</v>
      </c>
      <c r="B81" s="372" t="s">
        <v>797</v>
      </c>
      <c r="C81" s="372"/>
      <c r="D81" s="329">
        <v>101</v>
      </c>
      <c r="E81" s="318"/>
      <c r="F81" s="318"/>
      <c r="G81" s="318"/>
      <c r="H81" s="318"/>
    </row>
    <row r="82" spans="1:8" ht="64.5" customHeight="1">
      <c r="A82" s="327" t="s">
        <v>798</v>
      </c>
      <c r="B82" s="372" t="s">
        <v>799</v>
      </c>
      <c r="C82" s="372"/>
      <c r="D82" s="329">
        <v>12.3</v>
      </c>
      <c r="E82" s="318"/>
      <c r="F82" s="318"/>
      <c r="G82" s="318"/>
      <c r="H82" s="318"/>
    </row>
    <row r="83" spans="1:8" ht="38.25">
      <c r="A83" s="327" t="s">
        <v>800</v>
      </c>
      <c r="B83" s="328"/>
      <c r="C83" s="328" t="s">
        <v>22</v>
      </c>
      <c r="D83" s="329">
        <f>D84</f>
        <v>131010</v>
      </c>
      <c r="E83" s="318"/>
      <c r="F83" s="318"/>
      <c r="G83" s="318"/>
      <c r="H83" s="318"/>
    </row>
    <row r="84" spans="1:8" ht="63.75">
      <c r="A84" s="327" t="s">
        <v>1275</v>
      </c>
      <c r="B84" s="372" t="s">
        <v>801</v>
      </c>
      <c r="C84" s="372"/>
      <c r="D84" s="329">
        <f>SUM(D85:D87)</f>
        <v>131010</v>
      </c>
      <c r="E84" s="318"/>
      <c r="F84" s="318"/>
      <c r="G84" s="318"/>
      <c r="H84" s="318"/>
    </row>
    <row r="85" spans="1:8" ht="66" customHeight="1">
      <c r="A85" s="327" t="s">
        <v>802</v>
      </c>
      <c r="B85" s="372" t="s">
        <v>803</v>
      </c>
      <c r="C85" s="372"/>
      <c r="D85" s="329">
        <v>130551.6</v>
      </c>
      <c r="E85" s="318"/>
      <c r="F85" s="318"/>
      <c r="G85" s="318"/>
      <c r="H85" s="318"/>
    </row>
    <row r="86" spans="1:8" ht="60.75" customHeight="1">
      <c r="A86" s="327" t="s">
        <v>804</v>
      </c>
      <c r="B86" s="372" t="s">
        <v>805</v>
      </c>
      <c r="C86" s="372"/>
      <c r="D86" s="329">
        <v>256.2</v>
      </c>
      <c r="E86" s="318"/>
      <c r="F86" s="318"/>
      <c r="G86" s="318"/>
      <c r="H86" s="318"/>
    </row>
    <row r="87" spans="1:8" ht="64.5" customHeight="1">
      <c r="A87" s="327" t="s">
        <v>806</v>
      </c>
      <c r="B87" s="372" t="s">
        <v>807</v>
      </c>
      <c r="C87" s="372"/>
      <c r="D87" s="329">
        <v>202.2</v>
      </c>
      <c r="E87" s="318"/>
      <c r="F87" s="318"/>
      <c r="G87" s="318"/>
      <c r="H87" s="318"/>
    </row>
    <row r="88" spans="1:8" ht="15" customHeight="1">
      <c r="A88" s="325" t="s">
        <v>1499</v>
      </c>
      <c r="B88" s="375" t="s">
        <v>808</v>
      </c>
      <c r="C88" s="375"/>
      <c r="D88" s="316">
        <f>D89+D93</f>
        <v>10851.3</v>
      </c>
      <c r="E88" s="318"/>
      <c r="F88" s="318"/>
      <c r="G88" s="318"/>
      <c r="H88" s="318"/>
    </row>
    <row r="89" spans="1:8" ht="25.5">
      <c r="A89" s="327" t="s">
        <v>23</v>
      </c>
      <c r="B89" s="372" t="s">
        <v>809</v>
      </c>
      <c r="C89" s="372"/>
      <c r="D89" s="329">
        <f>D90</f>
        <v>7677.7</v>
      </c>
      <c r="E89" s="318"/>
      <c r="F89" s="318"/>
      <c r="G89" s="318"/>
      <c r="H89" s="318"/>
    </row>
    <row r="90" spans="1:8" ht="38.25">
      <c r="A90" s="327" t="s">
        <v>1539</v>
      </c>
      <c r="B90" s="372" t="s">
        <v>810</v>
      </c>
      <c r="C90" s="372"/>
      <c r="D90" s="329">
        <f>SUM(D91:D92)</f>
        <v>7677.7</v>
      </c>
      <c r="E90" s="318"/>
      <c r="F90" s="318"/>
      <c r="G90" s="318"/>
      <c r="H90" s="318"/>
    </row>
    <row r="91" spans="1:8" ht="51">
      <c r="A91" s="327" t="s">
        <v>811</v>
      </c>
      <c r="B91" s="372" t="s">
        <v>812</v>
      </c>
      <c r="C91" s="372"/>
      <c r="D91" s="329">
        <v>7670.5</v>
      </c>
      <c r="E91" s="318"/>
      <c r="F91" s="318"/>
      <c r="G91" s="318"/>
      <c r="H91" s="318"/>
    </row>
    <row r="92" spans="1:8" ht="51">
      <c r="A92" s="327" t="s">
        <v>813</v>
      </c>
      <c r="B92" s="372" t="s">
        <v>814</v>
      </c>
      <c r="C92" s="372"/>
      <c r="D92" s="329">
        <v>7.2</v>
      </c>
      <c r="E92" s="318"/>
      <c r="F92" s="318"/>
      <c r="G92" s="318"/>
      <c r="H92" s="318"/>
    </row>
    <row r="93" spans="1:8" ht="38.25">
      <c r="A93" s="327" t="s">
        <v>24</v>
      </c>
      <c r="B93" s="372" t="s">
        <v>815</v>
      </c>
      <c r="C93" s="372"/>
      <c r="D93" s="329">
        <f>D94+D97+D100</f>
        <v>3173.6</v>
      </c>
      <c r="E93" s="318"/>
      <c r="F93" s="318"/>
      <c r="G93" s="318"/>
      <c r="H93" s="318"/>
    </row>
    <row r="94" spans="1:8" ht="51">
      <c r="A94" s="327" t="s">
        <v>816</v>
      </c>
      <c r="B94" s="328"/>
      <c r="C94" s="328" t="s">
        <v>817</v>
      </c>
      <c r="D94" s="329">
        <v>2740</v>
      </c>
      <c r="E94" s="318"/>
      <c r="F94" s="318"/>
      <c r="G94" s="318"/>
      <c r="H94" s="318"/>
    </row>
    <row r="95" spans="1:8" ht="63.75">
      <c r="A95" s="327" t="s">
        <v>1586</v>
      </c>
      <c r="B95" s="372" t="s">
        <v>818</v>
      </c>
      <c r="C95" s="372"/>
      <c r="D95" s="329">
        <v>2740</v>
      </c>
      <c r="E95" s="318"/>
      <c r="F95" s="318"/>
      <c r="G95" s="318"/>
      <c r="H95" s="318"/>
    </row>
    <row r="96" spans="1:8" ht="63.75">
      <c r="A96" s="327" t="s">
        <v>819</v>
      </c>
      <c r="B96" s="372" t="s">
        <v>820</v>
      </c>
      <c r="C96" s="372"/>
      <c r="D96" s="329">
        <v>2740</v>
      </c>
      <c r="E96" s="318"/>
      <c r="F96" s="318"/>
      <c r="G96" s="318"/>
      <c r="H96" s="318"/>
    </row>
    <row r="97" spans="1:8" ht="25.5">
      <c r="A97" s="327" t="s">
        <v>1279</v>
      </c>
      <c r="B97" s="372" t="s">
        <v>821</v>
      </c>
      <c r="C97" s="372"/>
      <c r="D97" s="329">
        <f>SUM(D98:D99)</f>
        <v>384</v>
      </c>
      <c r="E97" s="318"/>
      <c r="F97" s="318"/>
      <c r="G97" s="318"/>
      <c r="H97" s="318"/>
    </row>
    <row r="98" spans="1:8" ht="25.5">
      <c r="A98" s="327" t="s">
        <v>822</v>
      </c>
      <c r="B98" s="372" t="s">
        <v>823</v>
      </c>
      <c r="C98" s="372"/>
      <c r="D98" s="329">
        <v>375</v>
      </c>
      <c r="E98" s="318"/>
      <c r="F98" s="318"/>
      <c r="G98" s="318"/>
      <c r="H98" s="318"/>
    </row>
    <row r="99" spans="1:8" ht="25.5">
      <c r="A99" s="327" t="s">
        <v>25</v>
      </c>
      <c r="B99" s="372" t="s">
        <v>26</v>
      </c>
      <c r="C99" s="372"/>
      <c r="D99" s="329">
        <v>9</v>
      </c>
      <c r="E99" s="318"/>
      <c r="F99" s="318"/>
      <c r="G99" s="318"/>
      <c r="H99" s="318"/>
    </row>
    <row r="100" spans="1:8" ht="71.25" customHeight="1">
      <c r="A100" s="327" t="s">
        <v>824</v>
      </c>
      <c r="B100" s="328"/>
      <c r="C100" s="328" t="s">
        <v>825</v>
      </c>
      <c r="D100" s="329">
        <f>D101</f>
        <v>49.6</v>
      </c>
      <c r="E100" s="318"/>
      <c r="F100" s="318"/>
      <c r="G100" s="318"/>
      <c r="H100" s="318"/>
    </row>
    <row r="101" spans="1:8" ht="79.5" customHeight="1">
      <c r="A101" s="330" t="s">
        <v>729</v>
      </c>
      <c r="B101" s="372" t="s">
        <v>826</v>
      </c>
      <c r="C101" s="372"/>
      <c r="D101" s="329">
        <f>SUM(D102)</f>
        <v>49.6</v>
      </c>
      <c r="E101" s="318"/>
      <c r="F101" s="318"/>
      <c r="G101" s="318"/>
      <c r="H101" s="318"/>
    </row>
    <row r="102" spans="1:8" ht="89.25">
      <c r="A102" s="330" t="s">
        <v>827</v>
      </c>
      <c r="B102" s="372" t="s">
        <v>828</v>
      </c>
      <c r="C102" s="372"/>
      <c r="D102" s="329">
        <v>49.6</v>
      </c>
      <c r="E102" s="318"/>
      <c r="F102" s="318"/>
      <c r="G102" s="318"/>
      <c r="H102" s="318"/>
    </row>
    <row r="103" spans="1:8" ht="38.25">
      <c r="A103" s="325" t="s">
        <v>1500</v>
      </c>
      <c r="B103" s="375" t="s">
        <v>829</v>
      </c>
      <c r="C103" s="375"/>
      <c r="D103" s="316">
        <f>D104+D110</f>
        <v>-15.1</v>
      </c>
      <c r="E103" s="318"/>
      <c r="F103" s="318"/>
      <c r="G103" s="318"/>
      <c r="H103" s="318"/>
    </row>
    <row r="104" spans="1:8" ht="12.75">
      <c r="A104" s="327" t="s">
        <v>1501</v>
      </c>
      <c r="B104" s="372" t="s">
        <v>830</v>
      </c>
      <c r="C104" s="372"/>
      <c r="D104" s="329">
        <f>D105</f>
        <v>-15.7</v>
      </c>
      <c r="E104" s="318"/>
      <c r="F104" s="318"/>
      <c r="G104" s="318"/>
      <c r="H104" s="318"/>
    </row>
    <row r="105" spans="1:8" ht="25.5">
      <c r="A105" s="327" t="s">
        <v>831</v>
      </c>
      <c r="B105" s="328"/>
      <c r="C105" s="328" t="s">
        <v>832</v>
      </c>
      <c r="D105" s="329">
        <f>D106</f>
        <v>-15.7</v>
      </c>
      <c r="E105" s="318"/>
      <c r="F105" s="318"/>
      <c r="G105" s="318"/>
      <c r="H105" s="318"/>
    </row>
    <row r="106" spans="1:8" ht="38.25">
      <c r="A106" s="327" t="s">
        <v>1540</v>
      </c>
      <c r="B106" s="372" t="s">
        <v>27</v>
      </c>
      <c r="C106" s="372"/>
      <c r="D106" s="329">
        <f>SUM(D107:D109)</f>
        <v>-15.7</v>
      </c>
      <c r="E106" s="318"/>
      <c r="F106" s="318"/>
      <c r="G106" s="318"/>
      <c r="H106" s="318"/>
    </row>
    <row r="107" spans="1:8" ht="38.25">
      <c r="A107" s="327" t="s">
        <v>833</v>
      </c>
      <c r="B107" s="372" t="s">
        <v>28</v>
      </c>
      <c r="C107" s="372"/>
      <c r="D107" s="329">
        <v>-24</v>
      </c>
      <c r="E107" s="318"/>
      <c r="F107" s="318"/>
      <c r="G107" s="318"/>
      <c r="H107" s="318"/>
    </row>
    <row r="108" spans="1:8" ht="38.25">
      <c r="A108" s="327" t="s">
        <v>834</v>
      </c>
      <c r="B108" s="372" t="s">
        <v>29</v>
      </c>
      <c r="C108" s="372"/>
      <c r="D108" s="329">
        <v>8.3</v>
      </c>
      <c r="E108" s="318"/>
      <c r="F108" s="318"/>
      <c r="G108" s="318"/>
      <c r="H108" s="318"/>
    </row>
    <row r="109" spans="1:8" ht="24" customHeight="1" hidden="1">
      <c r="A109" s="327" t="s">
        <v>30</v>
      </c>
      <c r="B109" s="372" t="s">
        <v>31</v>
      </c>
      <c r="C109" s="372"/>
      <c r="D109" s="329" t="s">
        <v>6</v>
      </c>
      <c r="E109" s="318"/>
      <c r="F109" s="318"/>
      <c r="G109" s="318"/>
      <c r="H109" s="318"/>
    </row>
    <row r="110" spans="1:8" ht="27.75" customHeight="1">
      <c r="A110" s="327" t="s">
        <v>1502</v>
      </c>
      <c r="B110" s="372" t="s">
        <v>835</v>
      </c>
      <c r="C110" s="372"/>
      <c r="D110" s="329">
        <f>D111+D114+D118</f>
        <v>0.6</v>
      </c>
      <c r="E110" s="318"/>
      <c r="F110" s="318"/>
      <c r="G110" s="318"/>
      <c r="H110" s="318"/>
    </row>
    <row r="111" spans="1:8" ht="12.75">
      <c r="A111" s="327" t="s">
        <v>1530</v>
      </c>
      <c r="B111" s="328"/>
      <c r="C111" s="328" t="s">
        <v>836</v>
      </c>
      <c r="D111" s="332">
        <f>D112</f>
        <v>-0.8</v>
      </c>
      <c r="E111" s="318"/>
      <c r="F111" s="318"/>
      <c r="G111" s="318"/>
      <c r="H111" s="318"/>
    </row>
    <row r="112" spans="1:8" ht="25.5">
      <c r="A112" s="327" t="s">
        <v>1541</v>
      </c>
      <c r="B112" s="372" t="s">
        <v>32</v>
      </c>
      <c r="C112" s="372"/>
      <c r="D112" s="329">
        <f>SUM(D113)</f>
        <v>-0.8</v>
      </c>
      <c r="E112" s="318"/>
      <c r="F112" s="318"/>
      <c r="G112" s="318"/>
      <c r="H112" s="318"/>
    </row>
    <row r="113" spans="1:8" ht="25.5">
      <c r="A113" s="327" t="s">
        <v>1289</v>
      </c>
      <c r="B113" s="372" t="s">
        <v>33</v>
      </c>
      <c r="C113" s="372"/>
      <c r="D113" s="329">
        <v>-0.8</v>
      </c>
      <c r="E113" s="318"/>
      <c r="F113" s="318"/>
      <c r="G113" s="318"/>
      <c r="H113" s="318"/>
    </row>
    <row r="114" spans="1:8" ht="38.25">
      <c r="A114" s="327" t="s">
        <v>1290</v>
      </c>
      <c r="B114" s="372" t="s">
        <v>1291</v>
      </c>
      <c r="C114" s="372"/>
      <c r="D114" s="329">
        <f>D115</f>
        <v>0.4</v>
      </c>
      <c r="E114" s="318"/>
      <c r="F114" s="318"/>
      <c r="G114" s="318"/>
      <c r="H114" s="318"/>
    </row>
    <row r="115" spans="1:8" ht="51">
      <c r="A115" s="327" t="s">
        <v>1542</v>
      </c>
      <c r="B115" s="372" t="s">
        <v>34</v>
      </c>
      <c r="C115" s="372"/>
      <c r="D115" s="329">
        <f>SUM(D116:D117)</f>
        <v>0.4</v>
      </c>
      <c r="E115" s="318"/>
      <c r="F115" s="318"/>
      <c r="G115" s="318"/>
      <c r="H115" s="318"/>
    </row>
    <row r="116" spans="1:8" ht="63.75" hidden="1">
      <c r="A116" s="327" t="s">
        <v>1292</v>
      </c>
      <c r="B116" s="372" t="s">
        <v>35</v>
      </c>
      <c r="C116" s="372"/>
      <c r="D116" s="329">
        <v>0</v>
      </c>
      <c r="E116" s="318"/>
      <c r="F116" s="318"/>
      <c r="G116" s="318"/>
      <c r="H116" s="318"/>
    </row>
    <row r="117" spans="1:8" ht="63.75">
      <c r="A117" s="327" t="s">
        <v>1544</v>
      </c>
      <c r="B117" s="372" t="s">
        <v>36</v>
      </c>
      <c r="C117" s="372"/>
      <c r="D117" s="329">
        <v>0.4</v>
      </c>
      <c r="E117" s="318"/>
      <c r="F117" s="318"/>
      <c r="G117" s="318"/>
      <c r="H117" s="318"/>
    </row>
    <row r="118" spans="1:8" ht="12.75">
      <c r="A118" s="327" t="s">
        <v>1545</v>
      </c>
      <c r="B118" s="372" t="s">
        <v>1546</v>
      </c>
      <c r="C118" s="372"/>
      <c r="D118" s="329">
        <f>D119</f>
        <v>1</v>
      </c>
      <c r="E118" s="318"/>
      <c r="F118" s="318"/>
      <c r="G118" s="318"/>
      <c r="H118" s="318"/>
    </row>
    <row r="119" spans="1:8" ht="25.5">
      <c r="A119" s="327" t="s">
        <v>1543</v>
      </c>
      <c r="B119" s="372" t="s">
        <v>37</v>
      </c>
      <c r="C119" s="372"/>
      <c r="D119" s="329">
        <f>SUM(D120:D121)</f>
        <v>1</v>
      </c>
      <c r="E119" s="318"/>
      <c r="F119" s="318"/>
      <c r="G119" s="318"/>
      <c r="H119" s="318"/>
    </row>
    <row r="120" spans="1:8" ht="25.5" hidden="1">
      <c r="A120" s="327" t="s">
        <v>1547</v>
      </c>
      <c r="B120" s="372" t="s">
        <v>38</v>
      </c>
      <c r="C120" s="372"/>
      <c r="D120" s="329">
        <v>0</v>
      </c>
      <c r="E120" s="318"/>
      <c r="F120" s="318"/>
      <c r="G120" s="318"/>
      <c r="H120" s="318"/>
    </row>
    <row r="121" spans="1:8" ht="25.5">
      <c r="A121" s="327" t="s">
        <v>1548</v>
      </c>
      <c r="B121" s="372" t="s">
        <v>39</v>
      </c>
      <c r="C121" s="372"/>
      <c r="D121" s="329">
        <v>1</v>
      </c>
      <c r="E121" s="318"/>
      <c r="F121" s="318"/>
      <c r="G121" s="318"/>
      <c r="H121" s="318"/>
    </row>
    <row r="122" spans="1:8" ht="38.25">
      <c r="A122" s="325" t="s">
        <v>1503</v>
      </c>
      <c r="B122" s="375" t="s">
        <v>1549</v>
      </c>
      <c r="C122" s="375"/>
      <c r="D122" s="316">
        <f>D123+D130+D133</f>
        <v>93716.59</v>
      </c>
      <c r="E122" s="318"/>
      <c r="F122" s="318"/>
      <c r="G122" s="318"/>
      <c r="H122" s="318"/>
    </row>
    <row r="123" spans="1:8" ht="76.5">
      <c r="A123" s="330" t="s">
        <v>1550</v>
      </c>
      <c r="B123" s="372" t="s">
        <v>1551</v>
      </c>
      <c r="C123" s="372"/>
      <c r="D123" s="329">
        <f>D124+D126+D128</f>
        <v>67444.59</v>
      </c>
      <c r="E123" s="318"/>
      <c r="F123" s="318"/>
      <c r="G123" s="318"/>
      <c r="H123" s="318"/>
    </row>
    <row r="124" spans="1:8" ht="63.75">
      <c r="A124" s="330" t="s">
        <v>1552</v>
      </c>
      <c r="B124" s="328"/>
      <c r="C124" s="328" t="s">
        <v>1553</v>
      </c>
      <c r="D124" s="329">
        <f>D125</f>
        <v>62682.1</v>
      </c>
      <c r="E124" s="318"/>
      <c r="F124" s="318"/>
      <c r="G124" s="318"/>
      <c r="H124" s="318"/>
    </row>
    <row r="125" spans="1:8" ht="76.5">
      <c r="A125" s="330" t="s">
        <v>730</v>
      </c>
      <c r="B125" s="372" t="s">
        <v>40</v>
      </c>
      <c r="C125" s="372"/>
      <c r="D125" s="329">
        <v>62682.1</v>
      </c>
      <c r="E125" s="318"/>
      <c r="F125" s="318"/>
      <c r="G125" s="318"/>
      <c r="H125" s="318"/>
    </row>
    <row r="126" spans="1:8" ht="76.5">
      <c r="A126" s="330" t="s">
        <v>1554</v>
      </c>
      <c r="B126" s="328"/>
      <c r="C126" s="328" t="s">
        <v>41</v>
      </c>
      <c r="D126" s="329">
        <f>D127</f>
        <v>4633.34</v>
      </c>
      <c r="E126" s="318"/>
      <c r="F126" s="318"/>
      <c r="G126" s="318"/>
      <c r="H126" s="318"/>
    </row>
    <row r="127" spans="1:8" ht="63.75">
      <c r="A127" s="327" t="s">
        <v>1282</v>
      </c>
      <c r="B127" s="372" t="s">
        <v>42</v>
      </c>
      <c r="C127" s="372"/>
      <c r="D127" s="329">
        <v>4633.34</v>
      </c>
      <c r="E127" s="318"/>
      <c r="F127" s="318"/>
      <c r="G127" s="318"/>
      <c r="H127" s="318"/>
    </row>
    <row r="128" spans="1:8" ht="76.5">
      <c r="A128" s="333" t="s">
        <v>43</v>
      </c>
      <c r="B128" s="328"/>
      <c r="C128" s="328" t="s">
        <v>44</v>
      </c>
      <c r="D128" s="329">
        <f>D129</f>
        <v>129.15</v>
      </c>
      <c r="E128" s="318"/>
      <c r="F128" s="318"/>
      <c r="G128" s="318"/>
      <c r="H128" s="318"/>
    </row>
    <row r="129" spans="1:8" ht="63.75">
      <c r="A129" s="327" t="s">
        <v>569</v>
      </c>
      <c r="B129" s="372" t="s">
        <v>45</v>
      </c>
      <c r="C129" s="372"/>
      <c r="D129" s="329">
        <v>129.15</v>
      </c>
      <c r="E129" s="318"/>
      <c r="F129" s="318"/>
      <c r="G129" s="318"/>
      <c r="H129" s="318"/>
    </row>
    <row r="130" spans="1:8" ht="25.5">
      <c r="A130" s="327" t="s">
        <v>1504</v>
      </c>
      <c r="B130" s="372" t="s">
        <v>1555</v>
      </c>
      <c r="C130" s="372"/>
      <c r="D130" s="329">
        <f>D131</f>
        <v>129.5</v>
      </c>
      <c r="E130" s="318"/>
      <c r="F130" s="318"/>
      <c r="G130" s="318"/>
      <c r="H130" s="318"/>
    </row>
    <row r="131" spans="1:8" ht="38.25">
      <c r="A131" s="327" t="s">
        <v>46</v>
      </c>
      <c r="B131" s="328"/>
      <c r="C131" s="328" t="s">
        <v>1556</v>
      </c>
      <c r="D131" s="329">
        <f>D132</f>
        <v>129.5</v>
      </c>
      <c r="E131" s="318"/>
      <c r="F131" s="318"/>
      <c r="G131" s="318"/>
      <c r="H131" s="318"/>
    </row>
    <row r="132" spans="1:8" ht="51">
      <c r="A132" s="327" t="s">
        <v>1284</v>
      </c>
      <c r="B132" s="372" t="s">
        <v>1557</v>
      </c>
      <c r="C132" s="372"/>
      <c r="D132" s="329">
        <v>129.5</v>
      </c>
      <c r="E132" s="318"/>
      <c r="F132" s="318"/>
      <c r="G132" s="318"/>
      <c r="H132" s="318"/>
    </row>
    <row r="133" spans="1:8" ht="76.5">
      <c r="A133" s="330" t="s">
        <v>1558</v>
      </c>
      <c r="B133" s="372" t="s">
        <v>1559</v>
      </c>
      <c r="C133" s="372"/>
      <c r="D133" s="329">
        <f>D134</f>
        <v>26142.5</v>
      </c>
      <c r="E133" s="318"/>
      <c r="F133" s="318"/>
      <c r="G133" s="318"/>
      <c r="H133" s="318"/>
    </row>
    <row r="134" spans="1:8" ht="76.5">
      <c r="A134" s="330" t="s">
        <v>47</v>
      </c>
      <c r="B134" s="328"/>
      <c r="C134" s="328" t="s">
        <v>1560</v>
      </c>
      <c r="D134" s="329">
        <f>D135</f>
        <v>26142.5</v>
      </c>
      <c r="E134" s="318"/>
      <c r="F134" s="318"/>
      <c r="G134" s="318"/>
      <c r="H134" s="318"/>
    </row>
    <row r="135" spans="1:8" ht="76.5">
      <c r="A135" s="327" t="s">
        <v>1286</v>
      </c>
      <c r="B135" s="372" t="s">
        <v>1561</v>
      </c>
      <c r="C135" s="372"/>
      <c r="D135" s="329">
        <v>26142.5</v>
      </c>
      <c r="E135" s="318"/>
      <c r="F135" s="318"/>
      <c r="G135" s="318"/>
      <c r="H135" s="318"/>
    </row>
    <row r="136" spans="1:8" ht="25.5">
      <c r="A136" s="325" t="s">
        <v>1505</v>
      </c>
      <c r="B136" s="375" t="s">
        <v>1562</v>
      </c>
      <c r="C136" s="375"/>
      <c r="D136" s="316">
        <f>D137</f>
        <v>7045.5</v>
      </c>
      <c r="E136" s="318"/>
      <c r="F136" s="318"/>
      <c r="G136" s="318"/>
      <c r="H136" s="318"/>
    </row>
    <row r="137" spans="1:8" ht="12.75">
      <c r="A137" s="327" t="s">
        <v>1506</v>
      </c>
      <c r="B137" s="372" t="s">
        <v>1563</v>
      </c>
      <c r="C137" s="372"/>
      <c r="D137" s="329">
        <f>D138+D140+D142+D144</f>
        <v>7045.5</v>
      </c>
      <c r="E137" s="318"/>
      <c r="F137" s="318"/>
      <c r="G137" s="318"/>
      <c r="H137" s="318"/>
    </row>
    <row r="138" spans="1:8" ht="25.5">
      <c r="A138" s="327" t="s">
        <v>571</v>
      </c>
      <c r="B138" s="372" t="s">
        <v>48</v>
      </c>
      <c r="C138" s="372"/>
      <c r="D138" s="329">
        <f>D139</f>
        <v>758.8</v>
      </c>
      <c r="E138" s="318"/>
      <c r="F138" s="318"/>
      <c r="G138" s="318"/>
      <c r="H138" s="318"/>
    </row>
    <row r="139" spans="1:8" ht="38.25">
      <c r="A139" s="327" t="s">
        <v>49</v>
      </c>
      <c r="B139" s="372" t="s">
        <v>50</v>
      </c>
      <c r="C139" s="372"/>
      <c r="D139" s="329">
        <v>758.8</v>
      </c>
      <c r="E139" s="318"/>
      <c r="F139" s="318"/>
      <c r="G139" s="318"/>
      <c r="H139" s="318"/>
    </row>
    <row r="140" spans="1:8" ht="25.5">
      <c r="A140" s="327" t="s">
        <v>573</v>
      </c>
      <c r="B140" s="372" t="s">
        <v>51</v>
      </c>
      <c r="C140" s="372"/>
      <c r="D140" s="329">
        <f>D141</f>
        <v>251.3</v>
      </c>
      <c r="E140" s="318"/>
      <c r="F140" s="318"/>
      <c r="G140" s="318"/>
      <c r="H140" s="318"/>
    </row>
    <row r="141" spans="1:8" ht="38.25">
      <c r="A141" s="327" t="s">
        <v>52</v>
      </c>
      <c r="B141" s="372" t="s">
        <v>53</v>
      </c>
      <c r="C141" s="372"/>
      <c r="D141" s="329">
        <v>251.3</v>
      </c>
      <c r="E141" s="318"/>
      <c r="F141" s="318"/>
      <c r="G141" s="318"/>
      <c r="H141" s="318"/>
    </row>
    <row r="142" spans="1:8" ht="25.5">
      <c r="A142" s="327" t="s">
        <v>575</v>
      </c>
      <c r="B142" s="372" t="s">
        <v>54</v>
      </c>
      <c r="C142" s="372"/>
      <c r="D142" s="329">
        <f>D143</f>
        <v>1495.9</v>
      </c>
      <c r="E142" s="318"/>
      <c r="F142" s="318"/>
      <c r="G142" s="318"/>
      <c r="H142" s="318"/>
    </row>
    <row r="143" spans="1:8" ht="25.5">
      <c r="A143" s="327" t="s">
        <v>55</v>
      </c>
      <c r="B143" s="372" t="s">
        <v>56</v>
      </c>
      <c r="C143" s="372"/>
      <c r="D143" s="329">
        <v>1495.9</v>
      </c>
      <c r="E143" s="318"/>
      <c r="F143" s="318"/>
      <c r="G143" s="318"/>
      <c r="H143" s="318"/>
    </row>
    <row r="144" spans="1:8" ht="25.5">
      <c r="A144" s="327" t="s">
        <v>577</v>
      </c>
      <c r="B144" s="372" t="s">
        <v>57</v>
      </c>
      <c r="C144" s="372"/>
      <c r="D144" s="329">
        <f>D145</f>
        <v>4539.5</v>
      </c>
      <c r="E144" s="318"/>
      <c r="F144" s="318"/>
      <c r="G144" s="318"/>
      <c r="H144" s="318"/>
    </row>
    <row r="145" spans="1:8" ht="25.5">
      <c r="A145" s="327" t="s">
        <v>58</v>
      </c>
      <c r="B145" s="372" t="s">
        <v>59</v>
      </c>
      <c r="C145" s="372"/>
      <c r="D145" s="329">
        <v>4539.5</v>
      </c>
      <c r="E145" s="318"/>
      <c r="F145" s="318"/>
      <c r="G145" s="318"/>
      <c r="H145" s="318"/>
    </row>
    <row r="146" spans="1:8" ht="25.5">
      <c r="A146" s="325" t="s">
        <v>60</v>
      </c>
      <c r="B146" s="375" t="s">
        <v>1564</v>
      </c>
      <c r="C146" s="375"/>
      <c r="D146" s="316">
        <f>D147+D150</f>
        <v>12706.7</v>
      </c>
      <c r="E146" s="318"/>
      <c r="F146" s="318"/>
      <c r="G146" s="318"/>
      <c r="H146" s="318"/>
    </row>
    <row r="147" spans="1:8" ht="12.75">
      <c r="A147" s="327" t="s">
        <v>61</v>
      </c>
      <c r="B147" s="372" t="s">
        <v>62</v>
      </c>
      <c r="C147" s="372"/>
      <c r="D147" s="329">
        <f>D148</f>
        <v>6123.2</v>
      </c>
      <c r="E147" s="318"/>
      <c r="F147" s="318"/>
      <c r="G147" s="318"/>
      <c r="H147" s="318"/>
    </row>
    <row r="148" spans="1:8" ht="12.75">
      <c r="A148" s="327" t="s">
        <v>63</v>
      </c>
      <c r="B148" s="328"/>
      <c r="C148" s="328" t="s">
        <v>64</v>
      </c>
      <c r="D148" s="329">
        <f>D149</f>
        <v>6123.2</v>
      </c>
      <c r="E148" s="318"/>
      <c r="F148" s="318"/>
      <c r="G148" s="318"/>
      <c r="H148" s="318"/>
    </row>
    <row r="149" spans="1:8" ht="25.5">
      <c r="A149" s="327" t="s">
        <v>579</v>
      </c>
      <c r="B149" s="372" t="s">
        <v>65</v>
      </c>
      <c r="C149" s="372"/>
      <c r="D149" s="329">
        <v>6123.2</v>
      </c>
      <c r="E149" s="318"/>
      <c r="F149" s="318"/>
      <c r="G149" s="318"/>
      <c r="H149" s="318"/>
    </row>
    <row r="150" spans="1:8" ht="12.75">
      <c r="A150" s="327" t="s">
        <v>66</v>
      </c>
      <c r="B150" s="372" t="s">
        <v>67</v>
      </c>
      <c r="C150" s="372"/>
      <c r="D150" s="329">
        <f>D151+D153</f>
        <v>6583.5</v>
      </c>
      <c r="E150" s="318"/>
      <c r="F150" s="318"/>
      <c r="G150" s="318"/>
      <c r="H150" s="318"/>
    </row>
    <row r="151" spans="1:8" ht="38.25">
      <c r="A151" s="327" t="s">
        <v>584</v>
      </c>
      <c r="B151" s="372" t="s">
        <v>68</v>
      </c>
      <c r="C151" s="372"/>
      <c r="D151" s="329">
        <f>D152</f>
        <v>250.3</v>
      </c>
      <c r="E151" s="318"/>
      <c r="F151" s="318"/>
      <c r="G151" s="318"/>
      <c r="H151" s="318"/>
    </row>
    <row r="152" spans="1:8" ht="38.25">
      <c r="A152" s="327" t="s">
        <v>584</v>
      </c>
      <c r="B152" s="372" t="s">
        <v>69</v>
      </c>
      <c r="C152" s="372"/>
      <c r="D152" s="329">
        <v>250.3</v>
      </c>
      <c r="E152" s="318"/>
      <c r="F152" s="318"/>
      <c r="G152" s="318"/>
      <c r="H152" s="318"/>
    </row>
    <row r="153" spans="1:8" ht="12.75">
      <c r="A153" s="327" t="s">
        <v>70</v>
      </c>
      <c r="B153" s="328"/>
      <c r="C153" s="328" t="s">
        <v>71</v>
      </c>
      <c r="D153" s="329">
        <f>D154</f>
        <v>6333.2</v>
      </c>
      <c r="E153" s="318"/>
      <c r="F153" s="318"/>
      <c r="G153" s="318"/>
      <c r="H153" s="318"/>
    </row>
    <row r="154" spans="1:8" ht="25.5">
      <c r="A154" s="327" t="s">
        <v>587</v>
      </c>
      <c r="B154" s="372" t="s">
        <v>72</v>
      </c>
      <c r="C154" s="372"/>
      <c r="D154" s="329">
        <v>6333.2</v>
      </c>
      <c r="E154" s="318"/>
      <c r="F154" s="318"/>
      <c r="G154" s="318"/>
      <c r="H154" s="318"/>
    </row>
    <row r="155" spans="1:8" ht="25.5">
      <c r="A155" s="325" t="s">
        <v>1507</v>
      </c>
      <c r="B155" s="375" t="s">
        <v>1565</v>
      </c>
      <c r="C155" s="375"/>
      <c r="D155" s="316">
        <f>D156+D158+D163</f>
        <v>51735.8</v>
      </c>
      <c r="E155" s="318"/>
      <c r="F155" s="318"/>
      <c r="G155" s="318"/>
      <c r="H155" s="318"/>
    </row>
    <row r="156" spans="1:8" ht="12.75">
      <c r="A156" s="327" t="s">
        <v>1566</v>
      </c>
      <c r="B156" s="372" t="s">
        <v>1567</v>
      </c>
      <c r="C156" s="372"/>
      <c r="D156" s="329">
        <f>D157</f>
        <v>1494.1</v>
      </c>
      <c r="E156" s="318"/>
      <c r="F156" s="318"/>
      <c r="G156" s="318"/>
      <c r="H156" s="318"/>
    </row>
    <row r="157" spans="1:8" ht="25.5">
      <c r="A157" s="327" t="s">
        <v>1587</v>
      </c>
      <c r="B157" s="372" t="s">
        <v>1568</v>
      </c>
      <c r="C157" s="372"/>
      <c r="D157" s="329">
        <v>1494.1</v>
      </c>
      <c r="E157" s="318"/>
      <c r="F157" s="318"/>
      <c r="G157" s="318"/>
      <c r="H157" s="318"/>
    </row>
    <row r="158" spans="1:8" ht="76.5">
      <c r="A158" s="327" t="s">
        <v>73</v>
      </c>
      <c r="B158" s="372" t="s">
        <v>1569</v>
      </c>
      <c r="C158" s="372"/>
      <c r="D158" s="329">
        <f>D159+D161</f>
        <v>33689</v>
      </c>
      <c r="E158" s="318"/>
      <c r="F158" s="318"/>
      <c r="G158" s="318"/>
      <c r="H158" s="318"/>
    </row>
    <row r="159" spans="1:8" ht="76.5">
      <c r="A159" s="333" t="s">
        <v>74</v>
      </c>
      <c r="B159" s="372" t="s">
        <v>75</v>
      </c>
      <c r="C159" s="372"/>
      <c r="D159" s="329">
        <f>D160</f>
        <v>33264</v>
      </c>
      <c r="E159" s="318"/>
      <c r="F159" s="318"/>
      <c r="G159" s="318"/>
      <c r="H159" s="318"/>
    </row>
    <row r="160" spans="1:8" ht="76.5">
      <c r="A160" s="330" t="s">
        <v>740</v>
      </c>
      <c r="B160" s="372" t="s">
        <v>76</v>
      </c>
      <c r="C160" s="372"/>
      <c r="D160" s="329">
        <v>33264</v>
      </c>
      <c r="E160" s="318"/>
      <c r="F160" s="318"/>
      <c r="G160" s="318"/>
      <c r="H160" s="318"/>
    </row>
    <row r="161" spans="1:8" ht="83.25" customHeight="1">
      <c r="A161" s="333" t="s">
        <v>1570</v>
      </c>
      <c r="B161" s="372" t="s">
        <v>77</v>
      </c>
      <c r="C161" s="372"/>
      <c r="D161" s="329">
        <f>D162</f>
        <v>425</v>
      </c>
      <c r="E161" s="318"/>
      <c r="F161" s="318"/>
      <c r="G161" s="318"/>
      <c r="H161" s="318"/>
    </row>
    <row r="162" spans="1:8" ht="89.25">
      <c r="A162" s="330" t="s">
        <v>741</v>
      </c>
      <c r="B162" s="372" t="s">
        <v>78</v>
      </c>
      <c r="C162" s="372"/>
      <c r="D162" s="329">
        <v>425</v>
      </c>
      <c r="E162" s="318"/>
      <c r="F162" s="318"/>
      <c r="G162" s="318"/>
      <c r="H162" s="318"/>
    </row>
    <row r="163" spans="1:8" ht="51">
      <c r="A163" s="327" t="s">
        <v>1571</v>
      </c>
      <c r="B163" s="372" t="s">
        <v>1572</v>
      </c>
      <c r="C163" s="372"/>
      <c r="D163" s="329">
        <f>D164+D166</f>
        <v>16552.7</v>
      </c>
      <c r="E163" s="318"/>
      <c r="F163" s="318"/>
      <c r="G163" s="318"/>
      <c r="H163" s="318"/>
    </row>
    <row r="164" spans="1:8" ht="38.25">
      <c r="A164" s="327" t="s">
        <v>1573</v>
      </c>
      <c r="B164" s="328"/>
      <c r="C164" s="328" t="s">
        <v>1574</v>
      </c>
      <c r="D164" s="329">
        <f>D165</f>
        <v>16006.9</v>
      </c>
      <c r="E164" s="318"/>
      <c r="F164" s="318"/>
      <c r="G164" s="318"/>
      <c r="H164" s="318"/>
    </row>
    <row r="165" spans="1:8" ht="51">
      <c r="A165" s="327" t="s">
        <v>1774</v>
      </c>
      <c r="B165" s="372" t="s">
        <v>1575</v>
      </c>
      <c r="C165" s="372"/>
      <c r="D165" s="329">
        <v>16006.9</v>
      </c>
      <c r="E165" s="318"/>
      <c r="F165" s="318"/>
      <c r="G165" s="318"/>
      <c r="H165" s="318"/>
    </row>
    <row r="166" spans="1:8" ht="51">
      <c r="A166" s="327" t="s">
        <v>79</v>
      </c>
      <c r="B166" s="328"/>
      <c r="C166" s="328" t="s">
        <v>1576</v>
      </c>
      <c r="D166" s="329">
        <f>D167</f>
        <v>545.8</v>
      </c>
      <c r="E166" s="318"/>
      <c r="F166" s="318"/>
      <c r="G166" s="318"/>
      <c r="H166" s="318"/>
    </row>
    <row r="167" spans="1:8" ht="51">
      <c r="A167" s="327" t="s">
        <v>1776</v>
      </c>
      <c r="B167" s="372" t="s">
        <v>1591</v>
      </c>
      <c r="C167" s="372"/>
      <c r="D167" s="329">
        <v>545.8</v>
      </c>
      <c r="E167" s="318"/>
      <c r="F167" s="318"/>
      <c r="G167" s="318"/>
      <c r="H167" s="318"/>
    </row>
    <row r="168" spans="1:8" ht="15" customHeight="1">
      <c r="A168" s="325" t="s">
        <v>1508</v>
      </c>
      <c r="B168" s="375" t="s">
        <v>80</v>
      </c>
      <c r="C168" s="375"/>
      <c r="D168" s="316">
        <v>6830.29</v>
      </c>
      <c r="E168" s="318"/>
      <c r="F168" s="318"/>
      <c r="G168" s="318"/>
      <c r="H168" s="318"/>
    </row>
    <row r="169" spans="1:8" ht="25.5">
      <c r="A169" s="327" t="s">
        <v>1531</v>
      </c>
      <c r="B169" s="372" t="s">
        <v>1592</v>
      </c>
      <c r="C169" s="372"/>
      <c r="D169" s="329">
        <f>D170+D172</f>
        <v>292.6</v>
      </c>
      <c r="E169" s="318"/>
      <c r="F169" s="318"/>
      <c r="G169" s="318"/>
      <c r="H169" s="318"/>
    </row>
    <row r="170" spans="1:8" ht="102">
      <c r="A170" s="330" t="s">
        <v>731</v>
      </c>
      <c r="B170" s="372" t="s">
        <v>1593</v>
      </c>
      <c r="C170" s="372"/>
      <c r="D170" s="329">
        <f>D171</f>
        <v>250.4</v>
      </c>
      <c r="E170" s="318"/>
      <c r="F170" s="318"/>
      <c r="G170" s="318"/>
      <c r="H170" s="318"/>
    </row>
    <row r="171" spans="1:8" ht="102">
      <c r="A171" s="330" t="s">
        <v>731</v>
      </c>
      <c r="B171" s="372" t="s">
        <v>81</v>
      </c>
      <c r="C171" s="372"/>
      <c r="D171" s="329">
        <v>250.4</v>
      </c>
      <c r="E171" s="318"/>
      <c r="F171" s="318"/>
      <c r="G171" s="318"/>
      <c r="H171" s="318"/>
    </row>
    <row r="172" spans="1:8" ht="51">
      <c r="A172" s="327" t="s">
        <v>1779</v>
      </c>
      <c r="B172" s="372" t="s">
        <v>1594</v>
      </c>
      <c r="C172" s="372"/>
      <c r="D172" s="329">
        <f>D173</f>
        <v>42.2</v>
      </c>
      <c r="E172" s="318"/>
      <c r="F172" s="318"/>
      <c r="G172" s="318"/>
      <c r="H172" s="318"/>
    </row>
    <row r="173" spans="1:8" ht="63.75">
      <c r="A173" s="327" t="s">
        <v>82</v>
      </c>
      <c r="B173" s="372" t="s">
        <v>83</v>
      </c>
      <c r="C173" s="372"/>
      <c r="D173" s="329">
        <v>42.2</v>
      </c>
      <c r="E173" s="318"/>
      <c r="F173" s="318"/>
      <c r="G173" s="318"/>
      <c r="H173" s="318"/>
    </row>
    <row r="174" spans="1:8" ht="51">
      <c r="A174" s="327" t="s">
        <v>1532</v>
      </c>
      <c r="B174" s="372" t="s">
        <v>1595</v>
      </c>
      <c r="C174" s="372"/>
      <c r="D174" s="329">
        <f>D175</f>
        <v>234.4</v>
      </c>
      <c r="E174" s="318"/>
      <c r="F174" s="318"/>
      <c r="G174" s="318"/>
      <c r="H174" s="318"/>
    </row>
    <row r="175" spans="1:8" ht="63.75">
      <c r="A175" s="327" t="s">
        <v>84</v>
      </c>
      <c r="B175" s="372" t="s">
        <v>85</v>
      </c>
      <c r="C175" s="372"/>
      <c r="D175" s="329">
        <v>234.4</v>
      </c>
      <c r="E175" s="318"/>
      <c r="F175" s="318"/>
      <c r="G175" s="318"/>
      <c r="H175" s="318"/>
    </row>
    <row r="176" spans="1:8" ht="51">
      <c r="A176" s="327" t="s">
        <v>742</v>
      </c>
      <c r="B176" s="372" t="s">
        <v>1596</v>
      </c>
      <c r="C176" s="372"/>
      <c r="D176" s="329">
        <f>D177</f>
        <v>48</v>
      </c>
      <c r="E176" s="318"/>
      <c r="F176" s="318"/>
      <c r="G176" s="318"/>
      <c r="H176" s="318"/>
    </row>
    <row r="177" spans="1:8" ht="51">
      <c r="A177" s="327" t="s">
        <v>742</v>
      </c>
      <c r="B177" s="372" t="s">
        <v>86</v>
      </c>
      <c r="C177" s="372"/>
      <c r="D177" s="329">
        <v>48</v>
      </c>
      <c r="E177" s="318"/>
      <c r="F177" s="318"/>
      <c r="G177" s="318"/>
      <c r="H177" s="318"/>
    </row>
    <row r="178" spans="1:8" ht="38.25">
      <c r="A178" s="327" t="s">
        <v>1533</v>
      </c>
      <c r="B178" s="372" t="s">
        <v>1597</v>
      </c>
      <c r="C178" s="372"/>
      <c r="D178" s="329">
        <f>D179</f>
        <v>20.5</v>
      </c>
      <c r="E178" s="318"/>
      <c r="F178" s="318"/>
      <c r="G178" s="318"/>
      <c r="H178" s="318"/>
    </row>
    <row r="179" spans="1:8" ht="51">
      <c r="A179" s="327" t="s">
        <v>1577</v>
      </c>
      <c r="B179" s="372" t="s">
        <v>1598</v>
      </c>
      <c r="C179" s="372"/>
      <c r="D179" s="329">
        <f>D180</f>
        <v>20.5</v>
      </c>
      <c r="E179" s="318"/>
      <c r="F179" s="318"/>
      <c r="G179" s="318"/>
      <c r="H179" s="318"/>
    </row>
    <row r="180" spans="1:8" ht="63.75">
      <c r="A180" s="327" t="s">
        <v>87</v>
      </c>
      <c r="B180" s="372" t="s">
        <v>88</v>
      </c>
      <c r="C180" s="372"/>
      <c r="D180" s="329">
        <v>20.5</v>
      </c>
      <c r="E180" s="318"/>
      <c r="F180" s="318"/>
      <c r="G180" s="318"/>
      <c r="H180" s="318"/>
    </row>
    <row r="181" spans="1:8" ht="25.5">
      <c r="A181" s="327" t="s">
        <v>1534</v>
      </c>
      <c r="B181" s="372" t="s">
        <v>1599</v>
      </c>
      <c r="C181" s="372"/>
      <c r="D181" s="329">
        <f>D182</f>
        <v>38.6</v>
      </c>
      <c r="E181" s="318"/>
      <c r="F181" s="318"/>
      <c r="G181" s="318"/>
      <c r="H181" s="318"/>
    </row>
    <row r="182" spans="1:8" ht="51">
      <c r="A182" s="327" t="s">
        <v>89</v>
      </c>
      <c r="B182" s="328"/>
      <c r="C182" s="328" t="s">
        <v>1600</v>
      </c>
      <c r="D182" s="329">
        <f>D183</f>
        <v>38.6</v>
      </c>
      <c r="E182" s="318"/>
      <c r="F182" s="318"/>
      <c r="G182" s="318"/>
      <c r="H182" s="318"/>
    </row>
    <row r="183" spans="1:8" ht="63.75">
      <c r="A183" s="327" t="s">
        <v>598</v>
      </c>
      <c r="B183" s="372" t="s">
        <v>90</v>
      </c>
      <c r="C183" s="372"/>
      <c r="D183" s="329">
        <v>38.6</v>
      </c>
      <c r="E183" s="318"/>
      <c r="F183" s="318"/>
      <c r="G183" s="318"/>
      <c r="H183" s="318"/>
    </row>
    <row r="184" spans="1:8" ht="89.25">
      <c r="A184" s="330" t="s">
        <v>91</v>
      </c>
      <c r="B184" s="372" t="s">
        <v>92</v>
      </c>
      <c r="C184" s="372"/>
      <c r="D184" s="329">
        <f>D185+D186+D188+D189</f>
        <v>225.3</v>
      </c>
      <c r="E184" s="318"/>
      <c r="F184" s="318"/>
      <c r="G184" s="318"/>
      <c r="H184" s="318"/>
    </row>
    <row r="185" spans="1:8" ht="24.75" customHeight="1">
      <c r="A185" s="327" t="s">
        <v>602</v>
      </c>
      <c r="B185" s="372" t="s">
        <v>1601</v>
      </c>
      <c r="C185" s="372"/>
      <c r="D185" s="329">
        <v>41</v>
      </c>
      <c r="E185" s="318"/>
      <c r="F185" s="318"/>
      <c r="G185" s="318"/>
      <c r="H185" s="318"/>
    </row>
    <row r="186" spans="1:8" ht="38.25">
      <c r="A186" s="327" t="s">
        <v>603</v>
      </c>
      <c r="B186" s="372" t="s">
        <v>1602</v>
      </c>
      <c r="C186" s="372"/>
      <c r="D186" s="329">
        <f>D187</f>
        <v>13</v>
      </c>
      <c r="E186" s="318"/>
      <c r="F186" s="318"/>
      <c r="G186" s="318"/>
      <c r="H186" s="318"/>
    </row>
    <row r="187" spans="1:8" ht="51">
      <c r="A187" s="327" t="s">
        <v>93</v>
      </c>
      <c r="B187" s="372" t="s">
        <v>94</v>
      </c>
      <c r="C187" s="372"/>
      <c r="D187" s="329">
        <v>13</v>
      </c>
      <c r="E187" s="318"/>
      <c r="F187" s="318"/>
      <c r="G187" s="318"/>
      <c r="H187" s="318"/>
    </row>
    <row r="188" spans="1:8" ht="25.5">
      <c r="A188" s="327" t="s">
        <v>1578</v>
      </c>
      <c r="B188" s="372" t="s">
        <v>1603</v>
      </c>
      <c r="C188" s="372"/>
      <c r="D188" s="329">
        <v>99.5</v>
      </c>
      <c r="E188" s="318"/>
      <c r="F188" s="318"/>
      <c r="G188" s="318"/>
      <c r="H188" s="318"/>
    </row>
    <row r="189" spans="1:8" ht="25.5">
      <c r="A189" s="327" t="s">
        <v>1579</v>
      </c>
      <c r="B189" s="372" t="s">
        <v>1604</v>
      </c>
      <c r="C189" s="372"/>
      <c r="D189" s="329">
        <v>71.8</v>
      </c>
      <c r="E189" s="318"/>
      <c r="F189" s="318"/>
      <c r="G189" s="318"/>
      <c r="H189" s="318"/>
    </row>
    <row r="190" spans="1:8" ht="35.25" customHeight="1">
      <c r="A190" s="327" t="s">
        <v>1580</v>
      </c>
      <c r="B190" s="372" t="s">
        <v>1605</v>
      </c>
      <c r="C190" s="372"/>
      <c r="D190" s="329">
        <f>D191</f>
        <v>474.22</v>
      </c>
      <c r="E190" s="318"/>
      <c r="F190" s="318"/>
      <c r="G190" s="318"/>
      <c r="H190" s="318"/>
    </row>
    <row r="191" spans="1:8" ht="63.75">
      <c r="A191" s="327" t="s">
        <v>95</v>
      </c>
      <c r="B191" s="372" t="s">
        <v>96</v>
      </c>
      <c r="C191" s="372"/>
      <c r="D191" s="329">
        <v>474.22</v>
      </c>
      <c r="E191" s="318"/>
      <c r="F191" s="318"/>
      <c r="G191" s="318"/>
      <c r="H191" s="318"/>
    </row>
    <row r="192" spans="1:8" ht="25.5">
      <c r="A192" s="327" t="s">
        <v>97</v>
      </c>
      <c r="B192" s="372" t="s">
        <v>1606</v>
      </c>
      <c r="C192" s="372"/>
      <c r="D192" s="329">
        <f>D193</f>
        <v>2.8</v>
      </c>
      <c r="E192" s="318"/>
      <c r="F192" s="318"/>
      <c r="G192" s="318"/>
      <c r="H192" s="318"/>
    </row>
    <row r="193" spans="1:8" ht="38.25">
      <c r="A193" s="327" t="s">
        <v>98</v>
      </c>
      <c r="B193" s="328"/>
      <c r="C193" s="328" t="s">
        <v>99</v>
      </c>
      <c r="D193" s="329">
        <f>D194</f>
        <v>2.8</v>
      </c>
      <c r="E193" s="318"/>
      <c r="F193" s="318"/>
      <c r="G193" s="318"/>
      <c r="H193" s="318"/>
    </row>
    <row r="194" spans="1:8" ht="51">
      <c r="A194" s="327" t="s">
        <v>604</v>
      </c>
      <c r="B194" s="372" t="s">
        <v>100</v>
      </c>
      <c r="C194" s="372"/>
      <c r="D194" s="329">
        <f>D195</f>
        <v>2.8</v>
      </c>
      <c r="E194" s="318"/>
      <c r="F194" s="318"/>
      <c r="G194" s="318"/>
      <c r="H194" s="318"/>
    </row>
    <row r="195" spans="1:8" ht="51">
      <c r="A195" s="327" t="s">
        <v>101</v>
      </c>
      <c r="B195" s="372" t="s">
        <v>102</v>
      </c>
      <c r="C195" s="372"/>
      <c r="D195" s="329">
        <v>2.8</v>
      </c>
      <c r="E195" s="318"/>
      <c r="F195" s="318"/>
      <c r="G195" s="318"/>
      <c r="H195" s="318"/>
    </row>
    <row r="196" spans="1:8" ht="51">
      <c r="A196" s="327" t="s">
        <v>103</v>
      </c>
      <c r="B196" s="372" t="s">
        <v>104</v>
      </c>
      <c r="C196" s="372"/>
      <c r="D196" s="329">
        <v>76</v>
      </c>
      <c r="E196" s="318"/>
      <c r="F196" s="318"/>
      <c r="G196" s="318"/>
      <c r="H196" s="318"/>
    </row>
    <row r="197" spans="1:8" ht="51">
      <c r="A197" s="327" t="s">
        <v>606</v>
      </c>
      <c r="B197" s="372" t="s">
        <v>105</v>
      </c>
      <c r="C197" s="372"/>
      <c r="D197" s="329">
        <v>76</v>
      </c>
      <c r="E197" s="319" t="s">
        <v>159</v>
      </c>
      <c r="F197" s="318"/>
      <c r="G197" s="318"/>
      <c r="H197" s="318"/>
    </row>
    <row r="198" spans="1:8" ht="63.75">
      <c r="A198" s="327" t="s">
        <v>106</v>
      </c>
      <c r="B198" s="372" t="s">
        <v>107</v>
      </c>
      <c r="C198" s="372"/>
      <c r="D198" s="329">
        <v>26</v>
      </c>
      <c r="E198" s="319" t="s">
        <v>159</v>
      </c>
      <c r="F198" s="318"/>
      <c r="G198" s="318"/>
      <c r="H198" s="318"/>
    </row>
    <row r="199" spans="1:8" ht="25.5">
      <c r="A199" s="327" t="s">
        <v>1607</v>
      </c>
      <c r="B199" s="372" t="s">
        <v>1608</v>
      </c>
      <c r="C199" s="372"/>
      <c r="D199" s="329">
        <f>D200</f>
        <v>2</v>
      </c>
      <c r="E199" s="318"/>
      <c r="F199" s="318"/>
      <c r="G199" s="318"/>
      <c r="H199" s="318"/>
    </row>
    <row r="200" spans="1:8" ht="38.25">
      <c r="A200" s="327" t="s">
        <v>1588</v>
      </c>
      <c r="B200" s="372" t="s">
        <v>1609</v>
      </c>
      <c r="C200" s="372"/>
      <c r="D200" s="329">
        <f>D201</f>
        <v>2</v>
      </c>
      <c r="E200" s="318"/>
      <c r="F200" s="318"/>
      <c r="G200" s="318"/>
      <c r="H200" s="318"/>
    </row>
    <row r="201" spans="1:8" ht="51">
      <c r="A201" s="327" t="s">
        <v>108</v>
      </c>
      <c r="B201" s="372" t="s">
        <v>109</v>
      </c>
      <c r="C201" s="372"/>
      <c r="D201" s="329">
        <v>2</v>
      </c>
      <c r="E201" s="318"/>
      <c r="F201" s="318"/>
      <c r="G201" s="318"/>
      <c r="H201" s="318"/>
    </row>
    <row r="202" spans="1:8" ht="63.75">
      <c r="A202" s="327" t="s">
        <v>610</v>
      </c>
      <c r="B202" s="372" t="s">
        <v>110</v>
      </c>
      <c r="C202" s="372"/>
      <c r="D202" s="329">
        <f>D203</f>
        <v>65.7</v>
      </c>
      <c r="E202" s="318"/>
      <c r="F202" s="318"/>
      <c r="G202" s="318"/>
      <c r="H202" s="318"/>
    </row>
    <row r="203" spans="1:8" ht="63.75">
      <c r="A203" s="327" t="s">
        <v>610</v>
      </c>
      <c r="B203" s="372" t="s">
        <v>111</v>
      </c>
      <c r="C203" s="372"/>
      <c r="D203" s="329">
        <v>65.7</v>
      </c>
      <c r="E203" s="318"/>
      <c r="F203" s="318"/>
      <c r="G203" s="318"/>
      <c r="H203" s="318"/>
    </row>
    <row r="204" spans="1:8" ht="25.5">
      <c r="A204" s="327" t="s">
        <v>1535</v>
      </c>
      <c r="B204" s="372" t="s">
        <v>1610</v>
      </c>
      <c r="C204" s="372"/>
      <c r="D204" s="329">
        <f>D205</f>
        <v>5350.2</v>
      </c>
      <c r="E204" s="318"/>
      <c r="F204" s="318"/>
      <c r="G204" s="318"/>
      <c r="H204" s="318"/>
    </row>
    <row r="205" spans="1:8" ht="24" customHeight="1">
      <c r="A205" s="327" t="s">
        <v>665</v>
      </c>
      <c r="B205" s="372" t="s">
        <v>1611</v>
      </c>
      <c r="C205" s="372"/>
      <c r="D205" s="329">
        <v>5350.2</v>
      </c>
      <c r="E205" s="319" t="s">
        <v>159</v>
      </c>
      <c r="F205" s="318"/>
      <c r="G205" s="318"/>
      <c r="H205" s="318"/>
    </row>
    <row r="206" spans="1:8" ht="51">
      <c r="A206" s="327" t="s">
        <v>112</v>
      </c>
      <c r="B206" s="372" t="s">
        <v>113</v>
      </c>
      <c r="C206" s="372"/>
      <c r="D206" s="329">
        <v>4642.5</v>
      </c>
      <c r="E206" s="319" t="s">
        <v>159</v>
      </c>
      <c r="F206" s="318"/>
      <c r="G206" s="318"/>
      <c r="H206" s="318"/>
    </row>
    <row r="207" spans="1:8" ht="51">
      <c r="A207" s="327" t="s">
        <v>114</v>
      </c>
      <c r="B207" s="372" t="s">
        <v>115</v>
      </c>
      <c r="C207" s="372"/>
      <c r="D207" s="329">
        <v>15.4</v>
      </c>
      <c r="E207" s="319" t="s">
        <v>159</v>
      </c>
      <c r="F207" s="318"/>
      <c r="G207" s="318"/>
      <c r="H207" s="318"/>
    </row>
    <row r="208" spans="1:8" ht="15.75" customHeight="1">
      <c r="A208" s="325" t="s">
        <v>1509</v>
      </c>
      <c r="B208" s="375" t="s">
        <v>1612</v>
      </c>
      <c r="C208" s="375"/>
      <c r="D208" s="316">
        <f>D209+D211</f>
        <v>3467.1000000000004</v>
      </c>
      <c r="E208" s="318"/>
      <c r="F208" s="318"/>
      <c r="G208" s="318"/>
      <c r="H208" s="318"/>
    </row>
    <row r="209" spans="1:8" ht="15.75" customHeight="1">
      <c r="A209" s="327" t="s">
        <v>1510</v>
      </c>
      <c r="B209" s="372" t="s">
        <v>1613</v>
      </c>
      <c r="C209" s="372"/>
      <c r="D209" s="329">
        <f>D210</f>
        <v>-8.2</v>
      </c>
      <c r="E209" s="318"/>
      <c r="F209" s="318"/>
      <c r="G209" s="318"/>
      <c r="H209" s="318"/>
    </row>
    <row r="210" spans="1:8" ht="25.5">
      <c r="A210" s="327" t="s">
        <v>1581</v>
      </c>
      <c r="B210" s="372" t="s">
        <v>1614</v>
      </c>
      <c r="C210" s="372"/>
      <c r="D210" s="329">
        <v>-8.2</v>
      </c>
      <c r="E210" s="318"/>
      <c r="F210" s="318"/>
      <c r="G210" s="318"/>
      <c r="H210" s="318"/>
    </row>
    <row r="211" spans="1:8" ht="12.75">
      <c r="A211" s="327" t="s">
        <v>1511</v>
      </c>
      <c r="B211" s="372" t="s">
        <v>116</v>
      </c>
      <c r="C211" s="372"/>
      <c r="D211" s="329">
        <f>D212</f>
        <v>3475.3</v>
      </c>
      <c r="E211" s="318"/>
      <c r="F211" s="318"/>
      <c r="G211" s="318"/>
      <c r="H211" s="318"/>
    </row>
    <row r="212" spans="1:8" ht="12.75">
      <c r="A212" s="327" t="s">
        <v>1582</v>
      </c>
      <c r="B212" s="372" t="s">
        <v>117</v>
      </c>
      <c r="C212" s="372"/>
      <c r="D212" s="329">
        <v>3475.3</v>
      </c>
      <c r="E212" s="318"/>
      <c r="F212" s="318"/>
      <c r="G212" s="318"/>
      <c r="H212" s="318"/>
    </row>
    <row r="213" spans="1:8" ht="17.25" customHeight="1">
      <c r="A213" s="325" t="s">
        <v>1513</v>
      </c>
      <c r="B213" s="375" t="s">
        <v>1615</v>
      </c>
      <c r="C213" s="375"/>
      <c r="D213" s="316">
        <f>D214+D278+D282+D285</f>
        <v>1952772.5100000002</v>
      </c>
      <c r="E213" s="318"/>
      <c r="F213" s="318"/>
      <c r="G213" s="318"/>
      <c r="H213" s="318"/>
    </row>
    <row r="214" spans="1:8" ht="38.25">
      <c r="A214" s="325" t="s">
        <v>1514</v>
      </c>
      <c r="B214" s="375" t="s">
        <v>1616</v>
      </c>
      <c r="C214" s="375"/>
      <c r="D214" s="316">
        <f>D215+D220+D243+D270</f>
        <v>1970007.0000000002</v>
      </c>
      <c r="E214" s="318"/>
      <c r="F214" s="318"/>
      <c r="G214" s="318"/>
      <c r="H214" s="318"/>
    </row>
    <row r="215" spans="1:8" ht="25.5">
      <c r="A215" s="325" t="s">
        <v>1515</v>
      </c>
      <c r="B215" s="375" t="s">
        <v>1617</v>
      </c>
      <c r="C215" s="375"/>
      <c r="D215" s="316">
        <f>D216+D218</f>
        <v>129114.3</v>
      </c>
      <c r="E215" s="318"/>
      <c r="F215" s="318"/>
      <c r="G215" s="318"/>
      <c r="H215" s="318"/>
    </row>
    <row r="216" spans="1:8" ht="12.75">
      <c r="A216" s="327" t="s">
        <v>118</v>
      </c>
      <c r="B216" s="328"/>
      <c r="C216" s="328" t="s">
        <v>119</v>
      </c>
      <c r="D216" s="329">
        <f>D217</f>
        <v>73992</v>
      </c>
      <c r="E216" s="318"/>
      <c r="F216" s="318"/>
      <c r="G216" s="318"/>
      <c r="H216" s="318"/>
    </row>
    <row r="217" spans="1:8" ht="25.5">
      <c r="A217" s="327" t="s">
        <v>676</v>
      </c>
      <c r="B217" s="372" t="s">
        <v>1618</v>
      </c>
      <c r="C217" s="372"/>
      <c r="D217" s="329">
        <v>73992</v>
      </c>
      <c r="E217" s="318"/>
      <c r="F217" s="318"/>
      <c r="G217" s="318"/>
      <c r="H217" s="318"/>
    </row>
    <row r="218" spans="1:8" ht="25.5">
      <c r="A218" s="327" t="s">
        <v>1619</v>
      </c>
      <c r="B218" s="372" t="s">
        <v>1620</v>
      </c>
      <c r="C218" s="372"/>
      <c r="D218" s="329">
        <f>D219</f>
        <v>55122.3</v>
      </c>
      <c r="E218" s="318"/>
      <c r="F218" s="318"/>
      <c r="G218" s="318"/>
      <c r="H218" s="318"/>
    </row>
    <row r="219" spans="1:8" ht="25.5">
      <c r="A219" s="327" t="s">
        <v>678</v>
      </c>
      <c r="B219" s="372" t="s">
        <v>1621</v>
      </c>
      <c r="C219" s="372"/>
      <c r="D219" s="329">
        <v>55122.3</v>
      </c>
      <c r="E219" s="318"/>
      <c r="F219" s="318"/>
      <c r="G219" s="318"/>
      <c r="H219" s="318"/>
    </row>
    <row r="220" spans="1:8" ht="38.25">
      <c r="A220" s="325" t="s">
        <v>1516</v>
      </c>
      <c r="B220" s="375" t="s">
        <v>1622</v>
      </c>
      <c r="C220" s="375"/>
      <c r="D220" s="316">
        <f>D221+D223+D225+D227+D229+D231+D234+D237+D239+D241</f>
        <v>490206.1</v>
      </c>
      <c r="E220" s="318"/>
      <c r="F220" s="318"/>
      <c r="G220" s="318"/>
      <c r="H220" s="318"/>
    </row>
    <row r="221" spans="1:8" ht="25.5">
      <c r="A221" s="327" t="s">
        <v>120</v>
      </c>
      <c r="B221" s="372" t="s">
        <v>1623</v>
      </c>
      <c r="C221" s="372"/>
      <c r="D221" s="329">
        <f>D222</f>
        <v>5738.2</v>
      </c>
      <c r="E221" s="318"/>
      <c r="F221" s="318"/>
      <c r="G221" s="318"/>
      <c r="H221" s="318"/>
    </row>
    <row r="222" spans="1:8" ht="25.5">
      <c r="A222" s="327" t="s">
        <v>680</v>
      </c>
      <c r="B222" s="372" t="s">
        <v>1624</v>
      </c>
      <c r="C222" s="372"/>
      <c r="D222" s="329">
        <v>5738.2</v>
      </c>
      <c r="E222" s="318"/>
      <c r="F222" s="318"/>
      <c r="G222" s="318"/>
      <c r="H222" s="318"/>
    </row>
    <row r="223" spans="1:8" ht="38.25">
      <c r="A223" s="327" t="s">
        <v>121</v>
      </c>
      <c r="B223" s="372" t="s">
        <v>122</v>
      </c>
      <c r="C223" s="372"/>
      <c r="D223" s="329">
        <f>D224</f>
        <v>4011</v>
      </c>
      <c r="E223" s="318"/>
      <c r="F223" s="318"/>
      <c r="G223" s="318"/>
      <c r="H223" s="318"/>
    </row>
    <row r="224" spans="1:8" ht="51">
      <c r="A224" s="327" t="s">
        <v>621</v>
      </c>
      <c r="B224" s="372" t="s">
        <v>123</v>
      </c>
      <c r="C224" s="372"/>
      <c r="D224" s="329">
        <v>4011</v>
      </c>
      <c r="E224" s="318"/>
      <c r="F224" s="318"/>
      <c r="G224" s="318"/>
      <c r="H224" s="318"/>
    </row>
    <row r="225" spans="1:8" ht="63.75">
      <c r="A225" s="327" t="s">
        <v>1625</v>
      </c>
      <c r="B225" s="372" t="s">
        <v>124</v>
      </c>
      <c r="C225" s="372"/>
      <c r="D225" s="329">
        <f>D226</f>
        <v>132880.7</v>
      </c>
      <c r="E225" s="318"/>
      <c r="F225" s="318"/>
      <c r="G225" s="318"/>
      <c r="H225" s="318"/>
    </row>
    <row r="226" spans="1:8" ht="63.75">
      <c r="A226" s="327" t="s">
        <v>682</v>
      </c>
      <c r="B226" s="372" t="s">
        <v>125</v>
      </c>
      <c r="C226" s="372"/>
      <c r="D226" s="329">
        <v>132880.7</v>
      </c>
      <c r="E226" s="318"/>
      <c r="F226" s="318"/>
      <c r="G226" s="318"/>
      <c r="H226" s="318"/>
    </row>
    <row r="227" spans="1:8" ht="25.5">
      <c r="A227" s="327" t="s">
        <v>684</v>
      </c>
      <c r="B227" s="372" t="s">
        <v>126</v>
      </c>
      <c r="C227" s="372"/>
      <c r="D227" s="329">
        <f>D228</f>
        <v>5526</v>
      </c>
      <c r="E227" s="318"/>
      <c r="F227" s="318"/>
      <c r="G227" s="318"/>
      <c r="H227" s="318"/>
    </row>
    <row r="228" spans="1:8" ht="25.5">
      <c r="A228" s="327" t="s">
        <v>684</v>
      </c>
      <c r="B228" s="372" t="s">
        <v>127</v>
      </c>
      <c r="C228" s="372"/>
      <c r="D228" s="329">
        <v>5526</v>
      </c>
      <c r="E228" s="318"/>
      <c r="F228" s="318"/>
      <c r="G228" s="318"/>
      <c r="H228" s="318"/>
    </row>
    <row r="229" spans="1:8" ht="51">
      <c r="A229" s="327" t="s">
        <v>128</v>
      </c>
      <c r="B229" s="372" t="s">
        <v>1626</v>
      </c>
      <c r="C229" s="372"/>
      <c r="D229" s="329">
        <f>D230</f>
        <v>96875.6</v>
      </c>
      <c r="E229" s="318"/>
      <c r="F229" s="318"/>
      <c r="G229" s="318"/>
      <c r="H229" s="318"/>
    </row>
    <row r="230" spans="1:8" ht="38.25">
      <c r="A230" s="327" t="s">
        <v>1584</v>
      </c>
      <c r="B230" s="372" t="s">
        <v>1627</v>
      </c>
      <c r="C230" s="372"/>
      <c r="D230" s="329">
        <v>96875.6</v>
      </c>
      <c r="E230" s="318"/>
      <c r="F230" s="318"/>
      <c r="G230" s="318"/>
      <c r="H230" s="318"/>
    </row>
    <row r="231" spans="1:8" ht="76.5">
      <c r="A231" s="330" t="s">
        <v>624</v>
      </c>
      <c r="B231" s="372" t="s">
        <v>1628</v>
      </c>
      <c r="C231" s="372"/>
      <c r="D231" s="329">
        <f>D232</f>
        <v>24367</v>
      </c>
      <c r="E231" s="318"/>
      <c r="F231" s="318"/>
      <c r="G231" s="318"/>
      <c r="H231" s="318"/>
    </row>
    <row r="232" spans="1:8" ht="76.5">
      <c r="A232" s="330" t="s">
        <v>129</v>
      </c>
      <c r="B232" s="372" t="s">
        <v>1629</v>
      </c>
      <c r="C232" s="372"/>
      <c r="D232" s="329">
        <f>D233</f>
        <v>24367</v>
      </c>
      <c r="E232" s="318"/>
      <c r="F232" s="318"/>
      <c r="G232" s="318"/>
      <c r="H232" s="318"/>
    </row>
    <row r="233" spans="1:8" ht="65.25" customHeight="1">
      <c r="A233" s="327" t="s">
        <v>130</v>
      </c>
      <c r="B233" s="372" t="s">
        <v>1630</v>
      </c>
      <c r="C233" s="372"/>
      <c r="D233" s="329">
        <v>24367</v>
      </c>
      <c r="E233" s="318"/>
      <c r="F233" s="318"/>
      <c r="G233" s="318"/>
      <c r="H233" s="318"/>
    </row>
    <row r="234" spans="1:8" ht="54.75" customHeight="1">
      <c r="A234" s="327" t="s">
        <v>688</v>
      </c>
      <c r="B234" s="372" t="s">
        <v>1631</v>
      </c>
      <c r="C234" s="372"/>
      <c r="D234" s="329">
        <f>D235</f>
        <v>8094</v>
      </c>
      <c r="E234" s="318"/>
      <c r="F234" s="318"/>
      <c r="G234" s="318"/>
      <c r="H234" s="318"/>
    </row>
    <row r="235" spans="1:8" ht="51" customHeight="1">
      <c r="A235" s="327" t="s">
        <v>688</v>
      </c>
      <c r="B235" s="372" t="s">
        <v>1632</v>
      </c>
      <c r="C235" s="372"/>
      <c r="D235" s="329">
        <f>D236</f>
        <v>8094</v>
      </c>
      <c r="E235" s="318"/>
      <c r="F235" s="318"/>
      <c r="G235" s="318"/>
      <c r="H235" s="318"/>
    </row>
    <row r="236" spans="1:8" ht="38.25">
      <c r="A236" s="327" t="s">
        <v>1585</v>
      </c>
      <c r="B236" s="372" t="s">
        <v>1633</v>
      </c>
      <c r="C236" s="372"/>
      <c r="D236" s="329">
        <v>8094</v>
      </c>
      <c r="E236" s="318"/>
      <c r="F236" s="318"/>
      <c r="G236" s="318"/>
      <c r="H236" s="318"/>
    </row>
    <row r="237" spans="1:8" ht="25.5">
      <c r="A237" s="327" t="s">
        <v>1634</v>
      </c>
      <c r="B237" s="372" t="s">
        <v>1635</v>
      </c>
      <c r="C237" s="372"/>
      <c r="D237" s="329">
        <f>D238</f>
        <v>49748</v>
      </c>
      <c r="E237" s="318"/>
      <c r="F237" s="318"/>
      <c r="G237" s="318"/>
      <c r="H237" s="318"/>
    </row>
    <row r="238" spans="1:8" ht="25.5">
      <c r="A238" s="327" t="s">
        <v>690</v>
      </c>
      <c r="B238" s="372" t="s">
        <v>1636</v>
      </c>
      <c r="C238" s="372"/>
      <c r="D238" s="329">
        <v>49748</v>
      </c>
      <c r="E238" s="318"/>
      <c r="F238" s="318"/>
      <c r="G238" s="318"/>
      <c r="H238" s="318"/>
    </row>
    <row r="239" spans="1:8" ht="38.25">
      <c r="A239" s="327" t="s">
        <v>625</v>
      </c>
      <c r="B239" s="372" t="s">
        <v>131</v>
      </c>
      <c r="C239" s="372"/>
      <c r="D239" s="329">
        <f>D240</f>
        <v>10737.8</v>
      </c>
      <c r="E239" s="318"/>
      <c r="F239" s="318"/>
      <c r="G239" s="318"/>
      <c r="H239" s="318"/>
    </row>
    <row r="240" spans="1:8" ht="38.25">
      <c r="A240" s="327" t="s">
        <v>625</v>
      </c>
      <c r="B240" s="372" t="s">
        <v>132</v>
      </c>
      <c r="C240" s="372"/>
      <c r="D240" s="329">
        <v>10737.8</v>
      </c>
      <c r="E240" s="318"/>
      <c r="F240" s="318"/>
      <c r="G240" s="318"/>
      <c r="H240" s="318"/>
    </row>
    <row r="241" spans="1:8" ht="12.75">
      <c r="A241" s="327" t="s">
        <v>692</v>
      </c>
      <c r="B241" s="372" t="s">
        <v>1637</v>
      </c>
      <c r="C241" s="372"/>
      <c r="D241" s="329">
        <f>D242</f>
        <v>152227.8</v>
      </c>
      <c r="E241" s="318"/>
      <c r="F241" s="318"/>
      <c r="G241" s="318"/>
      <c r="H241" s="318"/>
    </row>
    <row r="242" spans="1:8" ht="12.75">
      <c r="A242" s="327" t="s">
        <v>692</v>
      </c>
      <c r="B242" s="372" t="s">
        <v>1638</v>
      </c>
      <c r="C242" s="372"/>
      <c r="D242" s="329">
        <v>152227.8</v>
      </c>
      <c r="E242" s="318"/>
      <c r="F242" s="318"/>
      <c r="G242" s="318"/>
      <c r="H242" s="318"/>
    </row>
    <row r="243" spans="1:8" ht="25.5">
      <c r="A243" s="325" t="s">
        <v>1639</v>
      </c>
      <c r="B243" s="375" t="s">
        <v>1640</v>
      </c>
      <c r="C243" s="375"/>
      <c r="D243" s="316">
        <v>1317698.3</v>
      </c>
      <c r="E243" s="318"/>
      <c r="F243" s="318"/>
      <c r="G243" s="318"/>
      <c r="H243" s="318"/>
    </row>
    <row r="244" spans="1:8" ht="25.5">
      <c r="A244" s="327" t="s">
        <v>1641</v>
      </c>
      <c r="B244" s="372" t="s">
        <v>1642</v>
      </c>
      <c r="C244" s="372"/>
      <c r="D244" s="329">
        <f>D245</f>
        <v>73601.3</v>
      </c>
      <c r="E244" s="318"/>
      <c r="F244" s="318"/>
      <c r="G244" s="318"/>
      <c r="H244" s="318"/>
    </row>
    <row r="245" spans="1:8" ht="38.25">
      <c r="A245" s="327" t="s">
        <v>1589</v>
      </c>
      <c r="B245" s="372" t="s">
        <v>1643</v>
      </c>
      <c r="C245" s="372"/>
      <c r="D245" s="329">
        <v>73601.3</v>
      </c>
      <c r="E245" s="318"/>
      <c r="F245" s="318"/>
      <c r="G245" s="318"/>
      <c r="H245" s="318"/>
    </row>
    <row r="246" spans="1:8" ht="25.5">
      <c r="A246" s="327" t="s">
        <v>1644</v>
      </c>
      <c r="B246" s="372" t="s">
        <v>1645</v>
      </c>
      <c r="C246" s="372"/>
      <c r="D246" s="329">
        <f>D247</f>
        <v>5047.3</v>
      </c>
      <c r="E246" s="318"/>
      <c r="F246" s="318"/>
      <c r="G246" s="318"/>
      <c r="H246" s="318"/>
    </row>
    <row r="247" spans="1:8" ht="38.25">
      <c r="A247" s="327" t="s">
        <v>1590</v>
      </c>
      <c r="B247" s="372" t="s">
        <v>1646</v>
      </c>
      <c r="C247" s="372"/>
      <c r="D247" s="329">
        <v>5047.3</v>
      </c>
      <c r="E247" s="318"/>
      <c r="F247" s="318"/>
      <c r="G247" s="318"/>
      <c r="H247" s="318"/>
    </row>
    <row r="248" spans="1:8" ht="38.25">
      <c r="A248" s="327" t="s">
        <v>1647</v>
      </c>
      <c r="B248" s="388" t="s">
        <v>1648</v>
      </c>
      <c r="C248" s="389"/>
      <c r="D248" s="329">
        <f>D249</f>
        <v>9801</v>
      </c>
      <c r="E248" s="318"/>
      <c r="F248" s="318"/>
      <c r="G248" s="318"/>
      <c r="H248" s="318"/>
    </row>
    <row r="249" spans="1:8" ht="51">
      <c r="A249" s="327" t="s">
        <v>1260</v>
      </c>
      <c r="B249" s="388" t="s">
        <v>1649</v>
      </c>
      <c r="C249" s="389"/>
      <c r="D249" s="329">
        <v>9801</v>
      </c>
      <c r="E249" s="318"/>
      <c r="F249" s="318"/>
      <c r="G249" s="318"/>
      <c r="H249" s="318"/>
    </row>
    <row r="250" spans="1:8" ht="51">
      <c r="A250" s="327" t="s">
        <v>133</v>
      </c>
      <c r="B250" s="372" t="s">
        <v>134</v>
      </c>
      <c r="C250" s="372"/>
      <c r="D250" s="329">
        <f>D251</f>
        <v>27</v>
      </c>
      <c r="E250" s="318"/>
      <c r="F250" s="318"/>
      <c r="G250" s="318"/>
      <c r="H250" s="318"/>
    </row>
    <row r="251" spans="1:8" ht="51">
      <c r="A251" s="327" t="s">
        <v>631</v>
      </c>
      <c r="B251" s="372" t="s">
        <v>135</v>
      </c>
      <c r="C251" s="372"/>
      <c r="D251" s="329">
        <v>27</v>
      </c>
      <c r="E251" s="318"/>
      <c r="F251" s="318"/>
      <c r="G251" s="318"/>
      <c r="H251" s="318"/>
    </row>
    <row r="252" spans="1:8" ht="51">
      <c r="A252" s="327" t="s">
        <v>1650</v>
      </c>
      <c r="B252" s="372" t="s">
        <v>1651</v>
      </c>
      <c r="C252" s="372"/>
      <c r="D252" s="329">
        <f>D253</f>
        <v>7.4</v>
      </c>
      <c r="E252" s="318"/>
      <c r="F252" s="318"/>
      <c r="G252" s="318"/>
      <c r="H252" s="318"/>
    </row>
    <row r="253" spans="1:8" ht="51">
      <c r="A253" s="327" t="s">
        <v>1261</v>
      </c>
      <c r="B253" s="372" t="s">
        <v>1652</v>
      </c>
      <c r="C253" s="372"/>
      <c r="D253" s="329">
        <v>7.4</v>
      </c>
      <c r="E253" s="318"/>
      <c r="F253" s="318"/>
      <c r="G253" s="318"/>
      <c r="H253" s="318"/>
    </row>
    <row r="254" spans="1:8" ht="51">
      <c r="A254" s="327" t="s">
        <v>136</v>
      </c>
      <c r="B254" s="372" t="s">
        <v>1205</v>
      </c>
      <c r="C254" s="372"/>
      <c r="D254" s="329">
        <f>D255</f>
        <v>8551.5</v>
      </c>
      <c r="E254" s="318"/>
      <c r="F254" s="318"/>
      <c r="G254" s="318"/>
      <c r="H254" s="318"/>
    </row>
    <row r="255" spans="1:8" ht="38.25">
      <c r="A255" s="327" t="s">
        <v>704</v>
      </c>
      <c r="B255" s="372" t="s">
        <v>1206</v>
      </c>
      <c r="C255" s="372"/>
      <c r="D255" s="329">
        <v>8551.5</v>
      </c>
      <c r="E255" s="318"/>
      <c r="F255" s="318"/>
      <c r="G255" s="318"/>
      <c r="H255" s="318"/>
    </row>
    <row r="256" spans="1:8" ht="38.25">
      <c r="A256" s="327" t="s">
        <v>137</v>
      </c>
      <c r="B256" s="372" t="s">
        <v>1207</v>
      </c>
      <c r="C256" s="372"/>
      <c r="D256" s="329">
        <f>D257</f>
        <v>11846.4</v>
      </c>
      <c r="E256" s="318"/>
      <c r="F256" s="318"/>
      <c r="G256" s="318"/>
      <c r="H256" s="318"/>
    </row>
    <row r="257" spans="1:8" ht="25.5">
      <c r="A257" s="327" t="s">
        <v>706</v>
      </c>
      <c r="B257" s="372" t="s">
        <v>1208</v>
      </c>
      <c r="C257" s="372"/>
      <c r="D257" s="329">
        <v>11846.4</v>
      </c>
      <c r="E257" s="318"/>
      <c r="F257" s="318"/>
      <c r="G257" s="318"/>
      <c r="H257" s="318"/>
    </row>
    <row r="258" spans="1:8" ht="38.25">
      <c r="A258" s="327" t="s">
        <v>138</v>
      </c>
      <c r="B258" s="372" t="s">
        <v>1209</v>
      </c>
      <c r="C258" s="372"/>
      <c r="D258" s="329">
        <f>D259</f>
        <v>87416.1</v>
      </c>
      <c r="E258" s="318"/>
      <c r="F258" s="318"/>
      <c r="G258" s="318"/>
      <c r="H258" s="318"/>
    </row>
    <row r="259" spans="1:8" ht="38.25">
      <c r="A259" s="327" t="s">
        <v>1262</v>
      </c>
      <c r="B259" s="372" t="s">
        <v>1210</v>
      </c>
      <c r="C259" s="372"/>
      <c r="D259" s="329">
        <v>87416.1</v>
      </c>
      <c r="E259" s="318"/>
      <c r="F259" s="318"/>
      <c r="G259" s="318"/>
      <c r="H259" s="318"/>
    </row>
    <row r="260" spans="1:8" ht="38.25">
      <c r="A260" s="327" t="s">
        <v>139</v>
      </c>
      <c r="B260" s="372" t="s">
        <v>1211</v>
      </c>
      <c r="C260" s="372"/>
      <c r="D260" s="329">
        <f>D261</f>
        <v>1044398.1</v>
      </c>
      <c r="E260" s="318"/>
      <c r="F260" s="318"/>
      <c r="G260" s="318"/>
      <c r="H260" s="318"/>
    </row>
    <row r="261" spans="1:8" ht="38.25">
      <c r="A261" s="327" t="s">
        <v>709</v>
      </c>
      <c r="B261" s="372" t="s">
        <v>140</v>
      </c>
      <c r="C261" s="372"/>
      <c r="D261" s="329">
        <v>1044398.1</v>
      </c>
      <c r="E261" s="318"/>
      <c r="F261" s="318"/>
      <c r="G261" s="318"/>
      <c r="H261" s="318"/>
    </row>
    <row r="262" spans="1:8" ht="63.75">
      <c r="A262" s="327" t="s">
        <v>141</v>
      </c>
      <c r="B262" s="372" t="s">
        <v>1212</v>
      </c>
      <c r="C262" s="372"/>
      <c r="D262" s="329">
        <f>D263</f>
        <v>13627.9</v>
      </c>
      <c r="E262" s="318"/>
      <c r="F262" s="318"/>
      <c r="G262" s="318"/>
      <c r="H262" s="318"/>
    </row>
    <row r="263" spans="1:8" ht="63.75">
      <c r="A263" s="327" t="s">
        <v>713</v>
      </c>
      <c r="B263" s="372" t="s">
        <v>1213</v>
      </c>
      <c r="C263" s="372"/>
      <c r="D263" s="329">
        <v>13627.9</v>
      </c>
      <c r="E263" s="318"/>
      <c r="F263" s="318"/>
      <c r="G263" s="318"/>
      <c r="H263" s="318"/>
    </row>
    <row r="264" spans="1:8" ht="51">
      <c r="A264" s="327" t="s">
        <v>142</v>
      </c>
      <c r="B264" s="372" t="s">
        <v>1214</v>
      </c>
      <c r="C264" s="372"/>
      <c r="D264" s="329">
        <f>D265</f>
        <v>30698.3</v>
      </c>
      <c r="E264" s="318"/>
      <c r="F264" s="318"/>
      <c r="G264" s="318"/>
      <c r="H264" s="318"/>
    </row>
    <row r="265" spans="1:8" ht="38.25">
      <c r="A265" s="327" t="s">
        <v>715</v>
      </c>
      <c r="B265" s="372" t="s">
        <v>1215</v>
      </c>
      <c r="C265" s="372"/>
      <c r="D265" s="329">
        <v>30698.3</v>
      </c>
      <c r="E265" s="318"/>
      <c r="F265" s="318"/>
      <c r="G265" s="318"/>
      <c r="H265" s="318"/>
    </row>
    <row r="266" spans="1:8" ht="76.5">
      <c r="A266" s="327" t="s">
        <v>143</v>
      </c>
      <c r="B266" s="372" t="s">
        <v>1216</v>
      </c>
      <c r="C266" s="372"/>
      <c r="D266" s="329">
        <f>D267</f>
        <v>23485.5</v>
      </c>
      <c r="E266" s="318"/>
      <c r="F266" s="318"/>
      <c r="G266" s="318"/>
      <c r="H266" s="318"/>
    </row>
    <row r="267" spans="1:8" ht="63.75">
      <c r="A267" s="327" t="s">
        <v>717</v>
      </c>
      <c r="B267" s="372" t="s">
        <v>1217</v>
      </c>
      <c r="C267" s="372"/>
      <c r="D267" s="329">
        <v>23485.5</v>
      </c>
      <c r="E267" s="318"/>
      <c r="F267" s="318"/>
      <c r="G267" s="318"/>
      <c r="H267" s="318"/>
    </row>
    <row r="268" spans="1:8" ht="51">
      <c r="A268" s="327" t="s">
        <v>144</v>
      </c>
      <c r="B268" s="372" t="s">
        <v>1218</v>
      </c>
      <c r="C268" s="372"/>
      <c r="D268" s="329">
        <f>D269</f>
        <v>9190.5</v>
      </c>
      <c r="E268" s="318"/>
      <c r="F268" s="318"/>
      <c r="G268" s="318"/>
      <c r="H268" s="318"/>
    </row>
    <row r="269" spans="1:8" ht="53.25" customHeight="1">
      <c r="A269" s="327" t="s">
        <v>1251</v>
      </c>
      <c r="B269" s="372" t="s">
        <v>1219</v>
      </c>
      <c r="C269" s="372"/>
      <c r="D269" s="329">
        <v>9190.5</v>
      </c>
      <c r="E269" s="318"/>
      <c r="F269" s="318"/>
      <c r="G269" s="318"/>
      <c r="H269" s="318"/>
    </row>
    <row r="270" spans="1:8" ht="12.75">
      <c r="A270" s="325" t="s">
        <v>145</v>
      </c>
      <c r="B270" s="375" t="s">
        <v>1220</v>
      </c>
      <c r="C270" s="375"/>
      <c r="D270" s="316">
        <f>D271+D273+D276</f>
        <v>32988.3</v>
      </c>
      <c r="E270" s="318"/>
      <c r="F270" s="318"/>
      <c r="G270" s="318"/>
      <c r="H270" s="318"/>
    </row>
    <row r="271" spans="1:8" ht="51">
      <c r="A271" s="327" t="s">
        <v>146</v>
      </c>
      <c r="B271" s="372" t="s">
        <v>1221</v>
      </c>
      <c r="C271" s="372"/>
      <c r="D271" s="329">
        <f>D272</f>
        <v>389.5</v>
      </c>
      <c r="E271" s="318"/>
      <c r="F271" s="318"/>
      <c r="G271" s="318"/>
      <c r="H271" s="318"/>
    </row>
    <row r="272" spans="1:8" ht="38.25">
      <c r="A272" s="327" t="s">
        <v>720</v>
      </c>
      <c r="B272" s="372" t="s">
        <v>1222</v>
      </c>
      <c r="C272" s="372"/>
      <c r="D272" s="329">
        <v>389.5</v>
      </c>
      <c r="E272" s="318"/>
      <c r="F272" s="318"/>
      <c r="G272" s="318"/>
      <c r="H272" s="318"/>
    </row>
    <row r="273" spans="1:8" ht="38.25">
      <c r="A273" s="327" t="s">
        <v>147</v>
      </c>
      <c r="B273" s="372" t="s">
        <v>1223</v>
      </c>
      <c r="C273" s="372"/>
      <c r="D273" s="329">
        <f>D274</f>
        <v>32579.4</v>
      </c>
      <c r="E273" s="318"/>
      <c r="F273" s="318"/>
      <c r="G273" s="318"/>
      <c r="H273" s="318"/>
    </row>
    <row r="274" spans="1:8" ht="51">
      <c r="A274" s="327" t="s">
        <v>148</v>
      </c>
      <c r="B274" s="372" t="s">
        <v>149</v>
      </c>
      <c r="C274" s="372"/>
      <c r="D274" s="329">
        <f>D275</f>
        <v>32579.4</v>
      </c>
      <c r="E274" s="318"/>
      <c r="F274" s="318"/>
      <c r="G274" s="318"/>
      <c r="H274" s="318"/>
    </row>
    <row r="275" spans="1:8" ht="69" customHeight="1">
      <c r="A275" s="327" t="s">
        <v>634</v>
      </c>
      <c r="B275" s="372" t="s">
        <v>1224</v>
      </c>
      <c r="C275" s="372"/>
      <c r="D275" s="329">
        <v>32579.4</v>
      </c>
      <c r="E275" s="318"/>
      <c r="F275" s="318"/>
      <c r="G275" s="318"/>
      <c r="H275" s="318"/>
    </row>
    <row r="276" spans="1:8" ht="74.25" customHeight="1">
      <c r="A276" s="327" t="s">
        <v>150</v>
      </c>
      <c r="B276" s="372" t="s">
        <v>151</v>
      </c>
      <c r="C276" s="372"/>
      <c r="D276" s="329">
        <f>D277</f>
        <v>19.4</v>
      </c>
      <c r="E276" s="318"/>
      <c r="F276" s="318"/>
      <c r="G276" s="318"/>
      <c r="H276" s="318"/>
    </row>
    <row r="277" spans="1:8" ht="63.75">
      <c r="A277" s="327" t="s">
        <v>635</v>
      </c>
      <c r="B277" s="372" t="s">
        <v>152</v>
      </c>
      <c r="C277" s="372"/>
      <c r="D277" s="329">
        <v>19.4</v>
      </c>
      <c r="E277" s="318"/>
      <c r="F277" s="318"/>
      <c r="G277" s="318"/>
      <c r="H277" s="318"/>
    </row>
    <row r="278" spans="1:8" ht="25.5">
      <c r="A278" s="325" t="s">
        <v>153</v>
      </c>
      <c r="B278" s="375" t="s">
        <v>154</v>
      </c>
      <c r="C278" s="375"/>
      <c r="D278" s="316">
        <f>D279</f>
        <v>1675.01</v>
      </c>
      <c r="E278" s="318"/>
      <c r="F278" s="318"/>
      <c r="G278" s="318"/>
      <c r="H278" s="318"/>
    </row>
    <row r="279" spans="1:8" ht="25.5">
      <c r="A279" s="327" t="s">
        <v>155</v>
      </c>
      <c r="B279" s="372" t="s">
        <v>156</v>
      </c>
      <c r="C279" s="372"/>
      <c r="D279" s="329">
        <f>D280+D281</f>
        <v>1675.01</v>
      </c>
      <c r="E279" s="318"/>
      <c r="F279" s="318"/>
      <c r="G279" s="318"/>
      <c r="H279" s="318"/>
    </row>
    <row r="280" spans="1:8" ht="38.25">
      <c r="A280" s="327" t="s">
        <v>637</v>
      </c>
      <c r="B280" s="372" t="s">
        <v>157</v>
      </c>
      <c r="C280" s="372"/>
      <c r="D280" s="329">
        <v>1647.71</v>
      </c>
      <c r="E280" s="318"/>
      <c r="F280" s="318"/>
      <c r="G280" s="318"/>
      <c r="H280" s="318"/>
    </row>
    <row r="281" spans="1:8" ht="38.25">
      <c r="A281" s="327" t="s">
        <v>640</v>
      </c>
      <c r="B281" s="372" t="s">
        <v>158</v>
      </c>
      <c r="C281" s="372"/>
      <c r="D281" s="329">
        <v>27.3</v>
      </c>
      <c r="E281" s="318"/>
      <c r="F281" s="318"/>
      <c r="G281" s="318"/>
      <c r="H281" s="318"/>
    </row>
    <row r="282" spans="1:8" ht="12.75">
      <c r="A282" s="325" t="s">
        <v>1517</v>
      </c>
      <c r="B282" s="375" t="s">
        <v>1225</v>
      </c>
      <c r="C282" s="375"/>
      <c r="D282" s="316">
        <f>D283</f>
        <v>290.8</v>
      </c>
      <c r="E282" s="318"/>
      <c r="F282" s="318"/>
      <c r="G282" s="318"/>
      <c r="H282" s="318"/>
    </row>
    <row r="283" spans="1:8" ht="25.5">
      <c r="A283" s="327" t="s">
        <v>1252</v>
      </c>
      <c r="B283" s="372" t="s">
        <v>1226</v>
      </c>
      <c r="C283" s="372"/>
      <c r="D283" s="329">
        <v>290.8</v>
      </c>
      <c r="E283" s="318"/>
      <c r="F283" s="318"/>
      <c r="G283" s="318"/>
      <c r="H283" s="318"/>
    </row>
    <row r="284" spans="1:8" ht="38.25">
      <c r="A284" s="325" t="s">
        <v>1512</v>
      </c>
      <c r="B284" s="375" t="s">
        <v>1227</v>
      </c>
      <c r="C284" s="375"/>
      <c r="D284" s="316">
        <f>D285</f>
        <v>-19200.3</v>
      </c>
      <c r="E284" s="318"/>
      <c r="F284" s="318"/>
      <c r="G284" s="318"/>
      <c r="H284" s="318"/>
    </row>
    <row r="285" spans="1:8" ht="38.25">
      <c r="A285" s="327" t="s">
        <v>1253</v>
      </c>
      <c r="B285" s="372" t="s">
        <v>1228</v>
      </c>
      <c r="C285" s="372"/>
      <c r="D285" s="329">
        <v>-19200.3</v>
      </c>
      <c r="E285" s="318"/>
      <c r="F285" s="318"/>
      <c r="G285" s="318"/>
      <c r="H285" s="318"/>
    </row>
    <row r="286" spans="1:8" ht="12.75" customHeight="1">
      <c r="A286" s="334"/>
      <c r="B286" s="373"/>
      <c r="C286" s="373"/>
      <c r="D286" s="335"/>
      <c r="E286" s="318"/>
      <c r="F286" s="318"/>
      <c r="G286" s="318"/>
      <c r="H286" s="318"/>
    </row>
    <row r="287" spans="5:8" ht="12.75">
      <c r="E287" s="318"/>
      <c r="F287" s="318"/>
      <c r="G287" s="318"/>
      <c r="H287" s="318"/>
    </row>
  </sheetData>
  <sheetProtection/>
  <mergeCells count="256">
    <mergeCell ref="B26:C26"/>
    <mergeCell ref="B25:C25"/>
    <mergeCell ref="B23:C23"/>
    <mergeCell ref="B24:C24"/>
    <mergeCell ref="B22:C22"/>
    <mergeCell ref="B20:C20"/>
    <mergeCell ref="B21:C21"/>
    <mergeCell ref="B18:C18"/>
    <mergeCell ref="B19:C19"/>
    <mergeCell ref="B34:C34"/>
    <mergeCell ref="B32:C32"/>
    <mergeCell ref="B33:C33"/>
    <mergeCell ref="B31:C31"/>
    <mergeCell ref="B29:C29"/>
    <mergeCell ref="B30:C30"/>
    <mergeCell ref="B27:C27"/>
    <mergeCell ref="B28:C28"/>
    <mergeCell ref="B36:C36"/>
    <mergeCell ref="B37:C37"/>
    <mergeCell ref="B35:C35"/>
    <mergeCell ref="B44:C44"/>
    <mergeCell ref="B42:C42"/>
    <mergeCell ref="B43:C43"/>
    <mergeCell ref="B40:C40"/>
    <mergeCell ref="B41:C41"/>
    <mergeCell ref="B47:C47"/>
    <mergeCell ref="B49:C49"/>
    <mergeCell ref="B45:C45"/>
    <mergeCell ref="B46:C46"/>
    <mergeCell ref="B60:C60"/>
    <mergeCell ref="B58:C58"/>
    <mergeCell ref="B59:C59"/>
    <mergeCell ref="B56:C56"/>
    <mergeCell ref="B57:C57"/>
    <mergeCell ref="B55:C55"/>
    <mergeCell ref="B53:C53"/>
    <mergeCell ref="B51:C51"/>
    <mergeCell ref="B52:C52"/>
    <mergeCell ref="B54:C54"/>
    <mergeCell ref="B63:C63"/>
    <mergeCell ref="B64:C64"/>
    <mergeCell ref="B61:C61"/>
    <mergeCell ref="B62:C62"/>
    <mergeCell ref="B79:C79"/>
    <mergeCell ref="B77:C77"/>
    <mergeCell ref="B76:C76"/>
    <mergeCell ref="B65:C65"/>
    <mergeCell ref="B70:C70"/>
    <mergeCell ref="B68:C68"/>
    <mergeCell ref="B69:C69"/>
    <mergeCell ref="B66:C66"/>
    <mergeCell ref="B67:C67"/>
    <mergeCell ref="B74:C74"/>
    <mergeCell ref="B75:C75"/>
    <mergeCell ref="B73:C73"/>
    <mergeCell ref="B71:C71"/>
    <mergeCell ref="B72:C72"/>
    <mergeCell ref="B88:C88"/>
    <mergeCell ref="B87:C87"/>
    <mergeCell ref="B85:C85"/>
    <mergeCell ref="B86:C86"/>
    <mergeCell ref="B84:C84"/>
    <mergeCell ref="B82:C82"/>
    <mergeCell ref="B80:C80"/>
    <mergeCell ref="B81:C81"/>
    <mergeCell ref="B97:C97"/>
    <mergeCell ref="B99:C99"/>
    <mergeCell ref="B95:C95"/>
    <mergeCell ref="B96:C96"/>
    <mergeCell ref="B91:C91"/>
    <mergeCell ref="B92:C92"/>
    <mergeCell ref="B89:C89"/>
    <mergeCell ref="B90:C90"/>
    <mergeCell ref="B110:C110"/>
    <mergeCell ref="B108:C108"/>
    <mergeCell ref="B109:C109"/>
    <mergeCell ref="B106:C106"/>
    <mergeCell ref="B107:C107"/>
    <mergeCell ref="B103:C103"/>
    <mergeCell ref="B104:C104"/>
    <mergeCell ref="B101:C101"/>
    <mergeCell ref="B102:C102"/>
    <mergeCell ref="B115:C115"/>
    <mergeCell ref="B113:C113"/>
    <mergeCell ref="B114:C114"/>
    <mergeCell ref="B112:C112"/>
    <mergeCell ref="B120:C120"/>
    <mergeCell ref="B116:C116"/>
    <mergeCell ref="B117:C117"/>
    <mergeCell ref="B125:C125"/>
    <mergeCell ref="B123:C123"/>
    <mergeCell ref="B121:C121"/>
    <mergeCell ref="B122:C122"/>
    <mergeCell ref="B118:C118"/>
    <mergeCell ref="B130:C130"/>
    <mergeCell ref="B127:C127"/>
    <mergeCell ref="B135:C135"/>
    <mergeCell ref="B132:C132"/>
    <mergeCell ref="B133:C133"/>
    <mergeCell ref="B167:C167"/>
    <mergeCell ref="B170:C170"/>
    <mergeCell ref="B160:C160"/>
    <mergeCell ref="B158:C158"/>
    <mergeCell ref="B165:C165"/>
    <mergeCell ref="B163:C163"/>
    <mergeCell ref="B159:C159"/>
    <mergeCell ref="B180:C180"/>
    <mergeCell ref="B181:C181"/>
    <mergeCell ref="B179:C179"/>
    <mergeCell ref="B175:C175"/>
    <mergeCell ref="B177:C177"/>
    <mergeCell ref="B178:C178"/>
    <mergeCell ref="B174:C174"/>
    <mergeCell ref="B176:C176"/>
    <mergeCell ref="B173:C173"/>
    <mergeCell ref="B191:C191"/>
    <mergeCell ref="B190:C190"/>
    <mergeCell ref="B189:C189"/>
    <mergeCell ref="B187:C187"/>
    <mergeCell ref="B188:C188"/>
    <mergeCell ref="B186:C186"/>
    <mergeCell ref="B185:C185"/>
    <mergeCell ref="B184:C184"/>
    <mergeCell ref="B183:C183"/>
    <mergeCell ref="B194:C194"/>
    <mergeCell ref="B192:C192"/>
    <mergeCell ref="B217:C217"/>
    <mergeCell ref="B215:C215"/>
    <mergeCell ref="B211:C211"/>
    <mergeCell ref="B213:C213"/>
    <mergeCell ref="B212:C212"/>
    <mergeCell ref="B214:C214"/>
    <mergeCell ref="B233:C233"/>
    <mergeCell ref="B231:C231"/>
    <mergeCell ref="B232:C232"/>
    <mergeCell ref="B229:C229"/>
    <mergeCell ref="B248:C248"/>
    <mergeCell ref="B246:C246"/>
    <mergeCell ref="B244:C244"/>
    <mergeCell ref="B242:C242"/>
    <mergeCell ref="B240:C240"/>
    <mergeCell ref="B238:C238"/>
    <mergeCell ref="B236:C236"/>
    <mergeCell ref="B234:C234"/>
    <mergeCell ref="B268:C268"/>
    <mergeCell ref="B266:C266"/>
    <mergeCell ref="B262:C262"/>
    <mergeCell ref="B264:C264"/>
    <mergeCell ref="B259:C259"/>
    <mergeCell ref="B257:C257"/>
    <mergeCell ref="B255:C255"/>
    <mergeCell ref="B253:C253"/>
    <mergeCell ref="B254:C254"/>
    <mergeCell ref="B260:C260"/>
    <mergeCell ref="B263:C263"/>
    <mergeCell ref="B265:C265"/>
    <mergeCell ref="B267:C267"/>
    <mergeCell ref="B261:C261"/>
    <mergeCell ref="B273:C273"/>
    <mergeCell ref="B272:C272"/>
    <mergeCell ref="B269:C269"/>
    <mergeCell ref="B271:C271"/>
    <mergeCell ref="B245:C245"/>
    <mergeCell ref="B247:C247"/>
    <mergeCell ref="B274:C274"/>
    <mergeCell ref="B249:C249"/>
    <mergeCell ref="B251:C251"/>
    <mergeCell ref="B256:C256"/>
    <mergeCell ref="B258:C258"/>
    <mergeCell ref="B252:C252"/>
    <mergeCell ref="B250:C250"/>
    <mergeCell ref="B270:C270"/>
    <mergeCell ref="B221:C221"/>
    <mergeCell ref="B219:C219"/>
    <mergeCell ref="B222:C222"/>
    <mergeCell ref="B275:C275"/>
    <mergeCell ref="B230:C230"/>
    <mergeCell ref="B235:C235"/>
    <mergeCell ref="B237:C237"/>
    <mergeCell ref="B239:C239"/>
    <mergeCell ref="B241:C241"/>
    <mergeCell ref="B243:C243"/>
    <mergeCell ref="B224:C224"/>
    <mergeCell ref="B228:C228"/>
    <mergeCell ref="B225:C225"/>
    <mergeCell ref="B223:C223"/>
    <mergeCell ref="B226:C226"/>
    <mergeCell ref="B227:C227"/>
    <mergeCell ref="B205:C205"/>
    <mergeCell ref="B203:C203"/>
    <mergeCell ref="B218:C218"/>
    <mergeCell ref="B220:C220"/>
    <mergeCell ref="B209:C209"/>
    <mergeCell ref="B208:C208"/>
    <mergeCell ref="B206:C206"/>
    <mergeCell ref="B207:C207"/>
    <mergeCell ref="B210:C210"/>
    <mergeCell ref="B156:C156"/>
    <mergeCell ref="B154:C154"/>
    <mergeCell ref="B152:C152"/>
    <mergeCell ref="B204:C204"/>
    <mergeCell ref="B169:C169"/>
    <mergeCell ref="B171:C171"/>
    <mergeCell ref="B168:C168"/>
    <mergeCell ref="B202:C202"/>
    <mergeCell ref="B172:C172"/>
    <mergeCell ref="B200:C200"/>
    <mergeCell ref="B201:C201"/>
    <mergeCell ref="B149:C149"/>
    <mergeCell ref="B150:C150"/>
    <mergeCell ref="B151:C151"/>
    <mergeCell ref="B196:C196"/>
    <mergeCell ref="B197:C197"/>
    <mergeCell ref="B199:C199"/>
    <mergeCell ref="B198:C198"/>
    <mergeCell ref="B195:C195"/>
    <mergeCell ref="B98:C98"/>
    <mergeCell ref="B119:C119"/>
    <mergeCell ref="B162:C162"/>
    <mergeCell ref="B161:C161"/>
    <mergeCell ref="B155:C155"/>
    <mergeCell ref="B157:C157"/>
    <mergeCell ref="B144:C144"/>
    <mergeCell ref="B146:C146"/>
    <mergeCell ref="B145:C145"/>
    <mergeCell ref="B129:C129"/>
    <mergeCell ref="B280:C280"/>
    <mergeCell ref="B281:C281"/>
    <mergeCell ref="B282:C282"/>
    <mergeCell ref="B136:C136"/>
    <mergeCell ref="B140:C140"/>
    <mergeCell ref="B147:C147"/>
    <mergeCell ref="B142:C142"/>
    <mergeCell ref="B143:C143"/>
    <mergeCell ref="B139:C139"/>
    <mergeCell ref="B141:C141"/>
    <mergeCell ref="A17:C17"/>
    <mergeCell ref="B277:C277"/>
    <mergeCell ref="B278:C278"/>
    <mergeCell ref="B279:C279"/>
    <mergeCell ref="B137:C137"/>
    <mergeCell ref="B138:C138"/>
    <mergeCell ref="B276:C276"/>
    <mergeCell ref="B38:C38"/>
    <mergeCell ref="B48:C48"/>
    <mergeCell ref="B93:C93"/>
    <mergeCell ref="B285:C285"/>
    <mergeCell ref="B286:C286"/>
    <mergeCell ref="C2:D2"/>
    <mergeCell ref="B283:C283"/>
    <mergeCell ref="B284:C284"/>
    <mergeCell ref="A5:D7"/>
    <mergeCell ref="A9:C9"/>
    <mergeCell ref="A10:A16"/>
    <mergeCell ref="B10:C16"/>
    <mergeCell ref="D10:D16"/>
  </mergeCells>
  <printOptions/>
  <pageMargins left="1.1023622047244095" right="0.3937007874015748" top="0.7480314960629921" bottom="0.3937007874015748" header="0" footer="0"/>
  <pageSetup fitToHeight="15" fitToWidth="1" horizontalDpi="600" verticalDpi="6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1194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62.7109375" style="5" customWidth="1"/>
    <col min="2" max="2" width="6.140625" style="6" hidden="1" customWidth="1"/>
    <col min="3" max="3" width="7.7109375" style="1" customWidth="1"/>
    <col min="4" max="4" width="6.8515625" style="1" customWidth="1"/>
    <col min="5" max="5" width="12.28125" style="1" customWidth="1"/>
    <col min="6" max="6" width="8.00390625" style="1" customWidth="1"/>
    <col min="7" max="7" width="13.00390625" style="8" hidden="1" customWidth="1"/>
    <col min="8" max="8" width="15.7109375" style="8" customWidth="1"/>
    <col min="9" max="9" width="13.28125" style="8" hidden="1" customWidth="1"/>
    <col min="10" max="10" width="7.421875" style="9" hidden="1" customWidth="1"/>
    <col min="11" max="11" width="8.421875" style="1" hidden="1" customWidth="1"/>
    <col min="12" max="12" width="14.7109375" style="1" bestFit="1" customWidth="1"/>
    <col min="13" max="16384" width="9.140625" style="1" customWidth="1"/>
  </cols>
  <sheetData>
    <row r="1" spans="6:9" ht="14.25">
      <c r="F1"/>
      <c r="G1" s="75"/>
      <c r="H1" s="30" t="s">
        <v>873</v>
      </c>
      <c r="I1" s="75"/>
    </row>
    <row r="2" spans="2:9" ht="45" customHeight="1">
      <c r="B2" s="1"/>
      <c r="C2" s="2"/>
      <c r="D2" s="2"/>
      <c r="E2" s="2"/>
      <c r="F2" s="391" t="s">
        <v>223</v>
      </c>
      <c r="G2" s="374"/>
      <c r="H2" s="374"/>
      <c r="I2" s="4"/>
    </row>
    <row r="3" spans="2:13" ht="15.75" customHeight="1">
      <c r="B3" s="1"/>
      <c r="C3" s="3"/>
      <c r="D3" s="3"/>
      <c r="E3" s="3"/>
      <c r="F3"/>
      <c r="G3" s="75"/>
      <c r="H3" s="68" t="s">
        <v>224</v>
      </c>
      <c r="I3" s="75"/>
      <c r="L3" s="4"/>
      <c r="M3" s="4"/>
    </row>
    <row r="4" spans="6:7" ht="8.25" customHeight="1">
      <c r="F4" s="7"/>
      <c r="G4" s="10"/>
    </row>
    <row r="5" spans="6:7" ht="12.75" customHeight="1" hidden="1">
      <c r="F5" s="11" t="s">
        <v>1294</v>
      </c>
      <c r="G5" s="10"/>
    </row>
    <row r="6" spans="6:7" ht="12" customHeight="1" hidden="1">
      <c r="F6" s="11" t="s">
        <v>1295</v>
      </c>
      <c r="G6" s="10"/>
    </row>
    <row r="7" spans="6:7" ht="12.75" customHeight="1" hidden="1">
      <c r="F7" s="11" t="s">
        <v>1296</v>
      </c>
      <c r="G7" s="10"/>
    </row>
    <row r="8" spans="6:9" ht="15.75" customHeight="1" hidden="1">
      <c r="F8" s="390" t="s">
        <v>1297</v>
      </c>
      <c r="G8" s="390"/>
      <c r="H8" s="12"/>
      <c r="I8" s="12"/>
    </row>
    <row r="9" spans="1:6" ht="12.75">
      <c r="A9" s="171"/>
      <c r="C9" s="70" t="s">
        <v>295</v>
      </c>
      <c r="D9"/>
      <c r="E9"/>
      <c r="F9" s="71"/>
    </row>
    <row r="10" spans="1:6" ht="12.75">
      <c r="A10" s="171"/>
      <c r="C10" s="70" t="s">
        <v>1298</v>
      </c>
      <c r="D10"/>
      <c r="E10"/>
      <c r="F10" s="72"/>
    </row>
    <row r="11" spans="1:6" ht="12.75">
      <c r="A11" s="171"/>
      <c r="C11" s="70" t="s">
        <v>1299</v>
      </c>
      <c r="D11"/>
      <c r="E11"/>
      <c r="F11" s="72"/>
    </row>
    <row r="12" spans="1:6" ht="12.75">
      <c r="A12" s="171"/>
      <c r="C12" s="73" t="s">
        <v>1300</v>
      </c>
      <c r="D12"/>
      <c r="E12"/>
      <c r="F12"/>
    </row>
    <row r="13" spans="1:9" ht="15.75" customHeight="1" thickBot="1">
      <c r="A13" s="171"/>
      <c r="C13" s="74"/>
      <c r="D13"/>
      <c r="E13"/>
      <c r="F13"/>
      <c r="G13" s="75"/>
      <c r="H13" s="75"/>
      <c r="I13" s="12"/>
    </row>
    <row r="14" spans="1:9" ht="15" thickBot="1">
      <c r="A14" s="215" t="s">
        <v>1301</v>
      </c>
      <c r="C14" s="76" t="s">
        <v>529</v>
      </c>
      <c r="D14" s="77"/>
      <c r="E14" s="77"/>
      <c r="F14" s="77"/>
      <c r="G14" s="13" t="s">
        <v>1254</v>
      </c>
      <c r="H14" s="13" t="s">
        <v>1303</v>
      </c>
      <c r="I14" s="13" t="s">
        <v>1304</v>
      </c>
    </row>
    <row r="15" spans="1:9" ht="26.25" customHeight="1" thickBot="1">
      <c r="A15" s="216"/>
      <c r="B15" s="78" t="s">
        <v>1305</v>
      </c>
      <c r="C15" s="79" t="s">
        <v>1306</v>
      </c>
      <c r="D15" s="79" t="s">
        <v>1307</v>
      </c>
      <c r="E15" s="79" t="s">
        <v>1308</v>
      </c>
      <c r="F15" s="80" t="s">
        <v>1309</v>
      </c>
      <c r="G15" s="14" t="s">
        <v>296</v>
      </c>
      <c r="H15" s="14" t="s">
        <v>297</v>
      </c>
      <c r="I15" s="14" t="s">
        <v>1310</v>
      </c>
    </row>
    <row r="16" spans="1:11" s="16" customFormat="1" ht="15.75">
      <c r="A16" s="217" t="s">
        <v>1311</v>
      </c>
      <c r="B16" s="81"/>
      <c r="C16" s="173" t="s">
        <v>1312</v>
      </c>
      <c r="D16" s="173"/>
      <c r="E16" s="173"/>
      <c r="F16" s="174"/>
      <c r="G16" s="175">
        <f>SUM(G17+G21+G54+G75+G78+G96+G100+G92+G86)</f>
        <v>158670.6</v>
      </c>
      <c r="H16" s="175">
        <f>SUM(H17+H21+H54+H75+H78+H96+H100+H92+H86)</f>
        <v>156140.7</v>
      </c>
      <c r="I16" s="49">
        <f>SUM(H16/G16*100)</f>
        <v>98.40556473600024</v>
      </c>
      <c r="J16" s="15"/>
      <c r="K16" s="16">
        <f>SUM('[1]ведомствен.'!G12+'[1]ведомствен.'!G38+'[1]ведомствен.'!G230+'[1]ведомствен.'!G652+'[1]ведомствен.'!G845)+'[1]ведомствен.'!G683</f>
        <v>159392.19999999998</v>
      </c>
    </row>
    <row r="17" spans="1:11" s="52" customFormat="1" ht="28.5">
      <c r="A17" s="218" t="s">
        <v>1313</v>
      </c>
      <c r="B17" s="82"/>
      <c r="C17" s="123" t="s">
        <v>1312</v>
      </c>
      <c r="D17" s="123" t="s">
        <v>1314</v>
      </c>
      <c r="E17" s="123"/>
      <c r="F17" s="176"/>
      <c r="G17" s="119">
        <f>SUM(G18)</f>
        <v>1588.1</v>
      </c>
      <c r="H17" s="119">
        <f>SUM(H18)</f>
        <v>1588.1</v>
      </c>
      <c r="I17" s="50">
        <f>SUM(H17/G17*100)</f>
        <v>100</v>
      </c>
      <c r="J17" s="51"/>
      <c r="K17" s="51">
        <f>SUM(J17:J125)</f>
        <v>159392.19999999998</v>
      </c>
    </row>
    <row r="18" spans="1:10" s="52" customFormat="1" ht="41.25" customHeight="1">
      <c r="A18" s="218" t="s">
        <v>1315</v>
      </c>
      <c r="B18" s="82"/>
      <c r="C18" s="123" t="s">
        <v>1312</v>
      </c>
      <c r="D18" s="123" t="s">
        <v>1314</v>
      </c>
      <c r="E18" s="123" t="s">
        <v>1316</v>
      </c>
      <c r="F18" s="176"/>
      <c r="G18" s="119">
        <f>SUM(G20:G20)</f>
        <v>1588.1</v>
      </c>
      <c r="H18" s="119">
        <f>SUM(H20:H20)</f>
        <v>1588.1</v>
      </c>
      <c r="I18" s="50">
        <f aca="true" t="shared" si="0" ref="I18:I81">SUM(H18/G18*100)</f>
        <v>100</v>
      </c>
      <c r="J18" s="51"/>
    </row>
    <row r="19" spans="1:10" s="52" customFormat="1" ht="16.5" customHeight="1">
      <c r="A19" s="218" t="s">
        <v>1317</v>
      </c>
      <c r="B19" s="82"/>
      <c r="C19" s="123" t="s">
        <v>1312</v>
      </c>
      <c r="D19" s="123" t="s">
        <v>1314</v>
      </c>
      <c r="E19" s="123" t="s">
        <v>1318</v>
      </c>
      <c r="F19" s="176"/>
      <c r="G19" s="119">
        <f>SUM(G20)</f>
        <v>1588.1</v>
      </c>
      <c r="H19" s="119">
        <f>SUM(H20)</f>
        <v>1588.1</v>
      </c>
      <c r="I19" s="50">
        <f t="shared" si="0"/>
        <v>100</v>
      </c>
      <c r="J19" s="51"/>
    </row>
    <row r="20" spans="1:10" s="52" customFormat="1" ht="19.5" customHeight="1">
      <c r="A20" s="218" t="s">
        <v>1319</v>
      </c>
      <c r="B20" s="82"/>
      <c r="C20" s="123" t="s">
        <v>1312</v>
      </c>
      <c r="D20" s="123" t="s">
        <v>1314</v>
      </c>
      <c r="E20" s="123" t="s">
        <v>1318</v>
      </c>
      <c r="F20" s="176" t="s">
        <v>1320</v>
      </c>
      <c r="G20" s="119">
        <v>1588.1</v>
      </c>
      <c r="H20" s="119">
        <v>1588.1</v>
      </c>
      <c r="I20" s="50">
        <f t="shared" si="0"/>
        <v>100</v>
      </c>
      <c r="J20" s="51">
        <f>SUM('[1]ведомствен.'!G16)</f>
        <v>1499.9</v>
      </c>
    </row>
    <row r="21" spans="1:10" s="52" customFormat="1" ht="44.25" customHeight="1">
      <c r="A21" s="218" t="s">
        <v>1321</v>
      </c>
      <c r="B21" s="82"/>
      <c r="C21" s="123" t="s">
        <v>1312</v>
      </c>
      <c r="D21" s="123" t="s">
        <v>1322</v>
      </c>
      <c r="E21" s="123"/>
      <c r="F21" s="176"/>
      <c r="G21" s="119">
        <f>SUM(G22)</f>
        <v>17157.5</v>
      </c>
      <c r="H21" s="119">
        <f>SUM(H22)</f>
        <v>17111.6</v>
      </c>
      <c r="I21" s="50">
        <f t="shared" si="0"/>
        <v>99.73247850794112</v>
      </c>
      <c r="J21" s="51"/>
    </row>
    <row r="22" spans="1:10" s="52" customFormat="1" ht="42.75" customHeight="1">
      <c r="A22" s="218" t="s">
        <v>1315</v>
      </c>
      <c r="B22" s="82"/>
      <c r="C22" s="123" t="s">
        <v>1312</v>
      </c>
      <c r="D22" s="123" t="s">
        <v>1322</v>
      </c>
      <c r="E22" s="123" t="s">
        <v>1316</v>
      </c>
      <c r="F22" s="112"/>
      <c r="G22" s="119">
        <f>SUM(G23+G25)</f>
        <v>17157.5</v>
      </c>
      <c r="H22" s="119">
        <f>SUM(H23+H25)</f>
        <v>17111.6</v>
      </c>
      <c r="I22" s="50">
        <f t="shared" si="0"/>
        <v>99.73247850794112</v>
      </c>
      <c r="J22" s="51"/>
    </row>
    <row r="23" spans="1:10" s="52" customFormat="1" ht="15">
      <c r="A23" s="218" t="s">
        <v>1323</v>
      </c>
      <c r="B23" s="82"/>
      <c r="C23" s="123" t="s">
        <v>1324</v>
      </c>
      <c r="D23" s="123" t="s">
        <v>1322</v>
      </c>
      <c r="E23" s="123" t="s">
        <v>1325</v>
      </c>
      <c r="F23" s="112"/>
      <c r="G23" s="119">
        <f>SUM(G24)</f>
        <v>17157.5</v>
      </c>
      <c r="H23" s="119">
        <f>SUM(H24)</f>
        <v>17111.6</v>
      </c>
      <c r="I23" s="50">
        <f t="shared" si="0"/>
        <v>99.73247850794112</v>
      </c>
      <c r="J23" s="51"/>
    </row>
    <row r="24" spans="1:10" s="52" customFormat="1" ht="18.75" customHeight="1">
      <c r="A24" s="218" t="s">
        <v>1319</v>
      </c>
      <c r="B24" s="82"/>
      <c r="C24" s="123" t="s">
        <v>1312</v>
      </c>
      <c r="D24" s="123" t="s">
        <v>1322</v>
      </c>
      <c r="E24" s="123" t="s">
        <v>1325</v>
      </c>
      <c r="F24" s="176" t="s">
        <v>1320</v>
      </c>
      <c r="G24" s="119">
        <v>17157.5</v>
      </c>
      <c r="H24" s="119">
        <v>17111.6</v>
      </c>
      <c r="I24" s="50">
        <f t="shared" si="0"/>
        <v>99.73247850794112</v>
      </c>
      <c r="J24" s="51">
        <f>SUM('[1]ведомствен.'!G20)</f>
        <v>15362.8</v>
      </c>
    </row>
    <row r="25" spans="1:10" s="52" customFormat="1" ht="28.5" customHeight="1" hidden="1">
      <c r="A25" s="218" t="s">
        <v>1326</v>
      </c>
      <c r="B25" s="82"/>
      <c r="C25" s="123" t="s">
        <v>1324</v>
      </c>
      <c r="D25" s="123" t="s">
        <v>1322</v>
      </c>
      <c r="E25" s="123" t="s">
        <v>1327</v>
      </c>
      <c r="F25" s="176"/>
      <c r="G25" s="119">
        <f>SUM(G26)</f>
        <v>0</v>
      </c>
      <c r="H25" s="119">
        <f>SUM(H26)</f>
        <v>0</v>
      </c>
      <c r="I25" s="50" t="e">
        <f t="shared" si="0"/>
        <v>#DIV/0!</v>
      </c>
      <c r="J25" s="51"/>
    </row>
    <row r="26" spans="1:10" s="52" customFormat="1" ht="21.75" customHeight="1" hidden="1">
      <c r="A26" s="218" t="s">
        <v>1319</v>
      </c>
      <c r="B26" s="82"/>
      <c r="C26" s="123" t="s">
        <v>1324</v>
      </c>
      <c r="D26" s="123" t="s">
        <v>1322</v>
      </c>
      <c r="E26" s="123" t="s">
        <v>1327</v>
      </c>
      <c r="F26" s="176" t="s">
        <v>1320</v>
      </c>
      <c r="G26" s="119"/>
      <c r="H26" s="119"/>
      <c r="I26" s="50" t="e">
        <f t="shared" si="0"/>
        <v>#DIV/0!</v>
      </c>
      <c r="J26" s="51">
        <f>SUM('[1]ведомствен.'!G22)</f>
        <v>0</v>
      </c>
    </row>
    <row r="27" spans="1:10" s="52" customFormat="1" ht="15" customHeight="1" hidden="1">
      <c r="A27" s="218" t="s">
        <v>1328</v>
      </c>
      <c r="B27" s="82"/>
      <c r="C27" s="123" t="s">
        <v>1312</v>
      </c>
      <c r="D27" s="123" t="s">
        <v>1329</v>
      </c>
      <c r="E27" s="123"/>
      <c r="F27" s="112"/>
      <c r="G27" s="119">
        <f>SUM(G28)</f>
        <v>0</v>
      </c>
      <c r="H27" s="119">
        <f>SUM(H28)</f>
        <v>0</v>
      </c>
      <c r="I27" s="50" t="e">
        <f t="shared" si="0"/>
        <v>#DIV/0!</v>
      </c>
      <c r="J27" s="51"/>
    </row>
    <row r="28" spans="1:10" s="52" customFormat="1" ht="28.5" customHeight="1" hidden="1">
      <c r="A28" s="218" t="s">
        <v>1330</v>
      </c>
      <c r="B28" s="82"/>
      <c r="C28" s="123" t="s">
        <v>1312</v>
      </c>
      <c r="D28" s="123" t="s">
        <v>1329</v>
      </c>
      <c r="E28" s="123" t="s">
        <v>1331</v>
      </c>
      <c r="F28" s="155"/>
      <c r="G28" s="119">
        <f>SUM(G29)</f>
        <v>0</v>
      </c>
      <c r="H28" s="119">
        <f>SUM(H29)</f>
        <v>0</v>
      </c>
      <c r="I28" s="50" t="e">
        <f t="shared" si="0"/>
        <v>#DIV/0!</v>
      </c>
      <c r="J28" s="51"/>
    </row>
    <row r="29" spans="1:10" s="52" customFormat="1" ht="15" customHeight="1" hidden="1">
      <c r="A29" s="218" t="s">
        <v>1332</v>
      </c>
      <c r="B29" s="82"/>
      <c r="C29" s="123" t="s">
        <v>1312</v>
      </c>
      <c r="D29" s="123" t="s">
        <v>1329</v>
      </c>
      <c r="E29" s="123" t="s">
        <v>1331</v>
      </c>
      <c r="F29" s="155" t="s">
        <v>1333</v>
      </c>
      <c r="G29" s="119"/>
      <c r="H29" s="119"/>
      <c r="I29" s="50" t="e">
        <f t="shared" si="0"/>
        <v>#DIV/0!</v>
      </c>
      <c r="J29" s="51"/>
    </row>
    <row r="30" spans="1:10" s="52" customFormat="1" ht="15" customHeight="1" hidden="1">
      <c r="A30" s="218" t="s">
        <v>1334</v>
      </c>
      <c r="B30" s="88"/>
      <c r="C30" s="123" t="s">
        <v>1335</v>
      </c>
      <c r="D30" s="123"/>
      <c r="E30" s="123"/>
      <c r="F30" s="176"/>
      <c r="G30" s="119">
        <f aca="true" t="shared" si="1" ref="G30:H32">SUM(G31)</f>
        <v>0</v>
      </c>
      <c r="H30" s="119">
        <f t="shared" si="1"/>
        <v>0</v>
      </c>
      <c r="I30" s="50" t="e">
        <f t="shared" si="0"/>
        <v>#DIV/0!</v>
      </c>
      <c r="J30" s="51"/>
    </row>
    <row r="31" spans="1:10" s="52" customFormat="1" ht="15" customHeight="1" hidden="1">
      <c r="A31" s="218" t="s">
        <v>1336</v>
      </c>
      <c r="B31" s="88"/>
      <c r="C31" s="123" t="s">
        <v>1335</v>
      </c>
      <c r="D31" s="123" t="s">
        <v>1335</v>
      </c>
      <c r="E31" s="123"/>
      <c r="F31" s="176"/>
      <c r="G31" s="119">
        <f t="shared" si="1"/>
        <v>0</v>
      </c>
      <c r="H31" s="119">
        <f t="shared" si="1"/>
        <v>0</v>
      </c>
      <c r="I31" s="50" t="e">
        <f t="shared" si="0"/>
        <v>#DIV/0!</v>
      </c>
      <c r="J31" s="51"/>
    </row>
    <row r="32" spans="1:10" s="52" customFormat="1" ht="28.5" customHeight="1" hidden="1">
      <c r="A32" s="218" t="s">
        <v>1337</v>
      </c>
      <c r="B32" s="88"/>
      <c r="C32" s="123" t="s">
        <v>1335</v>
      </c>
      <c r="D32" s="123" t="s">
        <v>1335</v>
      </c>
      <c r="E32" s="123" t="s">
        <v>1338</v>
      </c>
      <c r="F32" s="176"/>
      <c r="G32" s="119">
        <f t="shared" si="1"/>
        <v>0</v>
      </c>
      <c r="H32" s="119">
        <f t="shared" si="1"/>
        <v>0</v>
      </c>
      <c r="I32" s="50" t="e">
        <f t="shared" si="0"/>
        <v>#DIV/0!</v>
      </c>
      <c r="J32" s="51"/>
    </row>
    <row r="33" spans="1:10" s="52" customFormat="1" ht="15" customHeight="1" hidden="1">
      <c r="A33" s="218" t="s">
        <v>1339</v>
      </c>
      <c r="B33" s="88"/>
      <c r="C33" s="123" t="s">
        <v>1335</v>
      </c>
      <c r="D33" s="123" t="s">
        <v>1335</v>
      </c>
      <c r="E33" s="123" t="s">
        <v>1338</v>
      </c>
      <c r="F33" s="176" t="s">
        <v>1340</v>
      </c>
      <c r="G33" s="119"/>
      <c r="H33" s="119"/>
      <c r="I33" s="50" t="e">
        <f t="shared" si="0"/>
        <v>#DIV/0!</v>
      </c>
      <c r="J33" s="51"/>
    </row>
    <row r="34" spans="1:10" s="52" customFormat="1" ht="15" customHeight="1" hidden="1">
      <c r="A34" s="219" t="s">
        <v>1334</v>
      </c>
      <c r="B34" s="89"/>
      <c r="C34" s="177" t="s">
        <v>1335</v>
      </c>
      <c r="D34" s="123"/>
      <c r="E34" s="123"/>
      <c r="F34" s="176"/>
      <c r="G34" s="119">
        <f aca="true" t="shared" si="2" ref="G34:H36">SUM(G35)</f>
        <v>0</v>
      </c>
      <c r="H34" s="119">
        <f t="shared" si="2"/>
        <v>0</v>
      </c>
      <c r="I34" s="50" t="e">
        <f t="shared" si="0"/>
        <v>#DIV/0!</v>
      </c>
      <c r="J34" s="51"/>
    </row>
    <row r="35" spans="1:10" s="52" customFormat="1" ht="15" customHeight="1" hidden="1">
      <c r="A35" s="218" t="s">
        <v>1336</v>
      </c>
      <c r="B35" s="88"/>
      <c r="C35" s="123" t="s">
        <v>1335</v>
      </c>
      <c r="D35" s="123" t="s">
        <v>1335</v>
      </c>
      <c r="E35" s="123"/>
      <c r="F35" s="176"/>
      <c r="G35" s="119">
        <f t="shared" si="2"/>
        <v>0</v>
      </c>
      <c r="H35" s="119">
        <f t="shared" si="2"/>
        <v>0</v>
      </c>
      <c r="I35" s="50" t="e">
        <f t="shared" si="0"/>
        <v>#DIV/0!</v>
      </c>
      <c r="J35" s="51"/>
    </row>
    <row r="36" spans="1:10" s="52" customFormat="1" ht="28.5" customHeight="1" hidden="1">
      <c r="A36" s="218" t="s">
        <v>1337</v>
      </c>
      <c r="B36" s="88"/>
      <c r="C36" s="123" t="s">
        <v>1335</v>
      </c>
      <c r="D36" s="123" t="s">
        <v>1335</v>
      </c>
      <c r="E36" s="123" t="s">
        <v>1338</v>
      </c>
      <c r="F36" s="176"/>
      <c r="G36" s="119">
        <f t="shared" si="2"/>
        <v>0</v>
      </c>
      <c r="H36" s="119">
        <f t="shared" si="2"/>
        <v>0</v>
      </c>
      <c r="I36" s="50" t="e">
        <f t="shared" si="0"/>
        <v>#DIV/0!</v>
      </c>
      <c r="J36" s="51"/>
    </row>
    <row r="37" spans="1:10" s="52" customFormat="1" ht="15" customHeight="1" hidden="1">
      <c r="A37" s="218" t="s">
        <v>1339</v>
      </c>
      <c r="B37" s="88"/>
      <c r="C37" s="123" t="s">
        <v>1335</v>
      </c>
      <c r="D37" s="123" t="s">
        <v>1335</v>
      </c>
      <c r="E37" s="123" t="s">
        <v>1338</v>
      </c>
      <c r="F37" s="176" t="s">
        <v>1340</v>
      </c>
      <c r="G37" s="119"/>
      <c r="H37" s="119"/>
      <c r="I37" s="50" t="e">
        <f t="shared" si="0"/>
        <v>#DIV/0!</v>
      </c>
      <c r="J37" s="51"/>
    </row>
    <row r="38" spans="1:10" s="11" customFormat="1" ht="15" customHeight="1" hidden="1">
      <c r="A38" s="218"/>
      <c r="B38" s="88"/>
      <c r="C38" s="123"/>
      <c r="D38" s="123"/>
      <c r="E38" s="123"/>
      <c r="F38" s="176"/>
      <c r="G38" s="119"/>
      <c r="H38" s="119"/>
      <c r="I38" s="50" t="e">
        <f t="shared" si="0"/>
        <v>#DIV/0!</v>
      </c>
      <c r="J38" s="31"/>
    </row>
    <row r="39" spans="1:10" s="52" customFormat="1" ht="42.75" customHeight="1" hidden="1">
      <c r="A39" s="218" t="s">
        <v>1341</v>
      </c>
      <c r="B39" s="82"/>
      <c r="C39" s="123" t="s">
        <v>1312</v>
      </c>
      <c r="D39" s="123" t="s">
        <v>1329</v>
      </c>
      <c r="E39" s="123" t="s">
        <v>1342</v>
      </c>
      <c r="F39" s="176"/>
      <c r="G39" s="119">
        <f>SUM(G40)</f>
        <v>0</v>
      </c>
      <c r="H39" s="119">
        <f>SUM(H40)</f>
        <v>0</v>
      </c>
      <c r="I39" s="50" t="e">
        <f t="shared" si="0"/>
        <v>#DIV/0!</v>
      </c>
      <c r="J39" s="51"/>
    </row>
    <row r="40" spans="1:10" s="52" customFormat="1" ht="42.75" customHeight="1" hidden="1">
      <c r="A40" s="218" t="s">
        <v>1343</v>
      </c>
      <c r="B40" s="82"/>
      <c r="C40" s="123" t="s">
        <v>1312</v>
      </c>
      <c r="D40" s="123" t="s">
        <v>1329</v>
      </c>
      <c r="E40" s="123" t="s">
        <v>1342</v>
      </c>
      <c r="F40" s="176" t="s">
        <v>1344</v>
      </c>
      <c r="G40" s="119"/>
      <c r="H40" s="119"/>
      <c r="I40" s="50" t="e">
        <f t="shared" si="0"/>
        <v>#DIV/0!</v>
      </c>
      <c r="J40" s="51"/>
    </row>
    <row r="41" spans="1:10" s="52" customFormat="1" ht="14.25" customHeight="1" hidden="1">
      <c r="A41" s="218" t="s">
        <v>1345</v>
      </c>
      <c r="B41" s="82"/>
      <c r="C41" s="123" t="s">
        <v>1346</v>
      </c>
      <c r="D41" s="123"/>
      <c r="E41" s="123"/>
      <c r="F41" s="112"/>
      <c r="G41" s="119">
        <f>SUM(G45+G42)</f>
        <v>0</v>
      </c>
      <c r="H41" s="119">
        <f>SUM(H45+H42)</f>
        <v>0</v>
      </c>
      <c r="I41" s="50" t="e">
        <f t="shared" si="0"/>
        <v>#DIV/0!</v>
      </c>
      <c r="J41" s="51"/>
    </row>
    <row r="42" spans="1:10" s="52" customFormat="1" ht="15" customHeight="1" hidden="1">
      <c r="A42" s="218" t="s">
        <v>1347</v>
      </c>
      <c r="B42" s="82"/>
      <c r="C42" s="123" t="s">
        <v>1346</v>
      </c>
      <c r="D42" s="123" t="s">
        <v>1348</v>
      </c>
      <c r="E42" s="123"/>
      <c r="F42" s="112"/>
      <c r="G42" s="119">
        <f>SUM(G43)</f>
        <v>0</v>
      </c>
      <c r="H42" s="119">
        <f>SUM(H43)</f>
        <v>0</v>
      </c>
      <c r="I42" s="50" t="e">
        <f t="shared" si="0"/>
        <v>#DIV/0!</v>
      </c>
      <c r="J42" s="51"/>
    </row>
    <row r="43" spans="1:10" s="52" customFormat="1" ht="15" customHeight="1" hidden="1">
      <c r="A43" s="218" t="s">
        <v>1349</v>
      </c>
      <c r="B43" s="82"/>
      <c r="C43" s="123" t="s">
        <v>1346</v>
      </c>
      <c r="D43" s="123" t="s">
        <v>1348</v>
      </c>
      <c r="E43" s="123" t="s">
        <v>1350</v>
      </c>
      <c r="F43" s="176"/>
      <c r="G43" s="119">
        <f>SUM(G44)</f>
        <v>0</v>
      </c>
      <c r="H43" s="119">
        <f>SUM(H44)</f>
        <v>0</v>
      </c>
      <c r="I43" s="50" t="e">
        <f t="shared" si="0"/>
        <v>#DIV/0!</v>
      </c>
      <c r="J43" s="51"/>
    </row>
    <row r="44" spans="1:10" s="52" customFormat="1" ht="15" customHeight="1" hidden="1">
      <c r="A44" s="218" t="s">
        <v>1351</v>
      </c>
      <c r="B44" s="82"/>
      <c r="C44" s="123" t="s">
        <v>1346</v>
      </c>
      <c r="D44" s="123" t="s">
        <v>1348</v>
      </c>
      <c r="E44" s="123" t="s">
        <v>1350</v>
      </c>
      <c r="F44" s="176" t="s">
        <v>1352</v>
      </c>
      <c r="G44" s="119"/>
      <c r="H44" s="119"/>
      <c r="I44" s="50" t="e">
        <f t="shared" si="0"/>
        <v>#DIV/0!</v>
      </c>
      <c r="J44" s="51"/>
    </row>
    <row r="45" spans="1:10" s="52" customFormat="1" ht="14.25" customHeight="1" hidden="1">
      <c r="A45" s="220" t="s">
        <v>1353</v>
      </c>
      <c r="B45" s="91"/>
      <c r="C45" s="118" t="s">
        <v>1346</v>
      </c>
      <c r="D45" s="118" t="s">
        <v>1354</v>
      </c>
      <c r="E45" s="118"/>
      <c r="F45" s="112"/>
      <c r="G45" s="119">
        <f>SUM(G46+G48)</f>
        <v>0</v>
      </c>
      <c r="H45" s="119">
        <f>SUM(H46+H48)</f>
        <v>0</v>
      </c>
      <c r="I45" s="50" t="e">
        <f t="shared" si="0"/>
        <v>#DIV/0!</v>
      </c>
      <c r="J45" s="51"/>
    </row>
    <row r="46" spans="1:10" s="52" customFormat="1" ht="28.5" customHeight="1" hidden="1">
      <c r="A46" s="218" t="s">
        <v>1355</v>
      </c>
      <c r="B46" s="82"/>
      <c r="C46" s="123" t="s">
        <v>1346</v>
      </c>
      <c r="D46" s="123" t="s">
        <v>1354</v>
      </c>
      <c r="E46" s="123" t="s">
        <v>1356</v>
      </c>
      <c r="F46" s="112"/>
      <c r="G46" s="119">
        <f>SUM(G47)</f>
        <v>0</v>
      </c>
      <c r="H46" s="119">
        <f>SUM(H47)</f>
        <v>0</v>
      </c>
      <c r="I46" s="50" t="e">
        <f t="shared" si="0"/>
        <v>#DIV/0!</v>
      </c>
      <c r="J46" s="51"/>
    </row>
    <row r="47" spans="1:10" s="52" customFormat="1" ht="15" customHeight="1" hidden="1">
      <c r="A47" s="218" t="s">
        <v>957</v>
      </c>
      <c r="B47" s="82"/>
      <c r="C47" s="123" t="s">
        <v>1346</v>
      </c>
      <c r="D47" s="123" t="s">
        <v>1354</v>
      </c>
      <c r="E47" s="123" t="s">
        <v>1356</v>
      </c>
      <c r="F47" s="112" t="s">
        <v>1357</v>
      </c>
      <c r="G47" s="119"/>
      <c r="H47" s="119"/>
      <c r="I47" s="50" t="e">
        <f t="shared" si="0"/>
        <v>#DIV/0!</v>
      </c>
      <c r="J47" s="51"/>
    </row>
    <row r="48" spans="1:10" s="52" customFormat="1" ht="15" customHeight="1" hidden="1">
      <c r="A48" s="220" t="s">
        <v>1358</v>
      </c>
      <c r="B48" s="91"/>
      <c r="C48" s="118" t="s">
        <v>1346</v>
      </c>
      <c r="D48" s="118" t="s">
        <v>1354</v>
      </c>
      <c r="E48" s="118" t="s">
        <v>1359</v>
      </c>
      <c r="F48" s="112"/>
      <c r="G48" s="119">
        <f>SUM(G49)</f>
        <v>0</v>
      </c>
      <c r="H48" s="119">
        <f>SUM(H49)</f>
        <v>0</v>
      </c>
      <c r="I48" s="50" t="e">
        <f t="shared" si="0"/>
        <v>#DIV/0!</v>
      </c>
      <c r="J48" s="51"/>
    </row>
    <row r="49" spans="1:10" s="52" customFormat="1" ht="15" customHeight="1" hidden="1">
      <c r="A49" s="220" t="s">
        <v>1360</v>
      </c>
      <c r="B49" s="91"/>
      <c r="C49" s="118" t="s">
        <v>1346</v>
      </c>
      <c r="D49" s="118" t="s">
        <v>1354</v>
      </c>
      <c r="E49" s="118" t="s">
        <v>1359</v>
      </c>
      <c r="F49" s="112" t="s">
        <v>1361</v>
      </c>
      <c r="G49" s="119"/>
      <c r="H49" s="119"/>
      <c r="I49" s="50" t="e">
        <f t="shared" si="0"/>
        <v>#DIV/0!</v>
      </c>
      <c r="J49" s="51"/>
    </row>
    <row r="50" spans="1:10" s="52" customFormat="1" ht="15" customHeight="1" hidden="1">
      <c r="A50" s="219" t="s">
        <v>1334</v>
      </c>
      <c r="B50" s="89"/>
      <c r="C50" s="177" t="s">
        <v>1335</v>
      </c>
      <c r="D50" s="123"/>
      <c r="E50" s="123"/>
      <c r="F50" s="176"/>
      <c r="G50" s="119">
        <f aca="true" t="shared" si="3" ref="G50:H52">SUM(G51)</f>
        <v>0</v>
      </c>
      <c r="H50" s="119">
        <f t="shared" si="3"/>
        <v>0</v>
      </c>
      <c r="I50" s="50" t="e">
        <f t="shared" si="0"/>
        <v>#DIV/0!</v>
      </c>
      <c r="J50" s="51"/>
    </row>
    <row r="51" spans="1:10" s="52" customFormat="1" ht="15" customHeight="1" hidden="1">
      <c r="A51" s="218" t="s">
        <v>1336</v>
      </c>
      <c r="B51" s="88"/>
      <c r="C51" s="123" t="s">
        <v>1335</v>
      </c>
      <c r="D51" s="123" t="s">
        <v>1335</v>
      </c>
      <c r="E51" s="123"/>
      <c r="F51" s="176"/>
      <c r="G51" s="119">
        <f t="shared" si="3"/>
        <v>0</v>
      </c>
      <c r="H51" s="119">
        <f t="shared" si="3"/>
        <v>0</v>
      </c>
      <c r="I51" s="50" t="e">
        <f t="shared" si="0"/>
        <v>#DIV/0!</v>
      </c>
      <c r="J51" s="51"/>
    </row>
    <row r="52" spans="1:10" s="52" customFormat="1" ht="28.5" customHeight="1" hidden="1">
      <c r="A52" s="218" t="s">
        <v>1337</v>
      </c>
      <c r="B52" s="88"/>
      <c r="C52" s="123" t="s">
        <v>1335</v>
      </c>
      <c r="D52" s="123" t="s">
        <v>1335</v>
      </c>
      <c r="E52" s="123" t="s">
        <v>1338</v>
      </c>
      <c r="F52" s="176"/>
      <c r="G52" s="119">
        <f t="shared" si="3"/>
        <v>0</v>
      </c>
      <c r="H52" s="119">
        <f t="shared" si="3"/>
        <v>0</v>
      </c>
      <c r="I52" s="50" t="e">
        <f t="shared" si="0"/>
        <v>#DIV/0!</v>
      </c>
      <c r="J52" s="51"/>
    </row>
    <row r="53" spans="1:10" s="52" customFormat="1" ht="14.25" customHeight="1" hidden="1">
      <c r="A53" s="218" t="s">
        <v>1339</v>
      </c>
      <c r="B53" s="88"/>
      <c r="C53" s="123" t="s">
        <v>1335</v>
      </c>
      <c r="D53" s="123" t="s">
        <v>1335</v>
      </c>
      <c r="E53" s="123" t="s">
        <v>1338</v>
      </c>
      <c r="F53" s="176" t="s">
        <v>1340</v>
      </c>
      <c r="G53" s="119"/>
      <c r="H53" s="119"/>
      <c r="I53" s="50" t="e">
        <f t="shared" si="0"/>
        <v>#DIV/0!</v>
      </c>
      <c r="J53" s="51"/>
    </row>
    <row r="54" spans="1:10" s="52" customFormat="1" ht="44.25" customHeight="1">
      <c r="A54" s="218" t="s">
        <v>298</v>
      </c>
      <c r="B54" s="82"/>
      <c r="C54" s="123" t="s">
        <v>1312</v>
      </c>
      <c r="D54" s="123" t="s">
        <v>1346</v>
      </c>
      <c r="E54" s="123"/>
      <c r="F54" s="176"/>
      <c r="G54" s="119">
        <f>SUM(G55)+G70+G68</f>
        <v>102155.2</v>
      </c>
      <c r="H54" s="119">
        <f>SUM(H55)+H70+H68</f>
        <v>99845.2</v>
      </c>
      <c r="I54" s="50">
        <f t="shared" si="0"/>
        <v>97.73873478785221</v>
      </c>
      <c r="J54" s="51"/>
    </row>
    <row r="55" spans="1:10" s="52" customFormat="1" ht="45.75" customHeight="1">
      <c r="A55" s="218" t="s">
        <v>1315</v>
      </c>
      <c r="B55" s="82"/>
      <c r="C55" s="123" t="s">
        <v>1312</v>
      </c>
      <c r="D55" s="123" t="s">
        <v>1346</v>
      </c>
      <c r="E55" s="123" t="s">
        <v>1316</v>
      </c>
      <c r="F55" s="112"/>
      <c r="G55" s="119">
        <f>SUM(G56+G66)</f>
        <v>101930.4</v>
      </c>
      <c r="H55" s="119">
        <f>SUM(H56+H66)</f>
        <v>99620.4</v>
      </c>
      <c r="I55" s="50">
        <f t="shared" si="0"/>
        <v>97.73374773374773</v>
      </c>
      <c r="J55" s="51"/>
    </row>
    <row r="56" spans="1:10" s="52" customFormat="1" ht="15">
      <c r="A56" s="218" t="s">
        <v>1323</v>
      </c>
      <c r="B56" s="82"/>
      <c r="C56" s="123" t="s">
        <v>1312</v>
      </c>
      <c r="D56" s="123" t="s">
        <v>1346</v>
      </c>
      <c r="E56" s="123" t="s">
        <v>1325</v>
      </c>
      <c r="F56" s="112"/>
      <c r="G56" s="119">
        <f>SUM(G57+G58+G60+G62++G64)</f>
        <v>101223.5</v>
      </c>
      <c r="H56" s="119">
        <f>SUM(H57+H58+H60+H62++H64)</f>
        <v>98913.5</v>
      </c>
      <c r="I56" s="50">
        <f t="shared" si="0"/>
        <v>97.71792123370561</v>
      </c>
      <c r="J56" s="51"/>
    </row>
    <row r="57" spans="1:10" s="52" customFormat="1" ht="15">
      <c r="A57" s="218" t="s">
        <v>1319</v>
      </c>
      <c r="B57" s="82"/>
      <c r="C57" s="123" t="s">
        <v>1312</v>
      </c>
      <c r="D57" s="123" t="s">
        <v>1346</v>
      </c>
      <c r="E57" s="123" t="s">
        <v>1325</v>
      </c>
      <c r="F57" s="176" t="s">
        <v>1320</v>
      </c>
      <c r="G57" s="119">
        <v>99303.5</v>
      </c>
      <c r="H57" s="119">
        <v>97107</v>
      </c>
      <c r="I57" s="50">
        <f t="shared" si="0"/>
        <v>97.788094075234</v>
      </c>
      <c r="J57" s="51">
        <f>SUM('[1]ведомствен.'!G234+'[1]ведомствен.'!G849+'[1]ведомствен.'!G949)+'[1]ведомствен.'!G687</f>
        <v>93589.2</v>
      </c>
    </row>
    <row r="58" spans="1:10" s="52" customFormat="1" ht="42.75">
      <c r="A58" s="218" t="s">
        <v>1362</v>
      </c>
      <c r="B58" s="82"/>
      <c r="C58" s="123" t="s">
        <v>1312</v>
      </c>
      <c r="D58" s="123" t="s">
        <v>1346</v>
      </c>
      <c r="E58" s="123" t="s">
        <v>1363</v>
      </c>
      <c r="F58" s="176"/>
      <c r="G58" s="119">
        <f>SUM(G59)</f>
        <v>1319.8</v>
      </c>
      <c r="H58" s="119">
        <f>SUM(H59)</f>
        <v>1319.8</v>
      </c>
      <c r="I58" s="50">
        <f t="shared" si="0"/>
        <v>100</v>
      </c>
      <c r="J58" s="51">
        <f>SUM('[1]ведомствен.'!G235)</f>
        <v>1318.9</v>
      </c>
    </row>
    <row r="59" spans="1:10" s="52" customFormat="1" ht="57" customHeight="1" hidden="1">
      <c r="A59" s="218" t="s">
        <v>1319</v>
      </c>
      <c r="B59" s="82"/>
      <c r="C59" s="123" t="s">
        <v>1312</v>
      </c>
      <c r="D59" s="123" t="s">
        <v>1346</v>
      </c>
      <c r="E59" s="123" t="s">
        <v>1363</v>
      </c>
      <c r="F59" s="176" t="s">
        <v>1320</v>
      </c>
      <c r="G59" s="119">
        <v>1319.8</v>
      </c>
      <c r="H59" s="119">
        <v>1319.8</v>
      </c>
      <c r="I59" s="50">
        <f t="shared" si="0"/>
        <v>100</v>
      </c>
      <c r="J59" s="51"/>
    </row>
    <row r="60" spans="1:10" s="52" customFormat="1" ht="56.25" customHeight="1">
      <c r="A60" s="218" t="s">
        <v>1366</v>
      </c>
      <c r="B60" s="82"/>
      <c r="C60" s="123" t="s">
        <v>1312</v>
      </c>
      <c r="D60" s="123" t="s">
        <v>1346</v>
      </c>
      <c r="E60" s="123" t="s">
        <v>1367</v>
      </c>
      <c r="F60" s="176"/>
      <c r="G60" s="119">
        <f>SUM(G61)</f>
        <v>89.4</v>
      </c>
      <c r="H60" s="119">
        <f>SUM(H61)</f>
        <v>89.4</v>
      </c>
      <c r="I60" s="50">
        <f t="shared" si="0"/>
        <v>100</v>
      </c>
      <c r="J60" s="51">
        <f>SUM('[1]ведомствен.'!G237)</f>
        <v>71.1</v>
      </c>
    </row>
    <row r="61" spans="1:10" s="52" customFormat="1" ht="26.25" customHeight="1">
      <c r="A61" s="218" t="s">
        <v>1319</v>
      </c>
      <c r="B61" s="82"/>
      <c r="C61" s="123" t="s">
        <v>1312</v>
      </c>
      <c r="D61" s="123" t="s">
        <v>1346</v>
      </c>
      <c r="E61" s="123" t="s">
        <v>1367</v>
      </c>
      <c r="F61" s="176" t="s">
        <v>1320</v>
      </c>
      <c r="G61" s="119">
        <v>89.4</v>
      </c>
      <c r="H61" s="119">
        <v>89.4</v>
      </c>
      <c r="I61" s="50">
        <f t="shared" si="0"/>
        <v>100</v>
      </c>
      <c r="J61" s="51">
        <f>SUM('[1]ведомствен.'!G239)</f>
        <v>88.8</v>
      </c>
    </row>
    <row r="62" spans="1:10" s="52" customFormat="1" ht="37.5" customHeight="1">
      <c r="A62" s="220" t="s">
        <v>1368</v>
      </c>
      <c r="B62" s="91"/>
      <c r="C62" s="118" t="s">
        <v>1312</v>
      </c>
      <c r="D62" s="118" t="s">
        <v>1346</v>
      </c>
      <c r="E62" s="118" t="s">
        <v>1369</v>
      </c>
      <c r="F62" s="176"/>
      <c r="G62" s="119">
        <f>SUM(G63)</f>
        <v>170.1</v>
      </c>
      <c r="H62" s="119">
        <f>SUM(H63)</f>
        <v>170.1</v>
      </c>
      <c r="I62" s="50">
        <f>SUM(H62/G62*100)</f>
        <v>100</v>
      </c>
      <c r="J62" s="52">
        <f>SUM('[1]ведомствен.'!G240)</f>
        <v>85.1</v>
      </c>
    </row>
    <row r="63" spans="1:10" s="52" customFormat="1" ht="15">
      <c r="A63" s="218" t="s">
        <v>1319</v>
      </c>
      <c r="B63" s="91"/>
      <c r="C63" s="118" t="s">
        <v>1312</v>
      </c>
      <c r="D63" s="118" t="s">
        <v>1346</v>
      </c>
      <c r="E63" s="118" t="s">
        <v>1369</v>
      </c>
      <c r="F63" s="176" t="s">
        <v>1320</v>
      </c>
      <c r="G63" s="119">
        <v>170.1</v>
      </c>
      <c r="H63" s="119">
        <v>170.1</v>
      </c>
      <c r="I63" s="50">
        <f t="shared" si="0"/>
        <v>100</v>
      </c>
      <c r="J63" s="51"/>
    </row>
    <row r="64" spans="1:10" s="52" customFormat="1" ht="15.75" customHeight="1">
      <c r="A64" s="220" t="s">
        <v>299</v>
      </c>
      <c r="B64" s="91"/>
      <c r="C64" s="118" t="s">
        <v>1312</v>
      </c>
      <c r="D64" s="118" t="s">
        <v>1346</v>
      </c>
      <c r="E64" s="118" t="s">
        <v>300</v>
      </c>
      <c r="F64" s="112"/>
      <c r="G64" s="119">
        <f>SUM(G65)</f>
        <v>340.7</v>
      </c>
      <c r="H64" s="119">
        <f>SUM(H65)</f>
        <v>227.2</v>
      </c>
      <c r="I64" s="50">
        <f t="shared" si="0"/>
        <v>66.68623422365717</v>
      </c>
      <c r="J64" s="51">
        <f>SUM('[1]ведомствен.'!G242)</f>
        <v>1054.2</v>
      </c>
    </row>
    <row r="65" spans="1:10" s="52" customFormat="1" ht="16.5" customHeight="1" hidden="1">
      <c r="A65" s="218" t="s">
        <v>1319</v>
      </c>
      <c r="B65" s="91"/>
      <c r="C65" s="118" t="s">
        <v>1312</v>
      </c>
      <c r="D65" s="118" t="s">
        <v>1346</v>
      </c>
      <c r="E65" s="118" t="s">
        <v>300</v>
      </c>
      <c r="F65" s="112" t="s">
        <v>1320</v>
      </c>
      <c r="G65" s="119">
        <v>340.7</v>
      </c>
      <c r="H65" s="119">
        <v>227.2</v>
      </c>
      <c r="I65" s="50">
        <f t="shared" si="0"/>
        <v>66.68623422365717</v>
      </c>
      <c r="J65" s="51"/>
    </row>
    <row r="66" spans="1:10" s="52" customFormat="1" ht="16.5" customHeight="1" hidden="1">
      <c r="A66" s="218" t="s">
        <v>1370</v>
      </c>
      <c r="B66" s="82"/>
      <c r="C66" s="123" t="s">
        <v>1324</v>
      </c>
      <c r="D66" s="123" t="s">
        <v>1346</v>
      </c>
      <c r="E66" s="123" t="s">
        <v>1371</v>
      </c>
      <c r="F66" s="112"/>
      <c r="G66" s="119">
        <f>SUM(G67)</f>
        <v>706.9</v>
      </c>
      <c r="H66" s="119">
        <f>SUM(H67)</f>
        <v>706.9</v>
      </c>
      <c r="I66" s="50">
        <f t="shared" si="0"/>
        <v>100</v>
      </c>
      <c r="J66" s="51">
        <f>SUM('[1]ведомствен.'!G244)</f>
        <v>0</v>
      </c>
    </row>
    <row r="67" spans="1:10" s="52" customFormat="1" ht="20.25" customHeight="1" hidden="1">
      <c r="A67" s="218" t="s">
        <v>1319</v>
      </c>
      <c r="B67" s="82"/>
      <c r="C67" s="123" t="s">
        <v>1312</v>
      </c>
      <c r="D67" s="123" t="s">
        <v>1346</v>
      </c>
      <c r="E67" s="123" t="s">
        <v>1371</v>
      </c>
      <c r="F67" s="176" t="s">
        <v>1320</v>
      </c>
      <c r="G67" s="119">
        <v>706.9</v>
      </c>
      <c r="H67" s="119">
        <v>706.9</v>
      </c>
      <c r="I67" s="50">
        <f t="shared" si="0"/>
        <v>100</v>
      </c>
      <c r="J67" s="51"/>
    </row>
    <row r="68" spans="1:10" s="52" customFormat="1" ht="20.25" customHeight="1" hidden="1">
      <c r="A68" s="218" t="s">
        <v>1372</v>
      </c>
      <c r="B68" s="82"/>
      <c r="C68" s="123" t="s">
        <v>1312</v>
      </c>
      <c r="D68" s="123" t="s">
        <v>1346</v>
      </c>
      <c r="E68" s="123" t="s">
        <v>1373</v>
      </c>
      <c r="F68" s="176"/>
      <c r="G68" s="119">
        <f>SUM(G69)</f>
        <v>0</v>
      </c>
      <c r="H68" s="119">
        <f>SUM(H69)</f>
        <v>0</v>
      </c>
      <c r="I68" s="50" t="e">
        <f t="shared" si="0"/>
        <v>#DIV/0!</v>
      </c>
      <c r="J68" s="51"/>
    </row>
    <row r="69" spans="1:10" s="52" customFormat="1" ht="20.25" customHeight="1" hidden="1">
      <c r="A69" s="218" t="s">
        <v>1319</v>
      </c>
      <c r="B69" s="82"/>
      <c r="C69" s="123" t="s">
        <v>1312</v>
      </c>
      <c r="D69" s="123" t="s">
        <v>1346</v>
      </c>
      <c r="E69" s="123" t="s">
        <v>1373</v>
      </c>
      <c r="F69" s="176" t="s">
        <v>1320</v>
      </c>
      <c r="G69" s="119"/>
      <c r="H69" s="119"/>
      <c r="I69" s="50" t="e">
        <f t="shared" si="0"/>
        <v>#DIV/0!</v>
      </c>
      <c r="J69" s="51">
        <f>SUM('[1]ведомствен.'!G247)</f>
        <v>0</v>
      </c>
    </row>
    <row r="70" spans="1:10" s="52" customFormat="1" ht="20.25" customHeight="1" hidden="1">
      <c r="A70" s="218" t="s">
        <v>1374</v>
      </c>
      <c r="B70" s="82"/>
      <c r="C70" s="123" t="s">
        <v>1312</v>
      </c>
      <c r="D70" s="123" t="s">
        <v>1346</v>
      </c>
      <c r="E70" s="123" t="s">
        <v>1375</v>
      </c>
      <c r="F70" s="112"/>
      <c r="G70" s="119">
        <f>SUM(G71)</f>
        <v>224.8</v>
      </c>
      <c r="H70" s="119">
        <f>SUM(H71)</f>
        <v>224.8</v>
      </c>
      <c r="I70" s="50">
        <f t="shared" si="0"/>
        <v>100</v>
      </c>
      <c r="J70" s="51"/>
    </row>
    <row r="71" spans="1:10" s="52" customFormat="1" ht="20.25" customHeight="1" hidden="1">
      <c r="A71" s="218" t="s">
        <v>1319</v>
      </c>
      <c r="B71" s="82"/>
      <c r="C71" s="123" t="s">
        <v>1312</v>
      </c>
      <c r="D71" s="123" t="s">
        <v>1346</v>
      </c>
      <c r="E71" s="123" t="s">
        <v>1375</v>
      </c>
      <c r="F71" s="176" t="s">
        <v>1320</v>
      </c>
      <c r="G71" s="119">
        <f>SUM(G72:G73)</f>
        <v>224.8</v>
      </c>
      <c r="H71" s="119">
        <f>SUM(H72:H73)</f>
        <v>224.8</v>
      </c>
      <c r="I71" s="50">
        <f t="shared" si="0"/>
        <v>100</v>
      </c>
      <c r="J71" s="51"/>
    </row>
    <row r="72" spans="1:10" s="52" customFormat="1" ht="13.5" customHeight="1" hidden="1">
      <c r="A72" s="218" t="s">
        <v>301</v>
      </c>
      <c r="B72" s="82"/>
      <c r="C72" s="123" t="s">
        <v>1312</v>
      </c>
      <c r="D72" s="123" t="s">
        <v>1346</v>
      </c>
      <c r="E72" s="123" t="s">
        <v>1376</v>
      </c>
      <c r="F72" s="176" t="s">
        <v>1320</v>
      </c>
      <c r="G72" s="119">
        <v>224.8</v>
      </c>
      <c r="H72" s="119">
        <v>224.8</v>
      </c>
      <c r="I72" s="50">
        <f t="shared" si="0"/>
        <v>100</v>
      </c>
      <c r="J72" s="51"/>
    </row>
    <row r="73" spans="1:10" s="52" customFormat="1" ht="22.5" customHeight="1" hidden="1">
      <c r="A73" s="218"/>
      <c r="B73" s="82"/>
      <c r="C73" s="123"/>
      <c r="D73" s="123"/>
      <c r="E73" s="123"/>
      <c r="F73" s="176"/>
      <c r="G73" s="119"/>
      <c r="H73" s="119"/>
      <c r="I73" s="50" t="e">
        <f t="shared" si="0"/>
        <v>#DIV/0!</v>
      </c>
      <c r="J73" s="51"/>
    </row>
    <row r="74" spans="1:10" s="52" customFormat="1" ht="30.75" customHeight="1" hidden="1">
      <c r="A74" s="218"/>
      <c r="B74" s="82"/>
      <c r="C74" s="123"/>
      <c r="D74" s="123"/>
      <c r="E74" s="123"/>
      <c r="F74" s="176"/>
      <c r="G74" s="119"/>
      <c r="H74" s="119"/>
      <c r="I74" s="50" t="e">
        <f t="shared" si="0"/>
        <v>#DIV/0!</v>
      </c>
      <c r="J74" s="51"/>
    </row>
    <row r="75" spans="1:10" s="52" customFormat="1" ht="15">
      <c r="A75" s="218" t="s">
        <v>1377</v>
      </c>
      <c r="B75" s="82"/>
      <c r="C75" s="123" t="s">
        <v>1312</v>
      </c>
      <c r="D75" s="123" t="s">
        <v>1378</v>
      </c>
      <c r="E75" s="123"/>
      <c r="F75" s="112"/>
      <c r="G75" s="119">
        <f>SUM(G76)</f>
        <v>36.4</v>
      </c>
      <c r="H75" s="119">
        <f>SUM(H76)</f>
        <v>27</v>
      </c>
      <c r="I75" s="50">
        <f t="shared" si="0"/>
        <v>74.17582417582418</v>
      </c>
      <c r="J75" s="51"/>
    </row>
    <row r="76" spans="1:10" s="52" customFormat="1" ht="46.5" customHeight="1">
      <c r="A76" s="221" t="s">
        <v>302</v>
      </c>
      <c r="B76" s="82"/>
      <c r="C76" s="123" t="s">
        <v>1312</v>
      </c>
      <c r="D76" s="123" t="s">
        <v>1378</v>
      </c>
      <c r="E76" s="123" t="s">
        <v>1379</v>
      </c>
      <c r="F76" s="112"/>
      <c r="G76" s="119">
        <f>SUM(G77)</f>
        <v>36.4</v>
      </c>
      <c r="H76" s="119">
        <f>SUM(H77)</f>
        <v>27</v>
      </c>
      <c r="I76" s="50">
        <f t="shared" si="0"/>
        <v>74.17582417582418</v>
      </c>
      <c r="J76" s="51"/>
    </row>
    <row r="77" spans="1:10" s="52" customFormat="1" ht="15" customHeight="1">
      <c r="A77" s="218" t="s">
        <v>1319</v>
      </c>
      <c r="B77" s="82"/>
      <c r="C77" s="123" t="s">
        <v>1312</v>
      </c>
      <c r="D77" s="123" t="s">
        <v>1378</v>
      </c>
      <c r="E77" s="123" t="s">
        <v>1379</v>
      </c>
      <c r="F77" s="176" t="s">
        <v>1320</v>
      </c>
      <c r="G77" s="119">
        <v>36.4</v>
      </c>
      <c r="H77" s="119">
        <v>27</v>
      </c>
      <c r="I77" s="50">
        <f t="shared" si="0"/>
        <v>74.17582417582418</v>
      </c>
      <c r="J77" s="51"/>
    </row>
    <row r="78" spans="1:10" s="52" customFormat="1" ht="14.25" customHeight="1">
      <c r="A78" s="218" t="s">
        <v>1380</v>
      </c>
      <c r="B78" s="82"/>
      <c r="C78" s="123" t="s">
        <v>1312</v>
      </c>
      <c r="D78" s="123" t="s">
        <v>1381</v>
      </c>
      <c r="E78" s="123"/>
      <c r="F78" s="176"/>
      <c r="G78" s="119">
        <f>SUM(G79)</f>
        <v>25900.6</v>
      </c>
      <c r="H78" s="119">
        <f>SUM(H79)</f>
        <v>25898.2</v>
      </c>
      <c r="I78" s="50">
        <f t="shared" si="0"/>
        <v>99.99073380539448</v>
      </c>
      <c r="J78" s="51">
        <f>SUM('[1]ведомствен.'!G42+'[1]ведомствен.'!G656)</f>
        <v>6489.800000000001</v>
      </c>
    </row>
    <row r="79" spans="1:10" s="52" customFormat="1" ht="42.75">
      <c r="A79" s="218" t="s">
        <v>1315</v>
      </c>
      <c r="B79" s="82"/>
      <c r="C79" s="123" t="s">
        <v>1312</v>
      </c>
      <c r="D79" s="123" t="s">
        <v>1381</v>
      </c>
      <c r="E79" s="123" t="s">
        <v>1316</v>
      </c>
      <c r="F79" s="176"/>
      <c r="G79" s="119">
        <f>SUM(G80+G84)</f>
        <v>25900.6</v>
      </c>
      <c r="H79" s="119">
        <f>SUM(H80+H84)</f>
        <v>25898.2</v>
      </c>
      <c r="I79" s="50">
        <f t="shared" si="0"/>
        <v>99.99073380539448</v>
      </c>
      <c r="J79" s="51"/>
    </row>
    <row r="80" spans="1:10" s="52" customFormat="1" ht="15">
      <c r="A80" s="218" t="s">
        <v>1323</v>
      </c>
      <c r="B80" s="82"/>
      <c r="C80" s="123" t="s">
        <v>1312</v>
      </c>
      <c r="D80" s="123" t="s">
        <v>1381</v>
      </c>
      <c r="E80" s="123" t="s">
        <v>1325</v>
      </c>
      <c r="F80" s="176"/>
      <c r="G80" s="119">
        <f>SUM(G81+G82)</f>
        <v>24394.199999999997</v>
      </c>
      <c r="H80" s="119">
        <f>SUM(H81+H82)</f>
        <v>24391.8</v>
      </c>
      <c r="I80" s="50">
        <f t="shared" si="0"/>
        <v>99.99016159578917</v>
      </c>
      <c r="J80" s="51">
        <f>SUM('[1]ведомствен.'!G658)</f>
        <v>15251.1</v>
      </c>
    </row>
    <row r="81" spans="1:10" s="52" customFormat="1" ht="15">
      <c r="A81" s="218" t="s">
        <v>1319</v>
      </c>
      <c r="B81" s="82"/>
      <c r="C81" s="123" t="s">
        <v>1324</v>
      </c>
      <c r="D81" s="123" t="s">
        <v>1381</v>
      </c>
      <c r="E81" s="123" t="s">
        <v>1325</v>
      </c>
      <c r="F81" s="155" t="s">
        <v>1320</v>
      </c>
      <c r="G81" s="119">
        <v>9054.8</v>
      </c>
      <c r="H81" s="119">
        <v>9052.4</v>
      </c>
      <c r="I81" s="50">
        <f t="shared" si="0"/>
        <v>99.97349472103194</v>
      </c>
      <c r="J81" s="51"/>
    </row>
    <row r="82" spans="1:10" s="52" customFormat="1" ht="14.25" customHeight="1">
      <c r="A82" s="218" t="s">
        <v>1382</v>
      </c>
      <c r="B82" s="82"/>
      <c r="C82" s="123" t="s">
        <v>1324</v>
      </c>
      <c r="D82" s="123" t="s">
        <v>1381</v>
      </c>
      <c r="E82" s="123" t="s">
        <v>1383</v>
      </c>
      <c r="F82" s="176"/>
      <c r="G82" s="119">
        <f>SUM(G83)</f>
        <v>15339.4</v>
      </c>
      <c r="H82" s="119">
        <f>SUM(H83)</f>
        <v>15339.4</v>
      </c>
      <c r="I82" s="50">
        <f aca="true" t="shared" si="4" ref="I82:I145">SUM(H82/G82*100)</f>
        <v>100</v>
      </c>
      <c r="J82" s="51">
        <f>SUM('[1]ведомствен.'!G44)</f>
        <v>764.5999999999999</v>
      </c>
    </row>
    <row r="83" spans="1:10" s="52" customFormat="1" ht="14.25" customHeight="1" hidden="1">
      <c r="A83" s="218" t="s">
        <v>1319</v>
      </c>
      <c r="B83" s="82"/>
      <c r="C83" s="123" t="s">
        <v>1324</v>
      </c>
      <c r="D83" s="123" t="s">
        <v>1381</v>
      </c>
      <c r="E83" s="123" t="s">
        <v>1383</v>
      </c>
      <c r="F83" s="155" t="s">
        <v>1320</v>
      </c>
      <c r="G83" s="119">
        <v>15339.4</v>
      </c>
      <c r="H83" s="119">
        <v>15339.4</v>
      </c>
      <c r="I83" s="50">
        <f t="shared" si="4"/>
        <v>100</v>
      </c>
      <c r="J83" s="51"/>
    </row>
    <row r="84" spans="1:10" s="52" customFormat="1" ht="14.25" customHeight="1" hidden="1">
      <c r="A84" s="218" t="s">
        <v>1384</v>
      </c>
      <c r="B84" s="82"/>
      <c r="C84" s="123" t="s">
        <v>1324</v>
      </c>
      <c r="D84" s="123" t="s">
        <v>1381</v>
      </c>
      <c r="E84" s="123" t="s">
        <v>1385</v>
      </c>
      <c r="F84" s="155"/>
      <c r="G84" s="119">
        <f>SUM(G85)</f>
        <v>1506.4</v>
      </c>
      <c r="H84" s="119">
        <f>SUM(H85)</f>
        <v>1506.4</v>
      </c>
      <c r="I84" s="50">
        <f t="shared" si="4"/>
        <v>100</v>
      </c>
      <c r="J84" s="51"/>
    </row>
    <row r="85" spans="1:10" s="52" customFormat="1" ht="28.5" customHeight="1" hidden="1">
      <c r="A85" s="218" t="s">
        <v>1319</v>
      </c>
      <c r="B85" s="82"/>
      <c r="C85" s="123" t="s">
        <v>1324</v>
      </c>
      <c r="D85" s="123" t="s">
        <v>1381</v>
      </c>
      <c r="E85" s="123" t="s">
        <v>1385</v>
      </c>
      <c r="F85" s="176" t="s">
        <v>1320</v>
      </c>
      <c r="G85" s="119">
        <v>1506.4</v>
      </c>
      <c r="H85" s="119">
        <v>1506.4</v>
      </c>
      <c r="I85" s="50">
        <f t="shared" si="4"/>
        <v>100</v>
      </c>
      <c r="J85" s="51"/>
    </row>
    <row r="86" spans="1:10" s="52" customFormat="1" ht="14.25" customHeight="1" hidden="1">
      <c r="A86" s="220" t="s">
        <v>1386</v>
      </c>
      <c r="B86" s="91"/>
      <c r="C86" s="118" t="s">
        <v>1312</v>
      </c>
      <c r="D86" s="118" t="s">
        <v>1335</v>
      </c>
      <c r="E86" s="118"/>
      <c r="F86" s="112"/>
      <c r="G86" s="119">
        <f>SUM(G87)</f>
        <v>411.2</v>
      </c>
      <c r="H86" s="119">
        <f>SUM(H87)</f>
        <v>411.2</v>
      </c>
      <c r="I86" s="50">
        <f t="shared" si="4"/>
        <v>100</v>
      </c>
      <c r="J86" s="51">
        <f>SUM('[1]ведомствен.'!G258)</f>
        <v>0</v>
      </c>
    </row>
    <row r="87" spans="1:10" s="52" customFormat="1" ht="15" customHeight="1" hidden="1">
      <c r="A87" s="220" t="s">
        <v>1386</v>
      </c>
      <c r="B87" s="91"/>
      <c r="C87" s="118" t="s">
        <v>1312</v>
      </c>
      <c r="D87" s="118" t="s">
        <v>1335</v>
      </c>
      <c r="E87" s="118" t="s">
        <v>1387</v>
      </c>
      <c r="F87" s="112"/>
      <c r="G87" s="119">
        <f>SUM(G88+G90)</f>
        <v>411.2</v>
      </c>
      <c r="H87" s="119">
        <f>SUM(H88+H90)</f>
        <v>411.2</v>
      </c>
      <c r="I87" s="50">
        <f t="shared" si="4"/>
        <v>100</v>
      </c>
      <c r="J87" s="51"/>
    </row>
    <row r="88" spans="1:10" s="52" customFormat="1" ht="28.5" customHeight="1" hidden="1">
      <c r="A88" s="218" t="s">
        <v>1388</v>
      </c>
      <c r="B88" s="91"/>
      <c r="C88" s="118" t="s">
        <v>1312</v>
      </c>
      <c r="D88" s="118" t="s">
        <v>1335</v>
      </c>
      <c r="E88" s="118" t="s">
        <v>1389</v>
      </c>
      <c r="F88" s="112"/>
      <c r="G88" s="119">
        <f>SUM(G89:G89)</f>
        <v>411.2</v>
      </c>
      <c r="H88" s="119">
        <f>SUM(H89:H89)</f>
        <v>411.2</v>
      </c>
      <c r="I88" s="50">
        <f t="shared" si="4"/>
        <v>100</v>
      </c>
      <c r="J88" s="51">
        <f>SUM('[1]ведомствен.'!G260)</f>
        <v>0</v>
      </c>
    </row>
    <row r="89" spans="1:10" s="52" customFormat="1" ht="15" customHeight="1" hidden="1">
      <c r="A89" s="218" t="s">
        <v>1319</v>
      </c>
      <c r="B89" s="91"/>
      <c r="C89" s="118" t="s">
        <v>1312</v>
      </c>
      <c r="D89" s="118" t="s">
        <v>1335</v>
      </c>
      <c r="E89" s="118" t="s">
        <v>1389</v>
      </c>
      <c r="F89" s="112" t="s">
        <v>1320</v>
      </c>
      <c r="G89" s="119">
        <f>361+50.2</f>
        <v>411.2</v>
      </c>
      <c r="H89" s="119">
        <f>361+50.2</f>
        <v>411.2</v>
      </c>
      <c r="I89" s="50">
        <f t="shared" si="4"/>
        <v>100</v>
      </c>
      <c r="J89" s="51"/>
    </row>
    <row r="90" spans="1:10" s="52" customFormat="1" ht="15" customHeight="1" hidden="1">
      <c r="A90" s="218" t="s">
        <v>1390</v>
      </c>
      <c r="B90" s="91"/>
      <c r="C90" s="118" t="s">
        <v>1312</v>
      </c>
      <c r="D90" s="118" t="s">
        <v>1335</v>
      </c>
      <c r="E90" s="118" t="s">
        <v>1391</v>
      </c>
      <c r="F90" s="112"/>
      <c r="G90" s="119">
        <f>SUM(G91)</f>
        <v>0</v>
      </c>
      <c r="H90" s="119">
        <f>SUM(H91)</f>
        <v>0</v>
      </c>
      <c r="I90" s="50" t="e">
        <f t="shared" si="4"/>
        <v>#DIV/0!</v>
      </c>
      <c r="J90" s="51"/>
    </row>
    <row r="91" spans="1:10" s="52" customFormat="1" ht="15" customHeight="1" hidden="1">
      <c r="A91" s="218" t="s">
        <v>1319</v>
      </c>
      <c r="B91" s="91"/>
      <c r="C91" s="118" t="s">
        <v>1312</v>
      </c>
      <c r="D91" s="118" t="s">
        <v>1335</v>
      </c>
      <c r="E91" s="118" t="s">
        <v>1391</v>
      </c>
      <c r="F91" s="112" t="s">
        <v>1320</v>
      </c>
      <c r="G91" s="119"/>
      <c r="H91" s="119"/>
      <c r="I91" s="50" t="e">
        <f t="shared" si="4"/>
        <v>#DIV/0!</v>
      </c>
      <c r="J91" s="51"/>
    </row>
    <row r="92" spans="1:10" s="52" customFormat="1" ht="15" customHeight="1" hidden="1">
      <c r="A92" s="218" t="s">
        <v>1392</v>
      </c>
      <c r="B92" s="82"/>
      <c r="C92" s="123" t="s">
        <v>1312</v>
      </c>
      <c r="D92" s="123" t="s">
        <v>1354</v>
      </c>
      <c r="E92" s="123"/>
      <c r="F92" s="155"/>
      <c r="G92" s="119">
        <f>SUM(G93)</f>
        <v>0</v>
      </c>
      <c r="H92" s="119">
        <f>SUM(H93)</f>
        <v>0</v>
      </c>
      <c r="I92" s="50" t="e">
        <f t="shared" si="4"/>
        <v>#DIV/0!</v>
      </c>
      <c r="J92" s="51">
        <f>SUM('[1]ведомствен.'!G662)</f>
        <v>0</v>
      </c>
    </row>
    <row r="93" spans="1:10" s="52" customFormat="1" ht="15" hidden="1">
      <c r="A93" s="218" t="s">
        <v>1393</v>
      </c>
      <c r="B93" s="82"/>
      <c r="C93" s="123" t="s">
        <v>1312</v>
      </c>
      <c r="D93" s="123" t="s">
        <v>1354</v>
      </c>
      <c r="E93" s="123" t="s">
        <v>1394</v>
      </c>
      <c r="F93" s="155"/>
      <c r="G93" s="119">
        <f>SUM(G95)</f>
        <v>0</v>
      </c>
      <c r="H93" s="119">
        <f>SUM(H95)</f>
        <v>0</v>
      </c>
      <c r="I93" s="50" t="e">
        <f t="shared" si="4"/>
        <v>#DIV/0!</v>
      </c>
      <c r="J93" s="51"/>
    </row>
    <row r="94" spans="1:10" s="52" customFormat="1" ht="15" hidden="1">
      <c r="A94" s="218" t="s">
        <v>1395</v>
      </c>
      <c r="B94" s="82"/>
      <c r="C94" s="123" t="s">
        <v>1312</v>
      </c>
      <c r="D94" s="123" t="s">
        <v>1354</v>
      </c>
      <c r="E94" s="123" t="s">
        <v>1396</v>
      </c>
      <c r="F94" s="155"/>
      <c r="G94" s="119">
        <f>SUM(G95)</f>
        <v>0</v>
      </c>
      <c r="H94" s="119">
        <f>SUM(H95)</f>
        <v>0</v>
      </c>
      <c r="I94" s="50" t="e">
        <f t="shared" si="4"/>
        <v>#DIV/0!</v>
      </c>
      <c r="J94" s="51"/>
    </row>
    <row r="95" spans="1:10" s="52" customFormat="1" ht="15" hidden="1">
      <c r="A95" s="218" t="s">
        <v>1397</v>
      </c>
      <c r="B95" s="82"/>
      <c r="C95" s="123" t="s">
        <v>1312</v>
      </c>
      <c r="D95" s="123" t="s">
        <v>1354</v>
      </c>
      <c r="E95" s="123" t="s">
        <v>1396</v>
      </c>
      <c r="F95" s="155" t="s">
        <v>1398</v>
      </c>
      <c r="G95" s="119"/>
      <c r="H95" s="119"/>
      <c r="I95" s="50" t="e">
        <f t="shared" si="4"/>
        <v>#DIV/0!</v>
      </c>
      <c r="J95" s="51"/>
    </row>
    <row r="96" spans="1:10" s="52" customFormat="1" ht="15.75" customHeight="1" hidden="1">
      <c r="A96" s="218" t="s">
        <v>1399</v>
      </c>
      <c r="B96" s="82"/>
      <c r="C96" s="123" t="s">
        <v>1312</v>
      </c>
      <c r="D96" s="123" t="s">
        <v>1354</v>
      </c>
      <c r="E96" s="123"/>
      <c r="F96" s="176"/>
      <c r="G96" s="119">
        <f>SUM(G97)</f>
        <v>0</v>
      </c>
      <c r="H96" s="119">
        <f>SUM(H97)</f>
        <v>0</v>
      </c>
      <c r="I96" s="50" t="e">
        <f t="shared" si="4"/>
        <v>#DIV/0!</v>
      </c>
      <c r="J96" s="51">
        <f>SUM('[1]ведомствен.'!G666)</f>
        <v>3962.8</v>
      </c>
    </row>
    <row r="97" spans="1:10" s="52" customFormat="1" ht="14.25" customHeight="1" hidden="1">
      <c r="A97" s="218" t="s">
        <v>1399</v>
      </c>
      <c r="B97" s="82"/>
      <c r="C97" s="123" t="s">
        <v>1312</v>
      </c>
      <c r="D97" s="123" t="s">
        <v>1354</v>
      </c>
      <c r="E97" s="123" t="s">
        <v>1400</v>
      </c>
      <c r="F97" s="176"/>
      <c r="G97" s="119">
        <f>SUM(G99)</f>
        <v>0</v>
      </c>
      <c r="H97" s="119">
        <f>SUM(H99)</f>
        <v>0</v>
      </c>
      <c r="I97" s="50" t="e">
        <f t="shared" si="4"/>
        <v>#DIV/0!</v>
      </c>
      <c r="J97" s="51"/>
    </row>
    <row r="98" spans="1:10" s="52" customFormat="1" ht="21" customHeight="1" hidden="1">
      <c r="A98" s="218" t="s">
        <v>1372</v>
      </c>
      <c r="B98" s="82"/>
      <c r="C98" s="123" t="s">
        <v>1312</v>
      </c>
      <c r="D98" s="123" t="s">
        <v>1354</v>
      </c>
      <c r="E98" s="123" t="s">
        <v>1373</v>
      </c>
      <c r="F98" s="176"/>
      <c r="G98" s="119">
        <f>SUM(G99)</f>
        <v>0</v>
      </c>
      <c r="H98" s="119">
        <f>SUM(H99)</f>
        <v>0</v>
      </c>
      <c r="I98" s="50" t="e">
        <f t="shared" si="4"/>
        <v>#DIV/0!</v>
      </c>
      <c r="J98" s="51"/>
    </row>
    <row r="99" spans="1:10" s="52" customFormat="1" ht="27.75" customHeight="1" hidden="1">
      <c r="A99" s="220" t="s">
        <v>1401</v>
      </c>
      <c r="B99" s="91"/>
      <c r="C99" s="123" t="s">
        <v>1312</v>
      </c>
      <c r="D99" s="123" t="s">
        <v>1354</v>
      </c>
      <c r="E99" s="123" t="s">
        <v>1373</v>
      </c>
      <c r="F99" s="112" t="s">
        <v>1398</v>
      </c>
      <c r="G99" s="119"/>
      <c r="H99" s="119"/>
      <c r="I99" s="50" t="e">
        <f t="shared" si="4"/>
        <v>#DIV/0!</v>
      </c>
      <c r="J99" s="51"/>
    </row>
    <row r="100" spans="1:10" s="52" customFormat="1" ht="18.75" customHeight="1" hidden="1">
      <c r="A100" s="218" t="s">
        <v>1328</v>
      </c>
      <c r="B100" s="82"/>
      <c r="C100" s="123" t="s">
        <v>1312</v>
      </c>
      <c r="D100" s="123" t="s">
        <v>1402</v>
      </c>
      <c r="E100" s="123"/>
      <c r="F100" s="112"/>
      <c r="G100" s="119">
        <f>SUM(G101+G114+G117+G120+G123+G140+G106+G111)</f>
        <v>11421.6</v>
      </c>
      <c r="H100" s="119">
        <f>SUM(H101+H114+H117+H120+H123+H140+H106+H111)</f>
        <v>11259.4</v>
      </c>
      <c r="I100" s="50">
        <f t="shared" si="4"/>
        <v>98.57988372907472</v>
      </c>
      <c r="J100" s="51">
        <f>SUM('[1]ведомствен.'!G264)</f>
        <v>0</v>
      </c>
    </row>
    <row r="101" spans="1:10" s="52" customFormat="1" ht="27" customHeight="1" hidden="1">
      <c r="A101" s="218" t="s">
        <v>1403</v>
      </c>
      <c r="B101" s="82"/>
      <c r="C101" s="123" t="s">
        <v>1312</v>
      </c>
      <c r="D101" s="123" t="s">
        <v>1402</v>
      </c>
      <c r="E101" s="123" t="s">
        <v>1404</v>
      </c>
      <c r="F101" s="176"/>
      <c r="G101" s="119">
        <f>SUM(G102+G104)</f>
        <v>0</v>
      </c>
      <c r="H101" s="119">
        <f>SUM(H102+H104)</f>
        <v>0</v>
      </c>
      <c r="I101" s="50" t="e">
        <f t="shared" si="4"/>
        <v>#DIV/0!</v>
      </c>
      <c r="J101" s="51"/>
    </row>
    <row r="102" spans="1:10" s="52" customFormat="1" ht="18.75" customHeight="1" hidden="1">
      <c r="A102" s="218" t="s">
        <v>1405</v>
      </c>
      <c r="B102" s="82"/>
      <c r="C102" s="123" t="s">
        <v>1312</v>
      </c>
      <c r="D102" s="123" t="s">
        <v>1402</v>
      </c>
      <c r="E102" s="123" t="s">
        <v>1406</v>
      </c>
      <c r="F102" s="176"/>
      <c r="G102" s="119">
        <f>SUM(G103)</f>
        <v>0</v>
      </c>
      <c r="H102" s="119">
        <f>SUM(H103)</f>
        <v>0</v>
      </c>
      <c r="I102" s="50" t="e">
        <f t="shared" si="4"/>
        <v>#DIV/0!</v>
      </c>
      <c r="J102" s="51">
        <f>SUM('[1]ведомствен.'!G266)</f>
        <v>1771.9</v>
      </c>
    </row>
    <row r="103" spans="1:10" s="52" customFormat="1" ht="44.25" customHeight="1" hidden="1">
      <c r="A103" s="218" t="s">
        <v>1319</v>
      </c>
      <c r="B103" s="82"/>
      <c r="C103" s="123" t="s">
        <v>1312</v>
      </c>
      <c r="D103" s="123" t="s">
        <v>1402</v>
      </c>
      <c r="E103" s="123" t="s">
        <v>1406</v>
      </c>
      <c r="F103" s="176" t="s">
        <v>1320</v>
      </c>
      <c r="G103" s="119"/>
      <c r="H103" s="119"/>
      <c r="I103" s="50" t="e">
        <f t="shared" si="4"/>
        <v>#DIV/0!</v>
      </c>
      <c r="J103" s="51"/>
    </row>
    <row r="104" spans="1:10" s="52" customFormat="1" ht="18.75" customHeight="1" hidden="1">
      <c r="A104" s="218" t="s">
        <v>1407</v>
      </c>
      <c r="B104" s="82"/>
      <c r="C104" s="123" t="s">
        <v>1312</v>
      </c>
      <c r="D104" s="123" t="s">
        <v>1402</v>
      </c>
      <c r="E104" s="123" t="s">
        <v>1408</v>
      </c>
      <c r="F104" s="176"/>
      <c r="G104" s="119">
        <f>SUM(G105)</f>
        <v>0</v>
      </c>
      <c r="H104" s="119">
        <f>SUM(H105)</f>
        <v>0</v>
      </c>
      <c r="I104" s="50" t="e">
        <f t="shared" si="4"/>
        <v>#DIV/0!</v>
      </c>
      <c r="J104" s="51"/>
    </row>
    <row r="105" spans="1:10" s="52" customFormat="1" ht="22.5" customHeight="1" hidden="1">
      <c r="A105" s="218" t="s">
        <v>1319</v>
      </c>
      <c r="B105" s="82"/>
      <c r="C105" s="123" t="s">
        <v>1312</v>
      </c>
      <c r="D105" s="123" t="s">
        <v>1402</v>
      </c>
      <c r="E105" s="123" t="s">
        <v>1408</v>
      </c>
      <c r="F105" s="176" t="s">
        <v>1320</v>
      </c>
      <c r="G105" s="119"/>
      <c r="H105" s="119"/>
      <c r="I105" s="50" t="e">
        <f t="shared" si="4"/>
        <v>#DIV/0!</v>
      </c>
      <c r="J105" s="51"/>
    </row>
    <row r="106" spans="1:10" s="52" customFormat="1" ht="18" customHeight="1" hidden="1">
      <c r="A106" s="218" t="s">
        <v>1315</v>
      </c>
      <c r="B106" s="82"/>
      <c r="C106" s="123" t="s">
        <v>1312</v>
      </c>
      <c r="D106" s="123" t="s">
        <v>1402</v>
      </c>
      <c r="E106" s="123" t="s">
        <v>1316</v>
      </c>
      <c r="F106" s="176"/>
      <c r="G106" s="119">
        <f>SUM(G109+G108)</f>
        <v>0</v>
      </c>
      <c r="H106" s="119">
        <f>SUM(H109+H108)</f>
        <v>0</v>
      </c>
      <c r="I106" s="50" t="e">
        <f t="shared" si="4"/>
        <v>#DIV/0!</v>
      </c>
      <c r="J106" s="51"/>
    </row>
    <row r="107" spans="1:10" s="52" customFormat="1" ht="17.25" customHeight="1" hidden="1">
      <c r="A107" s="218" t="s">
        <v>1323</v>
      </c>
      <c r="B107" s="82"/>
      <c r="C107" s="123" t="s">
        <v>1312</v>
      </c>
      <c r="D107" s="123" t="s">
        <v>1402</v>
      </c>
      <c r="E107" s="123" t="s">
        <v>1325</v>
      </c>
      <c r="F107" s="176"/>
      <c r="G107" s="119">
        <f>SUM(G108)</f>
        <v>0</v>
      </c>
      <c r="H107" s="119">
        <f>SUM(H108)</f>
        <v>0</v>
      </c>
      <c r="I107" s="50" t="e">
        <f t="shared" si="4"/>
        <v>#DIV/0!</v>
      </c>
      <c r="J107" s="51">
        <f>SUM('[1]ведомствен.'!G269)</f>
        <v>0</v>
      </c>
    </row>
    <row r="108" spans="1:10" s="52" customFormat="1" ht="21.75" customHeight="1" hidden="1">
      <c r="A108" s="218" t="s">
        <v>1319</v>
      </c>
      <c r="B108" s="82"/>
      <c r="C108" s="123" t="s">
        <v>1312</v>
      </c>
      <c r="D108" s="123" t="s">
        <v>1402</v>
      </c>
      <c r="E108" s="123" t="s">
        <v>1325</v>
      </c>
      <c r="F108" s="155" t="s">
        <v>1320</v>
      </c>
      <c r="G108" s="119"/>
      <c r="H108" s="119"/>
      <c r="I108" s="50" t="e">
        <f t="shared" si="4"/>
        <v>#DIV/0!</v>
      </c>
      <c r="J108" s="51"/>
    </row>
    <row r="109" spans="1:10" s="52" customFormat="1" ht="22.5" customHeight="1" hidden="1">
      <c r="A109" s="218" t="s">
        <v>1409</v>
      </c>
      <c r="B109" s="82"/>
      <c r="C109" s="123" t="s">
        <v>1312</v>
      </c>
      <c r="D109" s="123" t="s">
        <v>1402</v>
      </c>
      <c r="E109" s="123" t="s">
        <v>1410</v>
      </c>
      <c r="F109" s="112"/>
      <c r="G109" s="119">
        <f>SUM(G110)</f>
        <v>0</v>
      </c>
      <c r="H109" s="119">
        <f>SUM(H110)</f>
        <v>0</v>
      </c>
      <c r="I109" s="50" t="e">
        <f t="shared" si="4"/>
        <v>#DIV/0!</v>
      </c>
      <c r="J109" s="51"/>
    </row>
    <row r="110" spans="1:10" s="52" customFormat="1" ht="25.5" customHeight="1" hidden="1">
      <c r="A110" s="222" t="s">
        <v>1411</v>
      </c>
      <c r="B110" s="82"/>
      <c r="C110" s="123" t="s">
        <v>1312</v>
      </c>
      <c r="D110" s="123" t="s">
        <v>1402</v>
      </c>
      <c r="E110" s="123" t="s">
        <v>1410</v>
      </c>
      <c r="F110" s="112" t="s">
        <v>1412</v>
      </c>
      <c r="G110" s="119"/>
      <c r="H110" s="119"/>
      <c r="I110" s="50" t="e">
        <f t="shared" si="4"/>
        <v>#DIV/0!</v>
      </c>
      <c r="J110" s="51">
        <f>SUM('[1]ведомствен.'!G272)</f>
        <v>0</v>
      </c>
    </row>
    <row r="111" spans="1:10" s="52" customFormat="1" ht="15" hidden="1">
      <c r="A111" s="218" t="s">
        <v>1399</v>
      </c>
      <c r="B111" s="82"/>
      <c r="C111" s="123" t="s">
        <v>1312</v>
      </c>
      <c r="D111" s="123" t="s">
        <v>1402</v>
      </c>
      <c r="E111" s="123" t="s">
        <v>1400</v>
      </c>
      <c r="F111" s="176"/>
      <c r="G111" s="119">
        <f>SUM(G113)</f>
        <v>0</v>
      </c>
      <c r="H111" s="119">
        <f>SUM(H113)</f>
        <v>0</v>
      </c>
      <c r="I111" s="50" t="e">
        <f t="shared" si="4"/>
        <v>#DIV/0!</v>
      </c>
      <c r="J111" s="51"/>
    </row>
    <row r="112" spans="1:10" s="52" customFormat="1" ht="15" hidden="1">
      <c r="A112" s="218" t="s">
        <v>1372</v>
      </c>
      <c r="B112" s="82"/>
      <c r="C112" s="123" t="s">
        <v>1312</v>
      </c>
      <c r="D112" s="123" t="s">
        <v>1402</v>
      </c>
      <c r="E112" s="123" t="s">
        <v>1373</v>
      </c>
      <c r="F112" s="176"/>
      <c r="G112" s="119">
        <f>SUM(G113)</f>
        <v>0</v>
      </c>
      <c r="H112" s="119">
        <f>SUM(H113)</f>
        <v>0</v>
      </c>
      <c r="I112" s="50" t="e">
        <f t="shared" si="4"/>
        <v>#DIV/0!</v>
      </c>
      <c r="J112" s="51"/>
    </row>
    <row r="113" spans="1:10" s="52" customFormat="1" ht="15" hidden="1">
      <c r="A113" s="218" t="s">
        <v>1319</v>
      </c>
      <c r="B113" s="82"/>
      <c r="C113" s="123" t="s">
        <v>1312</v>
      </c>
      <c r="D113" s="123" t="s">
        <v>1402</v>
      </c>
      <c r="E113" s="123" t="s">
        <v>1373</v>
      </c>
      <c r="F113" s="176" t="s">
        <v>1320</v>
      </c>
      <c r="G113" s="119"/>
      <c r="H113" s="119"/>
      <c r="I113" s="50" t="e">
        <f t="shared" si="4"/>
        <v>#DIV/0!</v>
      </c>
      <c r="J113" s="51">
        <f>SUM('[1]ведомствен.'!G275)+'[1]ведомствен.'!G851</f>
        <v>7495.8</v>
      </c>
    </row>
    <row r="114" spans="1:10" s="52" customFormat="1" ht="42.75">
      <c r="A114" s="221" t="s">
        <v>1413</v>
      </c>
      <c r="B114" s="82"/>
      <c r="C114" s="123" t="s">
        <v>1312</v>
      </c>
      <c r="D114" s="123" t="s">
        <v>1402</v>
      </c>
      <c r="E114" s="123" t="s">
        <v>1342</v>
      </c>
      <c r="F114" s="176"/>
      <c r="G114" s="119">
        <f>SUM(G115)</f>
        <v>2519.1</v>
      </c>
      <c r="H114" s="119">
        <f>SUM(H115)</f>
        <v>2356.9</v>
      </c>
      <c r="I114" s="50">
        <f t="shared" si="4"/>
        <v>93.56119248938114</v>
      </c>
      <c r="J114" s="51"/>
    </row>
    <row r="115" spans="1:10" s="52" customFormat="1" ht="42.75">
      <c r="A115" s="221" t="s">
        <v>1343</v>
      </c>
      <c r="B115" s="82"/>
      <c r="C115" s="123" t="s">
        <v>1312</v>
      </c>
      <c r="D115" s="123" t="s">
        <v>1402</v>
      </c>
      <c r="E115" s="123" t="s">
        <v>1414</v>
      </c>
      <c r="F115" s="176"/>
      <c r="G115" s="119">
        <f>SUM(G116)</f>
        <v>2519.1</v>
      </c>
      <c r="H115" s="119">
        <f>SUM(H116)</f>
        <v>2356.9</v>
      </c>
      <c r="I115" s="50">
        <f t="shared" si="4"/>
        <v>93.56119248938114</v>
      </c>
      <c r="J115" s="51"/>
    </row>
    <row r="116" spans="1:10" s="52" customFormat="1" ht="15.75" customHeight="1">
      <c r="A116" s="218" t="s">
        <v>1319</v>
      </c>
      <c r="B116" s="82"/>
      <c r="C116" s="123" t="s">
        <v>1312</v>
      </c>
      <c r="D116" s="123" t="s">
        <v>1402</v>
      </c>
      <c r="E116" s="123" t="s">
        <v>1414</v>
      </c>
      <c r="F116" s="176" t="s">
        <v>1320</v>
      </c>
      <c r="G116" s="119">
        <v>2519.1</v>
      </c>
      <c r="H116" s="119">
        <v>2356.9</v>
      </c>
      <c r="I116" s="50">
        <f t="shared" si="4"/>
        <v>93.56119248938114</v>
      </c>
      <c r="J116" s="51">
        <f>SUM('[1]ведомствен.'!G24+'[1]ведомствен.'!G276+'[1]ведомствен.'!G952+'[1]ведомствен.'!G856)</f>
        <v>4131.4</v>
      </c>
    </row>
    <row r="117" spans="1:9" s="52" customFormat="1" ht="34.5" customHeight="1">
      <c r="A117" s="218" t="s">
        <v>1330</v>
      </c>
      <c r="B117" s="82"/>
      <c r="C117" s="123" t="s">
        <v>1312</v>
      </c>
      <c r="D117" s="123" t="s">
        <v>1402</v>
      </c>
      <c r="E117" s="123" t="s">
        <v>1331</v>
      </c>
      <c r="F117" s="155"/>
      <c r="G117" s="119">
        <f>SUM(G118)</f>
        <v>6429.4</v>
      </c>
      <c r="H117" s="119">
        <f>SUM(H118)</f>
        <v>6429.4</v>
      </c>
      <c r="I117" s="50">
        <f t="shared" si="4"/>
        <v>100</v>
      </c>
    </row>
    <row r="118" spans="1:10" s="52" customFormat="1" ht="28.5" customHeight="1">
      <c r="A118" s="218" t="s">
        <v>1332</v>
      </c>
      <c r="B118" s="82"/>
      <c r="C118" s="123" t="s">
        <v>1312</v>
      </c>
      <c r="D118" s="123" t="s">
        <v>1402</v>
      </c>
      <c r="E118" s="123" t="s">
        <v>1415</v>
      </c>
      <c r="F118" s="155"/>
      <c r="G118" s="119">
        <f>SUM(G119)</f>
        <v>6429.4</v>
      </c>
      <c r="H118" s="119">
        <f>SUM(H119)</f>
        <v>6429.4</v>
      </c>
      <c r="I118" s="50">
        <f t="shared" si="4"/>
        <v>100</v>
      </c>
      <c r="J118" s="52">
        <f>SUM('[1]ведомствен.'!G858)</f>
        <v>2735.6</v>
      </c>
    </row>
    <row r="119" spans="1:10" s="52" customFormat="1" ht="18" customHeight="1" hidden="1">
      <c r="A119" s="218" t="s">
        <v>1319</v>
      </c>
      <c r="B119" s="82"/>
      <c r="C119" s="123" t="s">
        <v>1312</v>
      </c>
      <c r="D119" s="123" t="s">
        <v>1402</v>
      </c>
      <c r="E119" s="123" t="s">
        <v>1415</v>
      </c>
      <c r="F119" s="155" t="s">
        <v>1320</v>
      </c>
      <c r="G119" s="119">
        <v>6429.4</v>
      </c>
      <c r="H119" s="119">
        <v>6429.4</v>
      </c>
      <c r="I119" s="50">
        <f t="shared" si="4"/>
        <v>100</v>
      </c>
      <c r="J119" s="51"/>
    </row>
    <row r="120" spans="1:10" s="52" customFormat="1" ht="31.5" customHeight="1" hidden="1">
      <c r="A120" s="220" t="s">
        <v>953</v>
      </c>
      <c r="B120" s="82"/>
      <c r="C120" s="123" t="s">
        <v>1312</v>
      </c>
      <c r="D120" s="123" t="s">
        <v>1402</v>
      </c>
      <c r="E120" s="123" t="s">
        <v>1359</v>
      </c>
      <c r="F120" s="176"/>
      <c r="G120" s="119">
        <f>SUM(G122)</f>
        <v>0</v>
      </c>
      <c r="H120" s="119">
        <f>SUM(H122)</f>
        <v>0</v>
      </c>
      <c r="I120" s="50" t="e">
        <f t="shared" si="4"/>
        <v>#DIV/0!</v>
      </c>
      <c r="J120" s="51"/>
    </row>
    <row r="121" spans="1:10" s="52" customFormat="1" ht="18" customHeight="1" hidden="1">
      <c r="A121" s="220" t="s">
        <v>954</v>
      </c>
      <c r="B121" s="82"/>
      <c r="C121" s="123" t="s">
        <v>1312</v>
      </c>
      <c r="D121" s="123" t="s">
        <v>1402</v>
      </c>
      <c r="E121" s="123" t="s">
        <v>1419</v>
      </c>
      <c r="F121" s="176"/>
      <c r="G121" s="119">
        <f>SUM(G122)</f>
        <v>0</v>
      </c>
      <c r="H121" s="119">
        <f>SUM(H122)</f>
        <v>0</v>
      </c>
      <c r="I121" s="50" t="e">
        <f t="shared" si="4"/>
        <v>#DIV/0!</v>
      </c>
      <c r="J121" s="51"/>
    </row>
    <row r="122" spans="1:10" s="52" customFormat="1" ht="17.25" customHeight="1" hidden="1">
      <c r="A122" s="220" t="s">
        <v>1418</v>
      </c>
      <c r="B122" s="82"/>
      <c r="C122" s="123" t="s">
        <v>1312</v>
      </c>
      <c r="D122" s="123" t="s">
        <v>1402</v>
      </c>
      <c r="E122" s="123" t="s">
        <v>1419</v>
      </c>
      <c r="F122" s="176" t="s">
        <v>1420</v>
      </c>
      <c r="G122" s="119"/>
      <c r="H122" s="119"/>
      <c r="I122" s="50" t="e">
        <f t="shared" si="4"/>
        <v>#DIV/0!</v>
      </c>
      <c r="J122" s="51">
        <f>SUM('[1]ведомствен.'!G282)</f>
        <v>2219.2</v>
      </c>
    </row>
    <row r="123" spans="1:10" s="52" customFormat="1" ht="16.5" customHeight="1">
      <c r="A123" s="220" t="s">
        <v>1421</v>
      </c>
      <c r="B123" s="82"/>
      <c r="C123" s="123" t="s">
        <v>1312</v>
      </c>
      <c r="D123" s="123" t="s">
        <v>1402</v>
      </c>
      <c r="E123" s="118" t="s">
        <v>1422</v>
      </c>
      <c r="F123" s="112"/>
      <c r="G123" s="119">
        <f>SUM(G126)+G124</f>
        <v>2473.1</v>
      </c>
      <c r="H123" s="119">
        <f>SUM(H126)+H124</f>
        <v>2473.1</v>
      </c>
      <c r="I123" s="50">
        <f t="shared" si="4"/>
        <v>100</v>
      </c>
      <c r="J123" s="51"/>
    </row>
    <row r="124" spans="1:10" s="52" customFormat="1" ht="16.5" customHeight="1">
      <c r="A124" s="218" t="s">
        <v>303</v>
      </c>
      <c r="B124" s="82"/>
      <c r="C124" s="123" t="s">
        <v>1312</v>
      </c>
      <c r="D124" s="123" t="s">
        <v>1402</v>
      </c>
      <c r="E124" s="118" t="s">
        <v>1423</v>
      </c>
      <c r="F124" s="112"/>
      <c r="G124" s="119">
        <f>SUM(G125)</f>
        <v>23</v>
      </c>
      <c r="H124" s="119">
        <f>SUM(H125)</f>
        <v>23</v>
      </c>
      <c r="I124" s="50">
        <f t="shared" si="4"/>
        <v>100</v>
      </c>
      <c r="J124" s="51"/>
    </row>
    <row r="125" spans="1:10" s="52" customFormat="1" ht="20.25" customHeight="1">
      <c r="A125" s="220" t="s">
        <v>304</v>
      </c>
      <c r="B125" s="82"/>
      <c r="C125" s="123" t="s">
        <v>1312</v>
      </c>
      <c r="D125" s="123" t="s">
        <v>1402</v>
      </c>
      <c r="E125" s="118" t="s">
        <v>1423</v>
      </c>
      <c r="F125" s="112" t="s">
        <v>1412</v>
      </c>
      <c r="G125" s="119">
        <v>23</v>
      </c>
      <c r="H125" s="119">
        <v>23</v>
      </c>
      <c r="I125" s="50">
        <f t="shared" si="4"/>
        <v>100</v>
      </c>
      <c r="J125" s="51">
        <f>SUM('[1]ведомствен.'!G285)</f>
        <v>1500</v>
      </c>
    </row>
    <row r="126" spans="1:10" s="52" customFormat="1" ht="27.75" customHeight="1" hidden="1">
      <c r="A126" s="218" t="s">
        <v>305</v>
      </c>
      <c r="B126" s="82"/>
      <c r="C126" s="123" t="s">
        <v>1312</v>
      </c>
      <c r="D126" s="123" t="s">
        <v>1402</v>
      </c>
      <c r="E126" s="118" t="s">
        <v>306</v>
      </c>
      <c r="F126" s="112"/>
      <c r="G126" s="119">
        <f>SUM(G130)+G128+G131</f>
        <v>2450.1</v>
      </c>
      <c r="H126" s="119">
        <f>SUM(H130)+H128+H131</f>
        <v>2450.1</v>
      </c>
      <c r="I126" s="50">
        <f t="shared" si="4"/>
        <v>100</v>
      </c>
      <c r="J126" s="51"/>
    </row>
    <row r="127" spans="1:11" s="16" customFormat="1" ht="29.25" customHeight="1" hidden="1">
      <c r="A127" s="218" t="s">
        <v>1364</v>
      </c>
      <c r="B127" s="82"/>
      <c r="C127" s="123" t="s">
        <v>1312</v>
      </c>
      <c r="D127" s="123" t="s">
        <v>1402</v>
      </c>
      <c r="E127" s="123" t="s">
        <v>307</v>
      </c>
      <c r="F127" s="176"/>
      <c r="G127" s="119">
        <f>SUM(G128)</f>
        <v>0</v>
      </c>
      <c r="H127" s="119">
        <f>SUM(H128)</f>
        <v>0</v>
      </c>
      <c r="I127" s="53" t="e">
        <f t="shared" si="4"/>
        <v>#DIV/0!</v>
      </c>
      <c r="J127" s="15"/>
      <c r="K127" s="16">
        <f>SUM('[1]ведомствен.'!G289+'[1]ведомствен.'!G1009)</f>
        <v>81911.3</v>
      </c>
    </row>
    <row r="128" spans="1:10" s="52" customFormat="1" ht="17.25" customHeight="1" hidden="1">
      <c r="A128" s="218" t="s">
        <v>308</v>
      </c>
      <c r="B128" s="82"/>
      <c r="C128" s="123" t="s">
        <v>1312</v>
      </c>
      <c r="D128" s="123" t="s">
        <v>1402</v>
      </c>
      <c r="E128" s="118" t="s">
        <v>307</v>
      </c>
      <c r="F128" s="112" t="s">
        <v>1173</v>
      </c>
      <c r="G128" s="119"/>
      <c r="H128" s="119"/>
      <c r="I128" s="50" t="e">
        <f t="shared" si="4"/>
        <v>#DIV/0!</v>
      </c>
      <c r="J128" s="51"/>
    </row>
    <row r="129" spans="1:11" s="52" customFormat="1" ht="32.25" customHeight="1">
      <c r="A129" s="218" t="s">
        <v>309</v>
      </c>
      <c r="B129" s="82"/>
      <c r="C129" s="123" t="s">
        <v>1312</v>
      </c>
      <c r="D129" s="123" t="s">
        <v>1402</v>
      </c>
      <c r="E129" s="118" t="s">
        <v>310</v>
      </c>
      <c r="F129" s="112"/>
      <c r="G129" s="119">
        <f>SUM(G130)</f>
        <v>2318.1</v>
      </c>
      <c r="H129" s="119">
        <f>SUM(H130)</f>
        <v>2318.1</v>
      </c>
      <c r="I129" s="50">
        <f t="shared" si="4"/>
        <v>100</v>
      </c>
      <c r="J129" s="51"/>
      <c r="K129" s="51">
        <f>SUM(J129:J188)</f>
        <v>81911.30000000002</v>
      </c>
    </row>
    <row r="130" spans="1:10" s="52" customFormat="1" ht="51.75" customHeight="1">
      <c r="A130" s="218" t="s">
        <v>311</v>
      </c>
      <c r="B130" s="82"/>
      <c r="C130" s="123" t="s">
        <v>1312</v>
      </c>
      <c r="D130" s="123" t="s">
        <v>1402</v>
      </c>
      <c r="E130" s="118" t="s">
        <v>310</v>
      </c>
      <c r="F130" s="112" t="s">
        <v>312</v>
      </c>
      <c r="G130" s="119">
        <v>2318.1</v>
      </c>
      <c r="H130" s="119">
        <v>2318.1</v>
      </c>
      <c r="I130" s="50">
        <f t="shared" si="4"/>
        <v>100</v>
      </c>
      <c r="J130" s="51"/>
    </row>
    <row r="131" spans="1:10" s="52" customFormat="1" ht="28.5">
      <c r="A131" s="218" t="s">
        <v>313</v>
      </c>
      <c r="B131" s="82"/>
      <c r="C131" s="123" t="s">
        <v>1312</v>
      </c>
      <c r="D131" s="123" t="s">
        <v>1402</v>
      </c>
      <c r="E131" s="123" t="s">
        <v>314</v>
      </c>
      <c r="F131" s="176"/>
      <c r="G131" s="119">
        <f>SUM(G134+G136+G138)+G132</f>
        <v>132</v>
      </c>
      <c r="H131" s="119">
        <f>SUM(H134+H136+H138)+H132</f>
        <v>132</v>
      </c>
      <c r="I131" s="50">
        <f t="shared" si="4"/>
        <v>100</v>
      </c>
      <c r="J131" s="51"/>
    </row>
    <row r="132" spans="1:10" s="52" customFormat="1" ht="28.5">
      <c r="A132" s="222" t="s">
        <v>315</v>
      </c>
      <c r="B132" s="82"/>
      <c r="C132" s="123" t="s">
        <v>1312</v>
      </c>
      <c r="D132" s="123" t="s">
        <v>1402</v>
      </c>
      <c r="E132" s="123" t="s">
        <v>316</v>
      </c>
      <c r="F132" s="176"/>
      <c r="G132" s="119">
        <f>SUM(G133)</f>
        <v>32</v>
      </c>
      <c r="H132" s="119">
        <f>SUM(H133)</f>
        <v>32</v>
      </c>
      <c r="I132" s="50">
        <f t="shared" si="4"/>
        <v>100</v>
      </c>
      <c r="J132" s="51">
        <f>SUM('[1]ведомствен.'!G1013)</f>
        <v>6237.3</v>
      </c>
    </row>
    <row r="133" spans="1:10" s="52" customFormat="1" ht="28.5">
      <c r="A133" s="218" t="s">
        <v>313</v>
      </c>
      <c r="B133" s="82"/>
      <c r="C133" s="123" t="s">
        <v>1312</v>
      </c>
      <c r="D133" s="123" t="s">
        <v>1402</v>
      </c>
      <c r="E133" s="123" t="s">
        <v>316</v>
      </c>
      <c r="F133" s="176" t="s">
        <v>317</v>
      </c>
      <c r="G133" s="119">
        <v>32</v>
      </c>
      <c r="H133" s="119">
        <v>32</v>
      </c>
      <c r="I133" s="50">
        <f t="shared" si="4"/>
        <v>100</v>
      </c>
      <c r="J133" s="51"/>
    </row>
    <row r="134" spans="1:9" s="52" customFormat="1" ht="29.25" customHeight="1">
      <c r="A134" s="218" t="s">
        <v>318</v>
      </c>
      <c r="B134" s="82"/>
      <c r="C134" s="123" t="s">
        <v>1312</v>
      </c>
      <c r="D134" s="123" t="s">
        <v>1402</v>
      </c>
      <c r="E134" s="123" t="s">
        <v>319</v>
      </c>
      <c r="F134" s="176"/>
      <c r="G134" s="119">
        <f>SUM(G135)</f>
        <v>45</v>
      </c>
      <c r="H134" s="119">
        <f>SUM(H135)</f>
        <v>45</v>
      </c>
      <c r="I134" s="50"/>
    </row>
    <row r="135" spans="1:10" s="52" customFormat="1" ht="33" customHeight="1">
      <c r="A135" s="218" t="s">
        <v>313</v>
      </c>
      <c r="B135" s="82"/>
      <c r="C135" s="123" t="s">
        <v>1312</v>
      </c>
      <c r="D135" s="123" t="s">
        <v>1402</v>
      </c>
      <c r="E135" s="123" t="s">
        <v>319</v>
      </c>
      <c r="F135" s="176" t="s">
        <v>317</v>
      </c>
      <c r="G135" s="119">
        <v>45</v>
      </c>
      <c r="H135" s="119">
        <v>45</v>
      </c>
      <c r="I135" s="50">
        <f>SUM(H135/G135*100)</f>
        <v>100</v>
      </c>
      <c r="J135" s="52">
        <f>SUM('[1]ведомствен.'!G1016)</f>
        <v>22727.5</v>
      </c>
    </row>
    <row r="136" spans="1:9" s="52" customFormat="1" ht="39" customHeight="1">
      <c r="A136" s="218" t="s">
        <v>320</v>
      </c>
      <c r="B136" s="82"/>
      <c r="C136" s="123" t="s">
        <v>1312</v>
      </c>
      <c r="D136" s="123" t="s">
        <v>1402</v>
      </c>
      <c r="E136" s="123" t="s">
        <v>321</v>
      </c>
      <c r="F136" s="176"/>
      <c r="G136" s="119">
        <f>SUM(G137)</f>
        <v>15</v>
      </c>
      <c r="H136" s="119">
        <f>SUM(H137)</f>
        <v>15</v>
      </c>
      <c r="I136" s="50"/>
    </row>
    <row r="137" spans="1:10" s="52" customFormat="1" ht="33.75" customHeight="1">
      <c r="A137" s="218" t="s">
        <v>313</v>
      </c>
      <c r="B137" s="82"/>
      <c r="C137" s="123" t="s">
        <v>1312</v>
      </c>
      <c r="D137" s="123" t="s">
        <v>1402</v>
      </c>
      <c r="E137" s="123" t="s">
        <v>321</v>
      </c>
      <c r="F137" s="176" t="s">
        <v>317</v>
      </c>
      <c r="G137" s="119">
        <v>15</v>
      </c>
      <c r="H137" s="119">
        <v>15</v>
      </c>
      <c r="I137" s="50">
        <f>SUM(H137/G137*100)</f>
        <v>100</v>
      </c>
      <c r="J137" s="52">
        <f>SUM('[1]ведомствен.'!G1018)</f>
        <v>2736</v>
      </c>
    </row>
    <row r="138" spans="1:9" s="52" customFormat="1" ht="35.25" customHeight="1">
      <c r="A138" s="218" t="s">
        <v>322</v>
      </c>
      <c r="B138" s="82"/>
      <c r="C138" s="123" t="s">
        <v>1312</v>
      </c>
      <c r="D138" s="123" t="s">
        <v>1402</v>
      </c>
      <c r="E138" s="123" t="s">
        <v>323</v>
      </c>
      <c r="F138" s="176"/>
      <c r="G138" s="119">
        <f>SUM(G139)</f>
        <v>40</v>
      </c>
      <c r="H138" s="119">
        <f>SUM(H139)</f>
        <v>40</v>
      </c>
      <c r="I138" s="50"/>
    </row>
    <row r="139" spans="1:10" s="52" customFormat="1" ht="42.75" customHeight="1">
      <c r="A139" s="218" t="s">
        <v>313</v>
      </c>
      <c r="B139" s="82"/>
      <c r="C139" s="123" t="s">
        <v>1312</v>
      </c>
      <c r="D139" s="123" t="s">
        <v>1402</v>
      </c>
      <c r="E139" s="123" t="s">
        <v>323</v>
      </c>
      <c r="F139" s="176" t="s">
        <v>317</v>
      </c>
      <c r="G139" s="119">
        <v>40</v>
      </c>
      <c r="H139" s="119">
        <v>40</v>
      </c>
      <c r="I139" s="50"/>
      <c r="J139" s="52">
        <f>SUM('[1]ведомствен.'!G1020)</f>
        <v>1815.5</v>
      </c>
    </row>
    <row r="140" spans="1:10" s="52" customFormat="1" ht="59.25" customHeight="1" hidden="1">
      <c r="A140" s="218" t="s">
        <v>1374</v>
      </c>
      <c r="B140" s="82"/>
      <c r="C140" s="123" t="s">
        <v>1312</v>
      </c>
      <c r="D140" s="123" t="s">
        <v>1402</v>
      </c>
      <c r="E140" s="123" t="s">
        <v>1375</v>
      </c>
      <c r="F140" s="155"/>
      <c r="G140" s="119">
        <f>SUM(G141)</f>
        <v>0</v>
      </c>
      <c r="H140" s="119">
        <f>SUM(H141)</f>
        <v>0</v>
      </c>
      <c r="I140" s="50" t="e">
        <f t="shared" si="4"/>
        <v>#DIV/0!</v>
      </c>
      <c r="J140" s="51"/>
    </row>
    <row r="141" spans="1:10" s="52" customFormat="1" ht="15" hidden="1">
      <c r="A141" s="218" t="s">
        <v>1319</v>
      </c>
      <c r="B141" s="82"/>
      <c r="C141" s="123" t="s">
        <v>1312</v>
      </c>
      <c r="D141" s="123" t="s">
        <v>1402</v>
      </c>
      <c r="E141" s="123" t="s">
        <v>1375</v>
      </c>
      <c r="F141" s="155" t="s">
        <v>1320</v>
      </c>
      <c r="G141" s="119">
        <f>SUM(G142+G143)</f>
        <v>0</v>
      </c>
      <c r="H141" s="119">
        <f>SUM(H142+H143)</f>
        <v>0</v>
      </c>
      <c r="I141" s="50" t="e">
        <f t="shared" si="4"/>
        <v>#DIV/0!</v>
      </c>
      <c r="J141" s="51">
        <f>SUM('[1]ведомствен.'!G1022)</f>
        <v>15852.5</v>
      </c>
    </row>
    <row r="142" spans="1:10" s="52" customFormat="1" ht="15" hidden="1">
      <c r="A142" s="218" t="s">
        <v>1424</v>
      </c>
      <c r="B142" s="82"/>
      <c r="C142" s="123" t="s">
        <v>1312</v>
      </c>
      <c r="D142" s="123" t="s">
        <v>1402</v>
      </c>
      <c r="E142" s="123" t="s">
        <v>1425</v>
      </c>
      <c r="F142" s="155" t="s">
        <v>1320</v>
      </c>
      <c r="G142" s="119"/>
      <c r="H142" s="119"/>
      <c r="I142" s="50" t="e">
        <f t="shared" si="4"/>
        <v>#DIV/0!</v>
      </c>
      <c r="J142" s="51"/>
    </row>
    <row r="143" spans="1:10" s="52" customFormat="1" ht="30.75" customHeight="1" hidden="1">
      <c r="A143" s="218" t="s">
        <v>1426</v>
      </c>
      <c r="B143" s="82"/>
      <c r="C143" s="123" t="s">
        <v>1312</v>
      </c>
      <c r="D143" s="123" t="s">
        <v>1427</v>
      </c>
      <c r="E143" s="123" t="s">
        <v>1428</v>
      </c>
      <c r="F143" s="155" t="s">
        <v>1320</v>
      </c>
      <c r="G143" s="119"/>
      <c r="H143" s="119"/>
      <c r="I143" s="50" t="e">
        <f t="shared" si="4"/>
        <v>#DIV/0!</v>
      </c>
      <c r="J143" s="51"/>
    </row>
    <row r="144" spans="1:10" s="52" customFormat="1" ht="30">
      <c r="A144" s="223" t="s">
        <v>1429</v>
      </c>
      <c r="B144" s="96"/>
      <c r="C144" s="178" t="s">
        <v>1322</v>
      </c>
      <c r="D144" s="178"/>
      <c r="E144" s="178"/>
      <c r="F144" s="179"/>
      <c r="G144" s="180">
        <f>SUM(G145+G172)+G195+G168</f>
        <v>25982.199999999997</v>
      </c>
      <c r="H144" s="180">
        <f>SUM(H145+H172)+H195+H168</f>
        <v>25438.3</v>
      </c>
      <c r="I144" s="50">
        <f t="shared" si="4"/>
        <v>97.9066437792027</v>
      </c>
      <c r="J144" s="51">
        <f>SUM('[1]ведомствен.'!G1025)</f>
        <v>73.3</v>
      </c>
    </row>
    <row r="145" spans="1:10" s="52" customFormat="1" ht="15" hidden="1">
      <c r="A145" s="218" t="s">
        <v>1430</v>
      </c>
      <c r="B145" s="82"/>
      <c r="C145" s="123" t="s">
        <v>1322</v>
      </c>
      <c r="D145" s="123" t="s">
        <v>1314</v>
      </c>
      <c r="E145" s="123"/>
      <c r="F145" s="112"/>
      <c r="G145" s="119">
        <f>SUM(G146)</f>
        <v>0</v>
      </c>
      <c r="H145" s="119">
        <f>SUM(H146)</f>
        <v>0</v>
      </c>
      <c r="I145" s="50" t="e">
        <f t="shared" si="4"/>
        <v>#DIV/0!</v>
      </c>
      <c r="J145" s="51"/>
    </row>
    <row r="146" spans="1:10" s="52" customFormat="1" ht="15" hidden="1">
      <c r="A146" s="218" t="s">
        <v>1430</v>
      </c>
      <c r="B146" s="82"/>
      <c r="C146" s="123" t="s">
        <v>1322</v>
      </c>
      <c r="D146" s="123" t="s">
        <v>1314</v>
      </c>
      <c r="E146" s="123"/>
      <c r="F146" s="176"/>
      <c r="G146" s="119">
        <f>SUM(G147+G164)</f>
        <v>0</v>
      </c>
      <c r="H146" s="119">
        <f>SUM(H147+H164)</f>
        <v>0</v>
      </c>
      <c r="I146" s="50" t="e">
        <f aca="true" t="shared" si="5" ref="I146:I208">SUM(H146/G146*100)</f>
        <v>#DIV/0!</v>
      </c>
      <c r="J146" s="51"/>
    </row>
    <row r="147" spans="1:10" s="52" customFormat="1" ht="15" hidden="1">
      <c r="A147" s="221" t="s">
        <v>1431</v>
      </c>
      <c r="B147" s="82"/>
      <c r="C147" s="123" t="s">
        <v>1322</v>
      </c>
      <c r="D147" s="123" t="s">
        <v>1314</v>
      </c>
      <c r="E147" s="181" t="s">
        <v>1432</v>
      </c>
      <c r="F147" s="176"/>
      <c r="G147" s="119">
        <f>SUM(G148+G150+G152+G154+G157+G162)</f>
        <v>0</v>
      </c>
      <c r="H147" s="119">
        <f>SUM(H148+H150+H152+H154+H157+H162)</f>
        <v>0</v>
      </c>
      <c r="I147" s="50" t="e">
        <f t="shared" si="5"/>
        <v>#DIV/0!</v>
      </c>
      <c r="J147" s="51">
        <f>SUM('[1]ведомствен.'!G1028)</f>
        <v>761.8</v>
      </c>
    </row>
    <row r="148" spans="1:10" s="52" customFormat="1" ht="71.25" hidden="1">
      <c r="A148" s="221" t="s">
        <v>1433</v>
      </c>
      <c r="B148" s="82"/>
      <c r="C148" s="123" t="s">
        <v>1322</v>
      </c>
      <c r="D148" s="123" t="s">
        <v>1314</v>
      </c>
      <c r="E148" s="181" t="s">
        <v>1434</v>
      </c>
      <c r="F148" s="176"/>
      <c r="G148" s="119">
        <f>SUM(G149)</f>
        <v>0</v>
      </c>
      <c r="H148" s="119">
        <f>SUM(H149)</f>
        <v>0</v>
      </c>
      <c r="I148" s="50" t="e">
        <f t="shared" si="5"/>
        <v>#DIV/0!</v>
      </c>
      <c r="J148" s="51"/>
    </row>
    <row r="149" spans="1:10" s="52" customFormat="1" ht="41.25" customHeight="1" hidden="1">
      <c r="A149" s="221" t="s">
        <v>1435</v>
      </c>
      <c r="B149" s="82"/>
      <c r="C149" s="123" t="s">
        <v>1322</v>
      </c>
      <c r="D149" s="123" t="s">
        <v>1314</v>
      </c>
      <c r="E149" s="181" t="s">
        <v>1434</v>
      </c>
      <c r="F149" s="176" t="s">
        <v>1436</v>
      </c>
      <c r="G149" s="119"/>
      <c r="H149" s="119"/>
      <c r="I149" s="50" t="e">
        <f t="shared" si="5"/>
        <v>#DIV/0!</v>
      </c>
      <c r="J149" s="51">
        <f>SUM('[1]ведомствен.'!G1030)</f>
        <v>330</v>
      </c>
    </row>
    <row r="150" spans="1:10" s="52" customFormat="1" ht="27" customHeight="1" hidden="1">
      <c r="A150" s="221" t="s">
        <v>1437</v>
      </c>
      <c r="B150" s="82"/>
      <c r="C150" s="123" t="s">
        <v>1322</v>
      </c>
      <c r="D150" s="123" t="s">
        <v>1314</v>
      </c>
      <c r="E150" s="181" t="s">
        <v>1438</v>
      </c>
      <c r="F150" s="176"/>
      <c r="G150" s="119">
        <f>SUM(G151)</f>
        <v>0</v>
      </c>
      <c r="H150" s="119">
        <f>SUM(H151)</f>
        <v>0</v>
      </c>
      <c r="I150" s="50" t="e">
        <f t="shared" si="5"/>
        <v>#DIV/0!</v>
      </c>
      <c r="J150" s="51"/>
    </row>
    <row r="151" spans="1:10" s="52" customFormat="1" ht="17.25" customHeight="1" hidden="1">
      <c r="A151" s="221" t="s">
        <v>1435</v>
      </c>
      <c r="B151" s="82"/>
      <c r="C151" s="123" t="s">
        <v>1322</v>
      </c>
      <c r="D151" s="123" t="s">
        <v>1314</v>
      </c>
      <c r="E151" s="181" t="s">
        <v>1438</v>
      </c>
      <c r="F151" s="176" t="s">
        <v>1436</v>
      </c>
      <c r="G151" s="119"/>
      <c r="H151" s="119"/>
      <c r="I151" s="50" t="e">
        <f t="shared" si="5"/>
        <v>#DIV/0!</v>
      </c>
      <c r="J151" s="51">
        <f>SUM('[1]ведомствен.'!G1032)</f>
        <v>0</v>
      </c>
    </row>
    <row r="152" spans="1:10" s="52" customFormat="1" ht="19.5" customHeight="1" hidden="1">
      <c r="A152" s="221" t="s">
        <v>324</v>
      </c>
      <c r="B152" s="82"/>
      <c r="C152" s="123" t="s">
        <v>1322</v>
      </c>
      <c r="D152" s="123" t="s">
        <v>1314</v>
      </c>
      <c r="E152" s="181" t="s">
        <v>1439</v>
      </c>
      <c r="F152" s="176"/>
      <c r="G152" s="119">
        <f>SUM(G153)</f>
        <v>0</v>
      </c>
      <c r="H152" s="119">
        <f>SUM(H153)</f>
        <v>0</v>
      </c>
      <c r="I152" s="50" t="e">
        <f t="shared" si="5"/>
        <v>#DIV/0!</v>
      </c>
      <c r="J152" s="51"/>
    </row>
    <row r="153" spans="1:10" s="52" customFormat="1" ht="28.5" hidden="1">
      <c r="A153" s="221" t="s">
        <v>1435</v>
      </c>
      <c r="B153" s="82"/>
      <c r="C153" s="123" t="s">
        <v>1322</v>
      </c>
      <c r="D153" s="123" t="s">
        <v>1314</v>
      </c>
      <c r="E153" s="181" t="s">
        <v>1439</v>
      </c>
      <c r="F153" s="176" t="s">
        <v>1436</v>
      </c>
      <c r="G153" s="119"/>
      <c r="H153" s="119"/>
      <c r="I153" s="50" t="e">
        <f t="shared" si="5"/>
        <v>#DIV/0!</v>
      </c>
      <c r="J153" s="51"/>
    </row>
    <row r="154" spans="1:10" s="52" customFormat="1" ht="46.5" customHeight="1" hidden="1">
      <c r="A154" s="221" t="s">
        <v>1440</v>
      </c>
      <c r="B154" s="82"/>
      <c r="C154" s="123" t="s">
        <v>1322</v>
      </c>
      <c r="D154" s="123" t="s">
        <v>1314</v>
      </c>
      <c r="E154" s="181" t="s">
        <v>1441</v>
      </c>
      <c r="F154" s="176"/>
      <c r="G154" s="119">
        <f>SUM(G155)</f>
        <v>0</v>
      </c>
      <c r="H154" s="119">
        <f>SUM(H155)</f>
        <v>0</v>
      </c>
      <c r="I154" s="50" t="e">
        <f>SUM(H154/G154*100)</f>
        <v>#DIV/0!</v>
      </c>
      <c r="J154" s="52">
        <f>SUM('[1]ведомствен.'!G1035)</f>
        <v>588.5</v>
      </c>
    </row>
    <row r="155" spans="1:10" s="52" customFormat="1" ht="46.5" customHeight="1" hidden="1">
      <c r="A155" s="221" t="s">
        <v>1442</v>
      </c>
      <c r="B155" s="82"/>
      <c r="C155" s="123" t="s">
        <v>1322</v>
      </c>
      <c r="D155" s="123" t="s">
        <v>1314</v>
      </c>
      <c r="E155" s="181" t="s">
        <v>1443</v>
      </c>
      <c r="F155" s="176"/>
      <c r="G155" s="119">
        <f>SUM(G156)</f>
        <v>0</v>
      </c>
      <c r="H155" s="119">
        <f>SUM(H156)</f>
        <v>0</v>
      </c>
      <c r="I155" s="50" t="e">
        <f>SUM(H155/G155*100)</f>
        <v>#DIV/0!</v>
      </c>
      <c r="J155" s="52">
        <f>SUM('[1]ведомствен.'!G1036)</f>
        <v>1225</v>
      </c>
    </row>
    <row r="156" spans="1:10" s="52" customFormat="1" ht="40.5" customHeight="1" hidden="1">
      <c r="A156" s="221" t="s">
        <v>1435</v>
      </c>
      <c r="B156" s="82"/>
      <c r="C156" s="123" t="s">
        <v>1322</v>
      </c>
      <c r="D156" s="123" t="s">
        <v>1314</v>
      </c>
      <c r="E156" s="181" t="s">
        <v>1443</v>
      </c>
      <c r="F156" s="176" t="s">
        <v>1436</v>
      </c>
      <c r="G156" s="119"/>
      <c r="H156" s="119"/>
      <c r="I156" s="50" t="e">
        <f t="shared" si="5"/>
        <v>#DIV/0!</v>
      </c>
      <c r="J156" s="51">
        <f>SUM('[1]ведомствен.'!G1037)</f>
        <v>2850</v>
      </c>
    </row>
    <row r="157" spans="1:10" s="52" customFormat="1" ht="24.75" customHeight="1" hidden="1">
      <c r="A157" s="218" t="s">
        <v>1444</v>
      </c>
      <c r="B157" s="82"/>
      <c r="C157" s="123" t="s">
        <v>1445</v>
      </c>
      <c r="D157" s="123" t="s">
        <v>1314</v>
      </c>
      <c r="E157" s="181" t="s">
        <v>1446</v>
      </c>
      <c r="F157" s="176"/>
      <c r="G157" s="119">
        <f>SUM(G158+G160)</f>
        <v>0</v>
      </c>
      <c r="H157" s="119">
        <f>SUM(H158+H160)</f>
        <v>0</v>
      </c>
      <c r="I157" s="50" t="e">
        <f t="shared" si="5"/>
        <v>#DIV/0!</v>
      </c>
      <c r="J157" s="51"/>
    </row>
    <row r="158" spans="1:9" s="52" customFormat="1" ht="18.75" customHeight="1" hidden="1">
      <c r="A158" s="221" t="s">
        <v>1447</v>
      </c>
      <c r="B158" s="82"/>
      <c r="C158" s="123" t="s">
        <v>1445</v>
      </c>
      <c r="D158" s="123" t="s">
        <v>1314</v>
      </c>
      <c r="E158" s="181" t="s">
        <v>1448</v>
      </c>
      <c r="F158" s="176"/>
      <c r="G158" s="119">
        <f>SUM(G159)</f>
        <v>0</v>
      </c>
      <c r="H158" s="119">
        <f>SUM(H159)</f>
        <v>0</v>
      </c>
      <c r="I158" s="50" t="e">
        <f>SUM(H158/G158*100)</f>
        <v>#DIV/0!</v>
      </c>
    </row>
    <row r="159" spans="1:9" s="52" customFormat="1" ht="27.75" customHeight="1" hidden="1">
      <c r="A159" s="221" t="s">
        <v>1435</v>
      </c>
      <c r="B159" s="82"/>
      <c r="C159" s="123" t="s">
        <v>1445</v>
      </c>
      <c r="D159" s="123" t="s">
        <v>1314</v>
      </c>
      <c r="E159" s="181" t="s">
        <v>1448</v>
      </c>
      <c r="F159" s="176" t="s">
        <v>1436</v>
      </c>
      <c r="G159" s="119"/>
      <c r="H159" s="119"/>
      <c r="I159" s="50" t="e">
        <f>SUM(H159/G159*100)</f>
        <v>#DIV/0!</v>
      </c>
    </row>
    <row r="160" spans="1:9" s="52" customFormat="1" ht="15" hidden="1">
      <c r="A160" s="221" t="s">
        <v>1449</v>
      </c>
      <c r="B160" s="82"/>
      <c r="C160" s="123" t="s">
        <v>1445</v>
      </c>
      <c r="D160" s="123" t="s">
        <v>1314</v>
      </c>
      <c r="E160" s="181" t="s">
        <v>1450</v>
      </c>
      <c r="F160" s="176"/>
      <c r="G160" s="119">
        <f>SUM(G161)</f>
        <v>0</v>
      </c>
      <c r="H160" s="119">
        <f>SUM(H161)</f>
        <v>0</v>
      </c>
      <c r="I160" s="50" t="e">
        <f>SUM(H160/G160*100)</f>
        <v>#DIV/0!</v>
      </c>
    </row>
    <row r="161" spans="1:10" s="52" customFormat="1" ht="28.5" hidden="1">
      <c r="A161" s="221" t="s">
        <v>1435</v>
      </c>
      <c r="B161" s="82"/>
      <c r="C161" s="123" t="s">
        <v>1445</v>
      </c>
      <c r="D161" s="123" t="s">
        <v>1314</v>
      </c>
      <c r="E161" s="181" t="s">
        <v>1450</v>
      </c>
      <c r="F161" s="176" t="s">
        <v>1436</v>
      </c>
      <c r="G161" s="119"/>
      <c r="H161" s="119"/>
      <c r="I161" s="50" t="e">
        <f>SUM(H161/G161*100)</f>
        <v>#DIV/0!</v>
      </c>
      <c r="J161" s="52">
        <f>SUM('[1]ведомствен.'!G293)</f>
        <v>6188</v>
      </c>
    </row>
    <row r="162" spans="1:10" s="52" customFormat="1" ht="35.25" customHeight="1" hidden="1">
      <c r="A162" s="218" t="s">
        <v>1451</v>
      </c>
      <c r="B162" s="82"/>
      <c r="C162" s="123" t="s">
        <v>1445</v>
      </c>
      <c r="D162" s="123" t="s">
        <v>1314</v>
      </c>
      <c r="E162" s="181" t="s">
        <v>1452</v>
      </c>
      <c r="F162" s="176"/>
      <c r="G162" s="119">
        <f>SUM(G163)</f>
        <v>0</v>
      </c>
      <c r="H162" s="119">
        <f>SUM(H163)</f>
        <v>0</v>
      </c>
      <c r="I162" s="50" t="e">
        <f t="shared" si="5"/>
        <v>#DIV/0!</v>
      </c>
      <c r="J162" s="51"/>
    </row>
    <row r="163" spans="1:10" s="52" customFormat="1" ht="18" customHeight="1" hidden="1">
      <c r="A163" s="221" t="s">
        <v>1453</v>
      </c>
      <c r="B163" s="82"/>
      <c r="C163" s="123" t="s">
        <v>1445</v>
      </c>
      <c r="D163" s="123" t="s">
        <v>1314</v>
      </c>
      <c r="E163" s="181" t="s">
        <v>1452</v>
      </c>
      <c r="F163" s="176" t="s">
        <v>1454</v>
      </c>
      <c r="G163" s="119"/>
      <c r="H163" s="119"/>
      <c r="I163" s="50" t="e">
        <f t="shared" si="5"/>
        <v>#DIV/0!</v>
      </c>
      <c r="J163" s="51"/>
    </row>
    <row r="164" spans="1:9" s="52" customFormat="1" ht="33.75" customHeight="1" hidden="1">
      <c r="A164" s="224" t="s">
        <v>1374</v>
      </c>
      <c r="B164" s="99"/>
      <c r="C164" s="132" t="s">
        <v>1322</v>
      </c>
      <c r="D164" s="132" t="s">
        <v>1314</v>
      </c>
      <c r="E164" s="182" t="s">
        <v>1375</v>
      </c>
      <c r="F164" s="183"/>
      <c r="G164" s="119">
        <f>SUM(G165)</f>
        <v>0</v>
      </c>
      <c r="H164" s="119">
        <f>SUM(H165)</f>
        <v>0</v>
      </c>
      <c r="I164" s="50" t="e">
        <f>SUM(H164/G164*100)</f>
        <v>#DIV/0!</v>
      </c>
    </row>
    <row r="165" spans="1:10" s="52" customFormat="1" ht="28.5" hidden="1">
      <c r="A165" s="221" t="s">
        <v>1435</v>
      </c>
      <c r="B165" s="102"/>
      <c r="C165" s="132" t="s">
        <v>1322</v>
      </c>
      <c r="D165" s="132" t="s">
        <v>1314</v>
      </c>
      <c r="E165" s="132" t="s">
        <v>1455</v>
      </c>
      <c r="F165" s="130" t="s">
        <v>1436</v>
      </c>
      <c r="G165" s="119">
        <f>SUM(G166)</f>
        <v>0</v>
      </c>
      <c r="H165" s="119">
        <f>SUM(H166)</f>
        <v>0</v>
      </c>
      <c r="I165" s="50" t="e">
        <f>SUM(H165/G165*100)</f>
        <v>#DIV/0!</v>
      </c>
      <c r="J165" s="52">
        <f>SUM('[1]ведомствен.'!G297)</f>
        <v>2261.8</v>
      </c>
    </row>
    <row r="166" spans="1:10" s="52" customFormat="1" ht="30.75" customHeight="1" hidden="1">
      <c r="A166" s="219" t="s">
        <v>1457</v>
      </c>
      <c r="B166" s="105"/>
      <c r="C166" s="132" t="s">
        <v>1322</v>
      </c>
      <c r="D166" s="132" t="s">
        <v>1314</v>
      </c>
      <c r="E166" s="132" t="s">
        <v>1458</v>
      </c>
      <c r="F166" s="130" t="s">
        <v>1436</v>
      </c>
      <c r="G166" s="124"/>
      <c r="H166" s="124"/>
      <c r="I166" s="50" t="e">
        <f t="shared" si="5"/>
        <v>#DIV/0!</v>
      </c>
      <c r="J166" s="51"/>
    </row>
    <row r="167" spans="1:10" s="52" customFormat="1" ht="43.5" customHeight="1" hidden="1">
      <c r="A167" s="219" t="s">
        <v>1459</v>
      </c>
      <c r="B167" s="105"/>
      <c r="C167" s="132" t="s">
        <v>1322</v>
      </c>
      <c r="D167" s="132" t="s">
        <v>1314</v>
      </c>
      <c r="E167" s="132" t="s">
        <v>1460</v>
      </c>
      <c r="F167" s="130" t="s">
        <v>1436</v>
      </c>
      <c r="G167" s="124"/>
      <c r="H167" s="124"/>
      <c r="I167" s="50" t="e">
        <f t="shared" si="5"/>
        <v>#DIV/0!</v>
      </c>
      <c r="J167" s="51"/>
    </row>
    <row r="168" spans="1:10" s="52" customFormat="1" ht="15">
      <c r="A168" s="218" t="s">
        <v>1461</v>
      </c>
      <c r="B168" s="91"/>
      <c r="C168" s="118" t="s">
        <v>1322</v>
      </c>
      <c r="D168" s="118" t="s">
        <v>1346</v>
      </c>
      <c r="E168" s="118"/>
      <c r="F168" s="112"/>
      <c r="G168" s="119">
        <f>SUM(G170)</f>
        <v>5047.3</v>
      </c>
      <c r="H168" s="119">
        <f>SUM(H170)</f>
        <v>5047.3</v>
      </c>
      <c r="I168" s="50">
        <f t="shared" si="5"/>
        <v>100</v>
      </c>
      <c r="J168" s="51">
        <f>SUM('[1]ведомствен.'!G300)</f>
        <v>2132.5</v>
      </c>
    </row>
    <row r="169" spans="1:10" s="52" customFormat="1" ht="15">
      <c r="A169" s="220" t="s">
        <v>1403</v>
      </c>
      <c r="B169" s="91"/>
      <c r="C169" s="118" t="s">
        <v>1322</v>
      </c>
      <c r="D169" s="118" t="s">
        <v>1346</v>
      </c>
      <c r="E169" s="118" t="s">
        <v>1404</v>
      </c>
      <c r="F169" s="112"/>
      <c r="G169" s="119">
        <f>SUM(G170)</f>
        <v>5047.3</v>
      </c>
      <c r="H169" s="119">
        <f>SUM(H170)</f>
        <v>5047.3</v>
      </c>
      <c r="I169" s="50">
        <f t="shared" si="5"/>
        <v>100</v>
      </c>
      <c r="J169" s="51"/>
    </row>
    <row r="170" spans="1:10" s="52" customFormat="1" ht="15">
      <c r="A170" s="220" t="s">
        <v>1405</v>
      </c>
      <c r="B170" s="91"/>
      <c r="C170" s="118" t="s">
        <v>1322</v>
      </c>
      <c r="D170" s="118" t="s">
        <v>1346</v>
      </c>
      <c r="E170" s="118" t="s">
        <v>1406</v>
      </c>
      <c r="F170" s="112"/>
      <c r="G170" s="119">
        <f>SUM(G171)</f>
        <v>5047.3</v>
      </c>
      <c r="H170" s="119">
        <f>SUM(H171)</f>
        <v>5047.3</v>
      </c>
      <c r="I170" s="50">
        <f t="shared" si="5"/>
        <v>100</v>
      </c>
      <c r="J170" s="51">
        <f>SUM('[1]ведомствен.'!G302)</f>
        <v>4995.2</v>
      </c>
    </row>
    <row r="171" spans="1:10" s="52" customFormat="1" ht="15">
      <c r="A171" s="220" t="s">
        <v>1319</v>
      </c>
      <c r="B171" s="91"/>
      <c r="C171" s="118" t="s">
        <v>1322</v>
      </c>
      <c r="D171" s="118" t="s">
        <v>1346</v>
      </c>
      <c r="E171" s="118" t="s">
        <v>1406</v>
      </c>
      <c r="F171" s="112" t="s">
        <v>1320</v>
      </c>
      <c r="G171" s="119">
        <v>5047.3</v>
      </c>
      <c r="H171" s="119">
        <v>5047.3</v>
      </c>
      <c r="I171" s="50">
        <f t="shared" si="5"/>
        <v>100</v>
      </c>
      <c r="J171" s="51"/>
    </row>
    <row r="172" spans="1:10" s="52" customFormat="1" ht="43.5" customHeight="1">
      <c r="A172" s="221" t="s">
        <v>1462</v>
      </c>
      <c r="B172" s="82"/>
      <c r="C172" s="118" t="s">
        <v>1322</v>
      </c>
      <c r="D172" s="118" t="s">
        <v>1463</v>
      </c>
      <c r="E172" s="118"/>
      <c r="F172" s="112"/>
      <c r="G172" s="119">
        <f>SUM(G176+G181+G184+G187)+G174+G190</f>
        <v>20934.899999999998</v>
      </c>
      <c r="H172" s="119">
        <f>SUM(H176+H181+H184+H187)+H174+H190</f>
        <v>20391</v>
      </c>
      <c r="I172" s="50">
        <f t="shared" si="5"/>
        <v>97.40194603270137</v>
      </c>
      <c r="J172" s="51"/>
    </row>
    <row r="173" spans="1:10" s="52" customFormat="1" ht="19.5" customHeight="1" hidden="1">
      <c r="A173" s="218" t="s">
        <v>1399</v>
      </c>
      <c r="B173" s="82"/>
      <c r="C173" s="118" t="s">
        <v>1322</v>
      </c>
      <c r="D173" s="118" t="s">
        <v>1463</v>
      </c>
      <c r="E173" s="118" t="s">
        <v>1400</v>
      </c>
      <c r="F173" s="112"/>
      <c r="G173" s="119">
        <f>SUM(G174)</f>
        <v>0</v>
      </c>
      <c r="H173" s="119">
        <f>SUM(H174)</f>
        <v>0</v>
      </c>
      <c r="I173" s="50" t="e">
        <f t="shared" si="5"/>
        <v>#DIV/0!</v>
      </c>
      <c r="J173" s="51">
        <f>SUM('[1]ведомствен.'!G305)</f>
        <v>310.3</v>
      </c>
    </row>
    <row r="174" spans="1:10" s="52" customFormat="1" ht="45.75" customHeight="1" hidden="1">
      <c r="A174" s="218" t="s">
        <v>1372</v>
      </c>
      <c r="B174" s="82"/>
      <c r="C174" s="118" t="s">
        <v>1322</v>
      </c>
      <c r="D174" s="118" t="s">
        <v>1463</v>
      </c>
      <c r="E174" s="118" t="s">
        <v>1373</v>
      </c>
      <c r="F174" s="112"/>
      <c r="G174" s="119">
        <f>SUM(G175)</f>
        <v>0</v>
      </c>
      <c r="H174" s="119">
        <f>SUM(H175)</f>
        <v>0</v>
      </c>
      <c r="I174" s="50" t="e">
        <f t="shared" si="5"/>
        <v>#DIV/0!</v>
      </c>
      <c r="J174" s="51"/>
    </row>
    <row r="175" spans="1:10" s="52" customFormat="1" ht="21.75" customHeight="1" hidden="1">
      <c r="A175" s="218" t="s">
        <v>1319</v>
      </c>
      <c r="B175" s="82"/>
      <c r="C175" s="118" t="s">
        <v>1322</v>
      </c>
      <c r="D175" s="118" t="s">
        <v>1463</v>
      </c>
      <c r="E175" s="118" t="s">
        <v>1373</v>
      </c>
      <c r="F175" s="112" t="s">
        <v>1320</v>
      </c>
      <c r="G175" s="119"/>
      <c r="H175" s="119"/>
      <c r="I175" s="50" t="e">
        <f t="shared" si="5"/>
        <v>#DIV/0!</v>
      </c>
      <c r="J175" s="51"/>
    </row>
    <row r="176" spans="1:10" s="52" customFormat="1" ht="43.5" customHeight="1">
      <c r="A176" s="221" t="s">
        <v>1464</v>
      </c>
      <c r="B176" s="82"/>
      <c r="C176" s="118" t="s">
        <v>1322</v>
      </c>
      <c r="D176" s="118" t="s">
        <v>1463</v>
      </c>
      <c r="E176" s="118" t="s">
        <v>1465</v>
      </c>
      <c r="F176" s="112"/>
      <c r="G176" s="119">
        <f>SUM(G177)+G179</f>
        <v>5932.8</v>
      </c>
      <c r="H176" s="119">
        <f>SUM(H177)+H179</f>
        <v>5428.4</v>
      </c>
      <c r="I176" s="50">
        <f t="shared" si="5"/>
        <v>91.49811218985975</v>
      </c>
      <c r="J176" s="51">
        <f>SUM('[1]ведомствен.'!G308)</f>
        <v>9706.1</v>
      </c>
    </row>
    <row r="177" spans="1:9" s="52" customFormat="1" ht="42.75">
      <c r="A177" s="221" t="s">
        <v>1466</v>
      </c>
      <c r="B177" s="82"/>
      <c r="C177" s="118" t="s">
        <v>1322</v>
      </c>
      <c r="D177" s="118" t="s">
        <v>1463</v>
      </c>
      <c r="E177" s="118" t="s">
        <v>1467</v>
      </c>
      <c r="F177" s="112"/>
      <c r="G177" s="119">
        <f>SUM(G178)</f>
        <v>1932.8</v>
      </c>
      <c r="H177" s="119">
        <f>SUM(H178)</f>
        <v>1932.8</v>
      </c>
      <c r="I177" s="50">
        <f t="shared" si="5"/>
        <v>100</v>
      </c>
    </row>
    <row r="178" spans="1:9" s="52" customFormat="1" ht="15">
      <c r="A178" s="218" t="s">
        <v>1319</v>
      </c>
      <c r="B178" s="82"/>
      <c r="C178" s="118" t="s">
        <v>1322</v>
      </c>
      <c r="D178" s="118" t="s">
        <v>1463</v>
      </c>
      <c r="E178" s="118" t="s">
        <v>1467</v>
      </c>
      <c r="F178" s="112" t="s">
        <v>1320</v>
      </c>
      <c r="G178" s="119">
        <v>1932.8</v>
      </c>
      <c r="H178" s="119">
        <v>1932.8</v>
      </c>
      <c r="I178" s="50">
        <f t="shared" si="5"/>
        <v>100</v>
      </c>
    </row>
    <row r="179" spans="1:10" s="52" customFormat="1" ht="28.5">
      <c r="A179" s="218" t="s">
        <v>1468</v>
      </c>
      <c r="B179" s="82"/>
      <c r="C179" s="118" t="s">
        <v>1322</v>
      </c>
      <c r="D179" s="118" t="s">
        <v>1463</v>
      </c>
      <c r="E179" s="118" t="s">
        <v>1469</v>
      </c>
      <c r="F179" s="112"/>
      <c r="G179" s="119">
        <f>SUM(G180)</f>
        <v>4000</v>
      </c>
      <c r="H179" s="119">
        <f>SUM(H180)</f>
        <v>3495.6</v>
      </c>
      <c r="I179" s="50">
        <f t="shared" si="5"/>
        <v>87.39</v>
      </c>
      <c r="J179" s="52">
        <f>SUM('[1]ведомствен.'!G311)</f>
        <v>750</v>
      </c>
    </row>
    <row r="180" spans="1:9" s="52" customFormat="1" ht="22.5" customHeight="1">
      <c r="A180" s="218" t="s">
        <v>1397</v>
      </c>
      <c r="B180" s="82"/>
      <c r="C180" s="118" t="s">
        <v>1322</v>
      </c>
      <c r="D180" s="118" t="s">
        <v>1463</v>
      </c>
      <c r="E180" s="118" t="s">
        <v>1469</v>
      </c>
      <c r="F180" s="112" t="s">
        <v>1398</v>
      </c>
      <c r="G180" s="119">
        <v>4000</v>
      </c>
      <c r="H180" s="119">
        <v>3495.6</v>
      </c>
      <c r="I180" s="50">
        <f t="shared" si="5"/>
        <v>87.39</v>
      </c>
    </row>
    <row r="181" spans="1:10" s="52" customFormat="1" ht="18" customHeight="1">
      <c r="A181" s="221" t="s">
        <v>1470</v>
      </c>
      <c r="B181" s="102"/>
      <c r="C181" s="132" t="s">
        <v>1322</v>
      </c>
      <c r="D181" s="132" t="s">
        <v>1463</v>
      </c>
      <c r="E181" s="132" t="s">
        <v>1471</v>
      </c>
      <c r="F181" s="130"/>
      <c r="G181" s="119">
        <f>SUM(G182)</f>
        <v>188.4</v>
      </c>
      <c r="H181" s="119">
        <f>SUM(H182)</f>
        <v>188.5</v>
      </c>
      <c r="I181" s="50">
        <f t="shared" si="5"/>
        <v>100.05307855626326</v>
      </c>
      <c r="J181" s="52">
        <f>SUM('[1]ведомствен.'!G313)</f>
        <v>40</v>
      </c>
    </row>
    <row r="182" spans="1:10" s="52" customFormat="1" ht="28.5" customHeight="1" hidden="1">
      <c r="A182" s="221" t="s">
        <v>1472</v>
      </c>
      <c r="B182" s="102"/>
      <c r="C182" s="132" t="s">
        <v>1322</v>
      </c>
      <c r="D182" s="132" t="s">
        <v>1463</v>
      </c>
      <c r="E182" s="132" t="s">
        <v>1473</v>
      </c>
      <c r="F182" s="130"/>
      <c r="G182" s="119">
        <f>SUM(G183)</f>
        <v>188.4</v>
      </c>
      <c r="H182" s="119">
        <f>SUM(H183)</f>
        <v>188.5</v>
      </c>
      <c r="I182" s="50">
        <f t="shared" si="5"/>
        <v>100.05307855626326</v>
      </c>
      <c r="J182" s="51"/>
    </row>
    <row r="183" spans="1:10" s="52" customFormat="1" ht="15.75" customHeight="1" hidden="1">
      <c r="A183" s="218" t="s">
        <v>1319</v>
      </c>
      <c r="B183" s="102"/>
      <c r="C183" s="132" t="s">
        <v>1322</v>
      </c>
      <c r="D183" s="132" t="s">
        <v>1463</v>
      </c>
      <c r="E183" s="132" t="s">
        <v>1473</v>
      </c>
      <c r="F183" s="130" t="s">
        <v>1320</v>
      </c>
      <c r="G183" s="119">
        <v>188.4</v>
      </c>
      <c r="H183" s="119">
        <v>188.5</v>
      </c>
      <c r="I183" s="50">
        <f t="shared" si="5"/>
        <v>100.05307855626326</v>
      </c>
      <c r="J183" s="51"/>
    </row>
    <row r="184" spans="1:10" s="52" customFormat="1" ht="16.5" customHeight="1" hidden="1">
      <c r="A184" s="218" t="s">
        <v>325</v>
      </c>
      <c r="B184" s="82"/>
      <c r="C184" s="118" t="s">
        <v>1322</v>
      </c>
      <c r="D184" s="118" t="s">
        <v>1463</v>
      </c>
      <c r="E184" s="118" t="s">
        <v>1474</v>
      </c>
      <c r="F184" s="112"/>
      <c r="G184" s="119">
        <f>SUM(G185)</f>
        <v>12546.6</v>
      </c>
      <c r="H184" s="119">
        <f>SUM(H185)</f>
        <v>12507.1</v>
      </c>
      <c r="I184" s="50">
        <f t="shared" si="5"/>
        <v>99.68517367254874</v>
      </c>
      <c r="J184" s="51"/>
    </row>
    <row r="185" spans="1:10" s="52" customFormat="1" ht="13.5" customHeight="1" hidden="1">
      <c r="A185" s="218" t="s">
        <v>303</v>
      </c>
      <c r="B185" s="82"/>
      <c r="C185" s="118" t="s">
        <v>1322</v>
      </c>
      <c r="D185" s="118" t="s">
        <v>1463</v>
      </c>
      <c r="E185" s="118" t="s">
        <v>1475</v>
      </c>
      <c r="F185" s="112"/>
      <c r="G185" s="119">
        <f>SUM(G186)</f>
        <v>12546.6</v>
      </c>
      <c r="H185" s="119">
        <f>SUM(H186)</f>
        <v>12507.1</v>
      </c>
      <c r="I185" s="50">
        <f t="shared" si="5"/>
        <v>99.68517367254874</v>
      </c>
      <c r="J185" s="51"/>
    </row>
    <row r="186" spans="1:9" s="52" customFormat="1" ht="15.75" customHeight="1" hidden="1">
      <c r="A186" s="222" t="s">
        <v>304</v>
      </c>
      <c r="B186" s="107"/>
      <c r="C186" s="184" t="s">
        <v>1322</v>
      </c>
      <c r="D186" s="184" t="s">
        <v>1463</v>
      </c>
      <c r="E186" s="184" t="s">
        <v>1475</v>
      </c>
      <c r="F186" s="155" t="s">
        <v>1412</v>
      </c>
      <c r="G186" s="119">
        <v>12546.6</v>
      </c>
      <c r="H186" s="119">
        <v>12507.1</v>
      </c>
      <c r="I186" s="50">
        <f t="shared" si="5"/>
        <v>99.68517367254874</v>
      </c>
    </row>
    <row r="187" spans="1:9" s="52" customFormat="1" ht="35.25" customHeight="1" hidden="1">
      <c r="A187" s="218" t="s">
        <v>1480</v>
      </c>
      <c r="B187" s="107"/>
      <c r="C187" s="184" t="s">
        <v>1322</v>
      </c>
      <c r="D187" s="184" t="s">
        <v>1463</v>
      </c>
      <c r="E187" s="184" t="s">
        <v>1481</v>
      </c>
      <c r="F187" s="155"/>
      <c r="G187" s="119">
        <f>SUM(G189)</f>
        <v>0</v>
      </c>
      <c r="H187" s="119">
        <f>SUM(H189)</f>
        <v>0</v>
      </c>
      <c r="I187" s="50" t="e">
        <f t="shared" si="5"/>
        <v>#DIV/0!</v>
      </c>
    </row>
    <row r="188" spans="1:10" s="52" customFormat="1" ht="71.25" customHeight="1" hidden="1">
      <c r="A188" s="221" t="s">
        <v>326</v>
      </c>
      <c r="B188" s="82"/>
      <c r="C188" s="118" t="s">
        <v>1322</v>
      </c>
      <c r="D188" s="118" t="s">
        <v>1463</v>
      </c>
      <c r="E188" s="132" t="s">
        <v>1483</v>
      </c>
      <c r="F188" s="112"/>
      <c r="G188" s="119">
        <f>SUM(G189)</f>
        <v>0</v>
      </c>
      <c r="H188" s="119">
        <f>SUM(H189)</f>
        <v>0</v>
      </c>
      <c r="I188" s="50" t="e">
        <f t="shared" si="5"/>
        <v>#DIV/0!</v>
      </c>
      <c r="J188" s="52">
        <f>SUM('[1]ведомствен.'!G320)</f>
        <v>330</v>
      </c>
    </row>
    <row r="189" spans="1:11" s="16" customFormat="1" ht="57" hidden="1">
      <c r="A189" s="221" t="s">
        <v>327</v>
      </c>
      <c r="B189" s="82"/>
      <c r="C189" s="118" t="s">
        <v>1322</v>
      </c>
      <c r="D189" s="118" t="s">
        <v>1463</v>
      </c>
      <c r="E189" s="132" t="s">
        <v>1483</v>
      </c>
      <c r="F189" s="112" t="s">
        <v>328</v>
      </c>
      <c r="G189" s="119"/>
      <c r="H189" s="119"/>
      <c r="I189" s="53" t="e">
        <f t="shared" si="5"/>
        <v>#DIV/0!</v>
      </c>
      <c r="J189" s="15"/>
      <c r="K189" s="16">
        <f>SUM('[1]ведомствен.'!G859+'[1]ведомствен.'!G688+'[1]ведомствен.'!G321+'[1]ведомствен.'!G46)</f>
        <v>105034.4</v>
      </c>
    </row>
    <row r="190" spans="1:11" s="52" customFormat="1" ht="16.5" customHeight="1">
      <c r="A190" s="218" t="s">
        <v>1374</v>
      </c>
      <c r="B190" s="109"/>
      <c r="C190" s="118" t="s">
        <v>1322</v>
      </c>
      <c r="D190" s="118" t="s">
        <v>1463</v>
      </c>
      <c r="E190" s="123" t="s">
        <v>1375</v>
      </c>
      <c r="F190" s="112"/>
      <c r="G190" s="119">
        <f>SUM(G193)+G191</f>
        <v>2267.1</v>
      </c>
      <c r="H190" s="119">
        <f>SUM(H193)+H191</f>
        <v>2267</v>
      </c>
      <c r="I190" s="50">
        <f t="shared" si="5"/>
        <v>99.99558907855851</v>
      </c>
      <c r="K190" s="52">
        <f>SUM(J191:J236)</f>
        <v>105034.40000000001</v>
      </c>
    </row>
    <row r="191" spans="1:9" s="52" customFormat="1" ht="33" customHeight="1">
      <c r="A191" s="220" t="s">
        <v>329</v>
      </c>
      <c r="B191" s="82"/>
      <c r="C191" s="184" t="s">
        <v>1322</v>
      </c>
      <c r="D191" s="184" t="s">
        <v>1463</v>
      </c>
      <c r="E191" s="118" t="s">
        <v>1425</v>
      </c>
      <c r="F191" s="112"/>
      <c r="G191" s="119">
        <f>SUM(G192)</f>
        <v>1800</v>
      </c>
      <c r="H191" s="119">
        <f>SUM(H192)</f>
        <v>1800</v>
      </c>
      <c r="I191" s="50">
        <f t="shared" si="5"/>
        <v>100</v>
      </c>
    </row>
    <row r="192" spans="1:10" s="52" customFormat="1" ht="17.25" customHeight="1">
      <c r="A192" s="218" t="s">
        <v>1319</v>
      </c>
      <c r="B192" s="82"/>
      <c r="C192" s="184" t="s">
        <v>1322</v>
      </c>
      <c r="D192" s="184" t="s">
        <v>1463</v>
      </c>
      <c r="E192" s="118" t="s">
        <v>1425</v>
      </c>
      <c r="F192" s="112" t="s">
        <v>1320</v>
      </c>
      <c r="G192" s="119">
        <v>1800</v>
      </c>
      <c r="H192" s="119">
        <v>1800</v>
      </c>
      <c r="I192" s="50">
        <f t="shared" si="5"/>
        <v>100</v>
      </c>
      <c r="J192" s="52">
        <f>SUM('[1]ведомствен.'!G325)</f>
        <v>12140</v>
      </c>
    </row>
    <row r="193" spans="1:10" s="52" customFormat="1" ht="48" customHeight="1">
      <c r="A193" s="218" t="s">
        <v>330</v>
      </c>
      <c r="B193" s="82"/>
      <c r="C193" s="118" t="s">
        <v>1322</v>
      </c>
      <c r="D193" s="118" t="s">
        <v>1463</v>
      </c>
      <c r="E193" s="123" t="s">
        <v>1478</v>
      </c>
      <c r="F193" s="155"/>
      <c r="G193" s="119">
        <f>SUM(G194)</f>
        <v>467.1</v>
      </c>
      <c r="H193" s="119">
        <f>SUM(H194)</f>
        <v>467</v>
      </c>
      <c r="I193" s="50">
        <f t="shared" si="5"/>
        <v>99.97859130807107</v>
      </c>
      <c r="J193" s="51"/>
    </row>
    <row r="194" spans="1:10" s="52" customFormat="1" ht="21" customHeight="1">
      <c r="A194" s="218" t="s">
        <v>1319</v>
      </c>
      <c r="B194" s="82"/>
      <c r="C194" s="118" t="s">
        <v>1322</v>
      </c>
      <c r="D194" s="118" t="s">
        <v>1463</v>
      </c>
      <c r="E194" s="123" t="s">
        <v>1478</v>
      </c>
      <c r="F194" s="155" t="s">
        <v>1320</v>
      </c>
      <c r="G194" s="119">
        <v>467.1</v>
      </c>
      <c r="H194" s="119">
        <v>467</v>
      </c>
      <c r="I194" s="50">
        <f t="shared" si="5"/>
        <v>99.97859130807107</v>
      </c>
      <c r="J194" s="51"/>
    </row>
    <row r="195" spans="1:10" s="52" customFormat="1" ht="16.5" customHeight="1" hidden="1">
      <c r="A195" s="221" t="s">
        <v>1479</v>
      </c>
      <c r="B195" s="82"/>
      <c r="C195" s="118" t="s">
        <v>1322</v>
      </c>
      <c r="D195" s="118" t="s">
        <v>1427</v>
      </c>
      <c r="E195" s="132"/>
      <c r="F195" s="112"/>
      <c r="G195" s="119">
        <f>SUM(G196+G199)</f>
        <v>0</v>
      </c>
      <c r="H195" s="119">
        <f>SUM(H196+H199)</f>
        <v>0</v>
      </c>
      <c r="I195" s="50" t="e">
        <f t="shared" si="5"/>
        <v>#DIV/0!</v>
      </c>
      <c r="J195" s="51">
        <f>SUM('[1]ведомствен.'!G329+'[1]ведомствен.'!G691+'[1]ведомствен.'!G49)+'[1]ведомствен.'!G862</f>
        <v>35900</v>
      </c>
    </row>
    <row r="196" spans="1:10" s="52" customFormat="1" ht="11.25" customHeight="1" hidden="1">
      <c r="A196" s="221" t="s">
        <v>1480</v>
      </c>
      <c r="B196" s="82"/>
      <c r="C196" s="118" t="s">
        <v>1322</v>
      </c>
      <c r="D196" s="118" t="s">
        <v>1427</v>
      </c>
      <c r="E196" s="132" t="s">
        <v>1481</v>
      </c>
      <c r="F196" s="112"/>
      <c r="G196" s="119">
        <f>SUM(G197)</f>
        <v>0</v>
      </c>
      <c r="H196" s="119">
        <f>SUM(H197)</f>
        <v>0</v>
      </c>
      <c r="I196" s="50" t="e">
        <f t="shared" si="5"/>
        <v>#DIV/0!</v>
      </c>
      <c r="J196" s="51"/>
    </row>
    <row r="197" spans="1:10" s="52" customFormat="1" ht="11.25" customHeight="1" hidden="1">
      <c r="A197" s="221" t="s">
        <v>1482</v>
      </c>
      <c r="B197" s="82"/>
      <c r="C197" s="118" t="s">
        <v>1322</v>
      </c>
      <c r="D197" s="118" t="s">
        <v>1427</v>
      </c>
      <c r="E197" s="132" t="s">
        <v>1483</v>
      </c>
      <c r="F197" s="112"/>
      <c r="G197" s="119">
        <f>SUM(G198)</f>
        <v>0</v>
      </c>
      <c r="H197" s="119">
        <f>SUM(H198)</f>
        <v>0</v>
      </c>
      <c r="I197" s="50" t="e">
        <f t="shared" si="5"/>
        <v>#DIV/0!</v>
      </c>
      <c r="J197" s="51"/>
    </row>
    <row r="198" spans="1:10" s="52" customFormat="1" ht="15" hidden="1">
      <c r="A198" s="220" t="s">
        <v>1418</v>
      </c>
      <c r="B198" s="82"/>
      <c r="C198" s="118" t="s">
        <v>1322</v>
      </c>
      <c r="D198" s="118" t="s">
        <v>1427</v>
      </c>
      <c r="E198" s="132" t="s">
        <v>1483</v>
      </c>
      <c r="F198" s="112" t="s">
        <v>1420</v>
      </c>
      <c r="G198" s="119"/>
      <c r="H198" s="119"/>
      <c r="I198" s="50" t="e">
        <f t="shared" si="5"/>
        <v>#DIV/0!</v>
      </c>
      <c r="J198" s="51">
        <f>SUM('[1]ведомствен.'!G50)</f>
        <v>0</v>
      </c>
    </row>
    <row r="199" spans="1:10" s="52" customFormat="1" ht="72.75" customHeight="1" hidden="1">
      <c r="A199" s="221" t="s">
        <v>1480</v>
      </c>
      <c r="B199" s="82"/>
      <c r="C199" s="118" t="s">
        <v>1322</v>
      </c>
      <c r="D199" s="118" t="s">
        <v>1680</v>
      </c>
      <c r="E199" s="132" t="s">
        <v>1481</v>
      </c>
      <c r="F199" s="112"/>
      <c r="G199" s="119">
        <f>SUM(G200)</f>
        <v>0</v>
      </c>
      <c r="H199" s="119">
        <f>SUM(H200)</f>
        <v>0</v>
      </c>
      <c r="I199" s="50" t="e">
        <f t="shared" si="5"/>
        <v>#DIV/0!</v>
      </c>
      <c r="J199" s="51"/>
    </row>
    <row r="200" spans="1:10" s="52" customFormat="1" ht="18" customHeight="1" hidden="1">
      <c r="A200" s="221" t="s">
        <v>1482</v>
      </c>
      <c r="B200" s="82"/>
      <c r="C200" s="118" t="s">
        <v>1322</v>
      </c>
      <c r="D200" s="118" t="s">
        <v>1680</v>
      </c>
      <c r="E200" s="132" t="s">
        <v>1483</v>
      </c>
      <c r="F200" s="112"/>
      <c r="G200" s="119"/>
      <c r="H200" s="119"/>
      <c r="I200" s="50" t="e">
        <f t="shared" si="5"/>
        <v>#DIV/0!</v>
      </c>
      <c r="J200" s="51">
        <f>SUM('[1]ведомствен.'!G693)</f>
        <v>1127.3</v>
      </c>
    </row>
    <row r="201" spans="1:10" s="52" customFormat="1" ht="16.5" customHeight="1" hidden="1">
      <c r="A201" s="220" t="s">
        <v>1418</v>
      </c>
      <c r="B201" s="82"/>
      <c r="C201" s="118" t="s">
        <v>1322</v>
      </c>
      <c r="D201" s="118" t="s">
        <v>1680</v>
      </c>
      <c r="E201" s="132" t="s">
        <v>1483</v>
      </c>
      <c r="F201" s="112" t="s">
        <v>1420</v>
      </c>
      <c r="G201" s="119" t="e">
        <f>SUM('[2]Ведомств.'!F144)</f>
        <v>#REF!</v>
      </c>
      <c r="H201" s="119" t="e">
        <f>SUM('[2]Ведомств.'!G144)</f>
        <v>#REF!</v>
      </c>
      <c r="I201" s="50" t="e">
        <f t="shared" si="5"/>
        <v>#REF!</v>
      </c>
      <c r="J201" s="51"/>
    </row>
    <row r="202" spans="1:10" s="52" customFormat="1" ht="30.75" customHeight="1" hidden="1">
      <c r="A202" s="221"/>
      <c r="B202" s="82"/>
      <c r="C202" s="118"/>
      <c r="D202" s="118"/>
      <c r="E202" s="132"/>
      <c r="F202" s="112"/>
      <c r="G202" s="119"/>
      <c r="H202" s="119"/>
      <c r="I202" s="50" t="e">
        <f t="shared" si="5"/>
        <v>#DIV/0!</v>
      </c>
      <c r="J202" s="51"/>
    </row>
    <row r="203" spans="1:10" s="52" customFormat="1" ht="17.25" customHeight="1">
      <c r="A203" s="223" t="s">
        <v>1345</v>
      </c>
      <c r="B203" s="96"/>
      <c r="C203" s="185" t="s">
        <v>1346</v>
      </c>
      <c r="D203" s="185"/>
      <c r="E203" s="185"/>
      <c r="F203" s="186"/>
      <c r="G203" s="180">
        <f>SUM(G204+G248)+G223</f>
        <v>393402.3</v>
      </c>
      <c r="H203" s="180">
        <f>SUM(H204+H248)+H223</f>
        <v>373967.3</v>
      </c>
      <c r="I203" s="50">
        <f t="shared" si="5"/>
        <v>95.05976452094967</v>
      </c>
      <c r="J203" s="51">
        <f>SUM('[1]ведомствен.'!G333+'[1]ведомствен.'!G53)</f>
        <v>37788.4</v>
      </c>
    </row>
    <row r="204" spans="1:9" s="52" customFormat="1" ht="22.5" customHeight="1">
      <c r="A204" s="218" t="s">
        <v>1347</v>
      </c>
      <c r="B204" s="82"/>
      <c r="C204" s="123" t="s">
        <v>1346</v>
      </c>
      <c r="D204" s="123" t="s">
        <v>1348</v>
      </c>
      <c r="E204" s="123"/>
      <c r="F204" s="176"/>
      <c r="G204" s="119">
        <f>SUM(G212)+G207+G205+G220</f>
        <v>98973.2</v>
      </c>
      <c r="H204" s="119">
        <f>SUM(H212)+H207+H205+H220</f>
        <v>98973.29999999999</v>
      </c>
      <c r="I204" s="50">
        <f t="shared" si="5"/>
        <v>100.00010103745257</v>
      </c>
    </row>
    <row r="205" spans="1:10" s="52" customFormat="1" ht="28.5" customHeight="1">
      <c r="A205" s="218" t="s">
        <v>1484</v>
      </c>
      <c r="B205" s="82"/>
      <c r="C205" s="123" t="s">
        <v>1346</v>
      </c>
      <c r="D205" s="123" t="s">
        <v>1348</v>
      </c>
      <c r="E205" s="118" t="s">
        <v>1485</v>
      </c>
      <c r="F205" s="112"/>
      <c r="G205" s="119">
        <f>SUM(G206)+G209+G210</f>
        <v>40310</v>
      </c>
      <c r="H205" s="119">
        <f>SUM(H206)+H209+H210</f>
        <v>40310.1</v>
      </c>
      <c r="I205" s="50">
        <f t="shared" si="5"/>
        <v>100.00024807740016</v>
      </c>
      <c r="J205" s="52">
        <f>SUM('[1]ведомствен.'!G865)</f>
        <v>177</v>
      </c>
    </row>
    <row r="206" spans="1:10" s="52" customFormat="1" ht="15" customHeight="1">
      <c r="A206" s="218" t="s">
        <v>1486</v>
      </c>
      <c r="B206" s="82"/>
      <c r="C206" s="123" t="s">
        <v>1346</v>
      </c>
      <c r="D206" s="123" t="s">
        <v>1348</v>
      </c>
      <c r="E206" s="118" t="s">
        <v>1485</v>
      </c>
      <c r="F206" s="176" t="s">
        <v>1487</v>
      </c>
      <c r="G206" s="119">
        <v>37443.4</v>
      </c>
      <c r="H206" s="119">
        <v>37443.5</v>
      </c>
      <c r="I206" s="50">
        <f t="shared" si="5"/>
        <v>100.00026706976396</v>
      </c>
      <c r="J206" s="51"/>
    </row>
    <row r="207" spans="1:10" s="52" customFormat="1" ht="15" hidden="1">
      <c r="A207" s="218" t="s">
        <v>1399</v>
      </c>
      <c r="B207" s="82"/>
      <c r="C207" s="123" t="s">
        <v>1346</v>
      </c>
      <c r="D207" s="123" t="s">
        <v>1348</v>
      </c>
      <c r="E207" s="118" t="s">
        <v>1400</v>
      </c>
      <c r="F207" s="112"/>
      <c r="G207" s="119">
        <f>SUM(G208)</f>
        <v>0</v>
      </c>
      <c r="H207" s="119">
        <f>SUM(H208)</f>
        <v>0</v>
      </c>
      <c r="I207" s="50" t="e">
        <f t="shared" si="5"/>
        <v>#DIV/0!</v>
      </c>
      <c r="J207" s="51"/>
    </row>
    <row r="208" spans="1:10" s="52" customFormat="1" ht="17.25" customHeight="1" hidden="1">
      <c r="A208" s="218" t="s">
        <v>1488</v>
      </c>
      <c r="B208" s="82"/>
      <c r="C208" s="123" t="s">
        <v>1346</v>
      </c>
      <c r="D208" s="123" t="s">
        <v>1348</v>
      </c>
      <c r="E208" s="118" t="s">
        <v>1400</v>
      </c>
      <c r="F208" s="112" t="s">
        <v>1489</v>
      </c>
      <c r="G208" s="119"/>
      <c r="H208" s="119"/>
      <c r="I208" s="50" t="e">
        <f t="shared" si="5"/>
        <v>#DIV/0!</v>
      </c>
      <c r="J208" s="51">
        <f>SUM('[1]ведомствен.'!G59)</f>
        <v>500</v>
      </c>
    </row>
    <row r="209" spans="1:9" s="7" customFormat="1" ht="31.5" customHeight="1" hidden="1">
      <c r="A209" s="218" t="s">
        <v>1319</v>
      </c>
      <c r="B209" s="82"/>
      <c r="C209" s="123" t="s">
        <v>1346</v>
      </c>
      <c r="D209" s="123" t="s">
        <v>1348</v>
      </c>
      <c r="E209" s="118" t="s">
        <v>1485</v>
      </c>
      <c r="F209" s="112" t="s">
        <v>1320</v>
      </c>
      <c r="G209" s="119"/>
      <c r="H209" s="119"/>
      <c r="I209" s="54"/>
    </row>
    <row r="210" spans="1:9" s="7" customFormat="1" ht="31.5" customHeight="1" hidden="1">
      <c r="A210" s="225" t="s">
        <v>1490</v>
      </c>
      <c r="B210" s="82"/>
      <c r="C210" s="123" t="s">
        <v>1346</v>
      </c>
      <c r="D210" s="123" t="s">
        <v>1348</v>
      </c>
      <c r="E210" s="118" t="s">
        <v>1491</v>
      </c>
      <c r="F210" s="112"/>
      <c r="G210" s="119">
        <f>SUM(G211)</f>
        <v>2866.6</v>
      </c>
      <c r="H210" s="119">
        <f>SUM(H211)</f>
        <v>2866.6</v>
      </c>
      <c r="I210" s="54"/>
    </row>
    <row r="211" spans="1:9" s="7" customFormat="1" ht="27" customHeight="1" hidden="1">
      <c r="A211" s="218" t="s">
        <v>1486</v>
      </c>
      <c r="B211" s="82"/>
      <c r="C211" s="123" t="s">
        <v>1346</v>
      </c>
      <c r="D211" s="123" t="s">
        <v>1348</v>
      </c>
      <c r="E211" s="118" t="s">
        <v>1491</v>
      </c>
      <c r="F211" s="112" t="s">
        <v>1487</v>
      </c>
      <c r="G211" s="119">
        <v>2866.6</v>
      </c>
      <c r="H211" s="119">
        <v>2866.6</v>
      </c>
      <c r="I211" s="54"/>
    </row>
    <row r="212" spans="1:9" s="52" customFormat="1" ht="28.5" customHeight="1" hidden="1">
      <c r="A212" s="218" t="s">
        <v>1349</v>
      </c>
      <c r="B212" s="82"/>
      <c r="C212" s="123" t="s">
        <v>1346</v>
      </c>
      <c r="D212" s="123" t="s">
        <v>1348</v>
      </c>
      <c r="E212" s="123" t="s">
        <v>1350</v>
      </c>
      <c r="F212" s="176"/>
      <c r="G212" s="119">
        <f>SUM(G215)+G213</f>
        <v>58663.2</v>
      </c>
      <c r="H212" s="119">
        <f>SUM(H215)+H213</f>
        <v>58663.2</v>
      </c>
      <c r="I212" s="50"/>
    </row>
    <row r="213" spans="1:9" s="52" customFormat="1" ht="23.25" customHeight="1" hidden="1">
      <c r="A213" s="220" t="s">
        <v>1493</v>
      </c>
      <c r="B213" s="89"/>
      <c r="C213" s="187" t="s">
        <v>1346</v>
      </c>
      <c r="D213" s="187" t="s">
        <v>1348</v>
      </c>
      <c r="E213" s="187" t="s">
        <v>1494</v>
      </c>
      <c r="F213" s="183"/>
      <c r="G213" s="124">
        <f>SUM(G214)</f>
        <v>0</v>
      </c>
      <c r="H213" s="124">
        <f>SUM(H214)</f>
        <v>0</v>
      </c>
      <c r="I213" s="50"/>
    </row>
    <row r="214" spans="1:9" s="52" customFormat="1" ht="28.5" customHeight="1" hidden="1">
      <c r="A214" s="220" t="s">
        <v>1319</v>
      </c>
      <c r="B214" s="89"/>
      <c r="C214" s="187" t="s">
        <v>1346</v>
      </c>
      <c r="D214" s="187" t="s">
        <v>1348</v>
      </c>
      <c r="E214" s="187" t="s">
        <v>1494</v>
      </c>
      <c r="F214" s="183" t="s">
        <v>1320</v>
      </c>
      <c r="G214" s="124"/>
      <c r="H214" s="124"/>
      <c r="I214" s="50"/>
    </row>
    <row r="215" spans="1:10" s="52" customFormat="1" ht="28.5" customHeight="1" hidden="1">
      <c r="A215" s="218" t="s">
        <v>305</v>
      </c>
      <c r="B215" s="82"/>
      <c r="C215" s="123" t="s">
        <v>1346</v>
      </c>
      <c r="D215" s="123" t="s">
        <v>1348</v>
      </c>
      <c r="E215" s="123" t="s">
        <v>331</v>
      </c>
      <c r="F215" s="176"/>
      <c r="G215" s="119">
        <f>SUM(G216)+G217+G219</f>
        <v>58663.2</v>
      </c>
      <c r="H215" s="119">
        <f>SUM(H216)+H217+H219</f>
        <v>58663.2</v>
      </c>
      <c r="I215" s="50"/>
      <c r="J215" s="52">
        <f>SUM('[1]ведомствен.'!G63)</f>
        <v>0</v>
      </c>
    </row>
    <row r="216" spans="1:9" s="7" customFormat="1" ht="27" customHeight="1" hidden="1">
      <c r="A216" s="218" t="s">
        <v>309</v>
      </c>
      <c r="B216" s="82"/>
      <c r="C216" s="123" t="s">
        <v>1346</v>
      </c>
      <c r="D216" s="123" t="s">
        <v>1348</v>
      </c>
      <c r="E216" s="123" t="s">
        <v>332</v>
      </c>
      <c r="F216" s="176"/>
      <c r="G216" s="119">
        <v>58663.2</v>
      </c>
      <c r="H216" s="119">
        <v>58663.2</v>
      </c>
      <c r="I216" s="54"/>
    </row>
    <row r="217" spans="1:9" s="7" customFormat="1" ht="27" customHeight="1" hidden="1">
      <c r="A217" s="218" t="s">
        <v>883</v>
      </c>
      <c r="B217" s="82"/>
      <c r="C217" s="123" t="s">
        <v>1346</v>
      </c>
      <c r="D217" s="123" t="s">
        <v>1348</v>
      </c>
      <c r="E217" s="123" t="s">
        <v>884</v>
      </c>
      <c r="F217" s="176"/>
      <c r="G217" s="119"/>
      <c r="H217" s="119"/>
      <c r="I217" s="54"/>
    </row>
    <row r="218" spans="1:9" s="7" customFormat="1" ht="27" customHeight="1" hidden="1">
      <c r="A218" s="218" t="s">
        <v>1486</v>
      </c>
      <c r="B218" s="82"/>
      <c r="C218" s="123" t="s">
        <v>1346</v>
      </c>
      <c r="D218" s="123" t="s">
        <v>1348</v>
      </c>
      <c r="E218" s="123" t="s">
        <v>884</v>
      </c>
      <c r="F218" s="176" t="s">
        <v>1487</v>
      </c>
      <c r="G218" s="119"/>
      <c r="H218" s="119"/>
      <c r="I218" s="54"/>
    </row>
    <row r="219" spans="1:9" s="7" customFormat="1" ht="27" customHeight="1" hidden="1">
      <c r="A219" s="218" t="s">
        <v>1319</v>
      </c>
      <c r="B219" s="82"/>
      <c r="C219" s="123" t="s">
        <v>1346</v>
      </c>
      <c r="D219" s="123" t="s">
        <v>1348</v>
      </c>
      <c r="E219" s="123" t="s">
        <v>1492</v>
      </c>
      <c r="F219" s="176" t="s">
        <v>1320</v>
      </c>
      <c r="G219" s="119"/>
      <c r="H219" s="119"/>
      <c r="I219" s="54"/>
    </row>
    <row r="220" spans="1:10" s="52" customFormat="1" ht="14.25" customHeight="1" hidden="1">
      <c r="A220" s="221" t="s">
        <v>1495</v>
      </c>
      <c r="B220" s="89"/>
      <c r="C220" s="187" t="s">
        <v>1346</v>
      </c>
      <c r="D220" s="187" t="s">
        <v>1348</v>
      </c>
      <c r="E220" s="187" t="s">
        <v>1496</v>
      </c>
      <c r="F220" s="183"/>
      <c r="G220" s="124">
        <f>SUM(G221)</f>
        <v>0</v>
      </c>
      <c r="H220" s="124">
        <f>SUM(H221)</f>
        <v>0</v>
      </c>
      <c r="I220" s="50" t="e">
        <f aca="true" t="shared" si="6" ref="I220:I283">SUM(H220/G220*100)</f>
        <v>#DIV/0!</v>
      </c>
      <c r="J220" s="51"/>
    </row>
    <row r="221" spans="1:10" s="52" customFormat="1" ht="0.75" customHeight="1" hidden="1">
      <c r="A221" s="221" t="s">
        <v>946</v>
      </c>
      <c r="B221" s="89"/>
      <c r="C221" s="187" t="s">
        <v>947</v>
      </c>
      <c r="D221" s="187" t="s">
        <v>1348</v>
      </c>
      <c r="E221" s="187" t="s">
        <v>948</v>
      </c>
      <c r="F221" s="183"/>
      <c r="G221" s="124">
        <f>SUM(G247)</f>
        <v>0</v>
      </c>
      <c r="H221" s="124">
        <f>SUM(H247)</f>
        <v>0</v>
      </c>
      <c r="I221" s="50" t="e">
        <f t="shared" si="6"/>
        <v>#DIV/0!</v>
      </c>
      <c r="J221" s="51"/>
    </row>
    <row r="222" spans="1:10" s="52" customFormat="1" ht="27" customHeight="1" hidden="1">
      <c r="A222" s="226" t="s">
        <v>311</v>
      </c>
      <c r="B222" s="115"/>
      <c r="C222" s="177" t="s">
        <v>1346</v>
      </c>
      <c r="D222" s="177" t="s">
        <v>1348</v>
      </c>
      <c r="E222" s="177" t="s">
        <v>332</v>
      </c>
      <c r="F222" s="188" t="s">
        <v>312</v>
      </c>
      <c r="G222" s="124">
        <v>51090.9</v>
      </c>
      <c r="H222" s="124">
        <v>58663.2</v>
      </c>
      <c r="I222" s="50">
        <f t="shared" si="6"/>
        <v>114.82123039523671</v>
      </c>
      <c r="J222" s="51"/>
    </row>
    <row r="223" spans="1:10" s="52" customFormat="1" ht="21" customHeight="1" hidden="1">
      <c r="A223" s="220" t="s">
        <v>949</v>
      </c>
      <c r="B223" s="117"/>
      <c r="C223" s="118" t="s">
        <v>1346</v>
      </c>
      <c r="D223" s="118" t="s">
        <v>1463</v>
      </c>
      <c r="E223" s="118"/>
      <c r="F223" s="112"/>
      <c r="G223" s="119">
        <f>SUM(G234+G236+G241+G231+G224+G226)+G228</f>
        <v>267657.8</v>
      </c>
      <c r="H223" s="119">
        <f>SUM(H234+H236+H241+H231+H224+H226)+H228</f>
        <v>251514.4</v>
      </c>
      <c r="I223" s="50">
        <f t="shared" si="6"/>
        <v>93.96864204966192</v>
      </c>
      <c r="J223" s="51"/>
    </row>
    <row r="224" spans="1:10" s="52" customFormat="1" ht="28.5" customHeight="1">
      <c r="A224" s="227" t="s">
        <v>333</v>
      </c>
      <c r="B224" s="121"/>
      <c r="C224" s="118" t="s">
        <v>1346</v>
      </c>
      <c r="D224" s="118" t="s">
        <v>1463</v>
      </c>
      <c r="E224" s="132" t="s">
        <v>951</v>
      </c>
      <c r="F224" s="130"/>
      <c r="G224" s="119">
        <f>SUM(G225)</f>
        <v>77080.7</v>
      </c>
      <c r="H224" s="119">
        <f>SUM(H225)</f>
        <v>77080.7</v>
      </c>
      <c r="I224" s="50">
        <f t="shared" si="6"/>
        <v>100</v>
      </c>
      <c r="J224" s="51"/>
    </row>
    <row r="225" spans="1:10" s="8" customFormat="1" ht="21.75" customHeight="1">
      <c r="A225" s="220" t="s">
        <v>1319</v>
      </c>
      <c r="B225" s="121"/>
      <c r="C225" s="118" t="s">
        <v>1346</v>
      </c>
      <c r="D225" s="118" t="s">
        <v>1463</v>
      </c>
      <c r="E225" s="132" t="s">
        <v>951</v>
      </c>
      <c r="F225" s="130" t="s">
        <v>1320</v>
      </c>
      <c r="G225" s="119">
        <v>77080.7</v>
      </c>
      <c r="H225" s="119">
        <v>77080.7</v>
      </c>
      <c r="I225" s="50"/>
      <c r="J225" s="8">
        <f>SUM('[1]ведомствен.'!G341)</f>
        <v>4843.8</v>
      </c>
    </row>
    <row r="226" spans="1:10" s="52" customFormat="1" ht="18.75" customHeight="1">
      <c r="A226" s="227" t="s">
        <v>334</v>
      </c>
      <c r="B226" s="121"/>
      <c r="C226" s="118" t="s">
        <v>1346</v>
      </c>
      <c r="D226" s="118" t="s">
        <v>1463</v>
      </c>
      <c r="E226" s="132" t="s">
        <v>335</v>
      </c>
      <c r="F226" s="130"/>
      <c r="G226" s="119">
        <f>SUM(G227)</f>
        <v>40000</v>
      </c>
      <c r="H226" s="119">
        <f>SUM(H227)</f>
        <v>29070.4</v>
      </c>
      <c r="I226" s="50">
        <f t="shared" si="6"/>
        <v>72.676</v>
      </c>
      <c r="J226" s="51">
        <f>SUM('[1]ведомствен.'!G342)</f>
        <v>156.19999999999982</v>
      </c>
    </row>
    <row r="227" spans="1:10" s="52" customFormat="1" ht="15">
      <c r="A227" s="218" t="s">
        <v>1319</v>
      </c>
      <c r="B227" s="121"/>
      <c r="C227" s="118" t="s">
        <v>1346</v>
      </c>
      <c r="D227" s="118" t="s">
        <v>1463</v>
      </c>
      <c r="E227" s="132" t="s">
        <v>335</v>
      </c>
      <c r="F227" s="130" t="s">
        <v>1320</v>
      </c>
      <c r="G227" s="119">
        <v>40000</v>
      </c>
      <c r="H227" s="119">
        <v>29070.4</v>
      </c>
      <c r="I227" s="50">
        <f t="shared" si="6"/>
        <v>72.676</v>
      </c>
      <c r="J227" s="51"/>
    </row>
    <row r="228" spans="1:10" s="52" customFormat="1" ht="18" customHeight="1">
      <c r="A228" s="226" t="s">
        <v>1480</v>
      </c>
      <c r="B228" s="121"/>
      <c r="C228" s="118" t="s">
        <v>1346</v>
      </c>
      <c r="D228" s="118" t="s">
        <v>1463</v>
      </c>
      <c r="E228" s="132" t="s">
        <v>1481</v>
      </c>
      <c r="F228" s="130"/>
      <c r="G228" s="119">
        <f>SUM(G229)</f>
        <v>55800</v>
      </c>
      <c r="H228" s="119">
        <f>SUM(H229)</f>
        <v>55800</v>
      </c>
      <c r="I228" s="50">
        <f t="shared" si="6"/>
        <v>100</v>
      </c>
      <c r="J228" s="51"/>
    </row>
    <row r="229" spans="1:10" s="52" customFormat="1" ht="15.75" customHeight="1">
      <c r="A229" s="218" t="s">
        <v>336</v>
      </c>
      <c r="B229" s="121"/>
      <c r="C229" s="118" t="s">
        <v>1346</v>
      </c>
      <c r="D229" s="118" t="s">
        <v>1463</v>
      </c>
      <c r="E229" s="132" t="s">
        <v>337</v>
      </c>
      <c r="F229" s="130"/>
      <c r="G229" s="119">
        <f>SUM(G230)</f>
        <v>55800</v>
      </c>
      <c r="H229" s="119">
        <f>SUM(H230)</f>
        <v>55800</v>
      </c>
      <c r="I229" s="50">
        <f t="shared" si="6"/>
        <v>100</v>
      </c>
      <c r="J229" s="51">
        <f>SUM('[1]ведомствен.'!G874)</f>
        <v>7448.7</v>
      </c>
    </row>
    <row r="230" spans="1:10" s="52" customFormat="1" ht="21" customHeight="1">
      <c r="A230" s="218" t="s">
        <v>1418</v>
      </c>
      <c r="B230" s="121"/>
      <c r="C230" s="118" t="s">
        <v>1346</v>
      </c>
      <c r="D230" s="118" t="s">
        <v>1463</v>
      </c>
      <c r="E230" s="132" t="s">
        <v>337</v>
      </c>
      <c r="F230" s="130" t="s">
        <v>1420</v>
      </c>
      <c r="G230" s="119">
        <v>55800</v>
      </c>
      <c r="H230" s="119">
        <v>55800</v>
      </c>
      <c r="I230" s="50">
        <f t="shared" si="6"/>
        <v>100</v>
      </c>
      <c r="J230" s="51"/>
    </row>
    <row r="231" spans="1:10" s="52" customFormat="1" ht="45" customHeight="1">
      <c r="A231" s="228" t="s">
        <v>1052</v>
      </c>
      <c r="B231" s="121"/>
      <c r="C231" s="118" t="s">
        <v>1346</v>
      </c>
      <c r="D231" s="118" t="s">
        <v>1463</v>
      </c>
      <c r="E231" s="132" t="s">
        <v>1053</v>
      </c>
      <c r="F231" s="130"/>
      <c r="G231" s="119">
        <f>SUM(G233+G232)</f>
        <v>94777.1</v>
      </c>
      <c r="H231" s="119">
        <f>SUM(H233+H232)</f>
        <v>89563.3</v>
      </c>
      <c r="I231" s="50">
        <f t="shared" si="6"/>
        <v>94.49888211392836</v>
      </c>
      <c r="J231" s="51"/>
    </row>
    <row r="232" spans="1:10" s="52" customFormat="1" ht="15" customHeight="1">
      <c r="A232" s="218" t="s">
        <v>1418</v>
      </c>
      <c r="B232" s="121"/>
      <c r="C232" s="118" t="s">
        <v>1346</v>
      </c>
      <c r="D232" s="118" t="s">
        <v>1463</v>
      </c>
      <c r="E232" s="132" t="s">
        <v>1053</v>
      </c>
      <c r="F232" s="130" t="s">
        <v>1420</v>
      </c>
      <c r="G232" s="119">
        <v>6459.3</v>
      </c>
      <c r="H232" s="119">
        <v>4869</v>
      </c>
      <c r="I232" s="50">
        <f t="shared" si="6"/>
        <v>75.37968510519715</v>
      </c>
      <c r="J232" s="51">
        <f>SUM('[1]ведомствен.'!G347)</f>
        <v>1600</v>
      </c>
    </row>
    <row r="233" spans="1:10" s="52" customFormat="1" ht="22.5" customHeight="1">
      <c r="A233" s="218" t="s">
        <v>1319</v>
      </c>
      <c r="B233" s="121"/>
      <c r="C233" s="118" t="s">
        <v>1346</v>
      </c>
      <c r="D233" s="118" t="s">
        <v>1463</v>
      </c>
      <c r="E233" s="132" t="s">
        <v>1053</v>
      </c>
      <c r="F233" s="130" t="s">
        <v>1320</v>
      </c>
      <c r="G233" s="119">
        <v>88317.8</v>
      </c>
      <c r="H233" s="119">
        <v>84694.3</v>
      </c>
      <c r="I233" s="50">
        <f t="shared" si="6"/>
        <v>95.89720305532973</v>
      </c>
      <c r="J233" s="51"/>
    </row>
    <row r="234" spans="1:10" s="52" customFormat="1" ht="21.75" customHeight="1" hidden="1">
      <c r="A234" s="229" t="s">
        <v>955</v>
      </c>
      <c r="B234" s="118"/>
      <c r="C234" s="118" t="s">
        <v>1346</v>
      </c>
      <c r="D234" s="118" t="s">
        <v>952</v>
      </c>
      <c r="E234" s="118" t="s">
        <v>956</v>
      </c>
      <c r="F234" s="112"/>
      <c r="G234" s="119">
        <f>SUM(G235)</f>
        <v>0</v>
      </c>
      <c r="H234" s="119">
        <f>SUM(H235)</f>
        <v>0</v>
      </c>
      <c r="I234" s="50" t="e">
        <f t="shared" si="6"/>
        <v>#DIV/0!</v>
      </c>
      <c r="J234" s="51"/>
    </row>
    <row r="235" spans="1:10" s="52" customFormat="1" ht="43.5" customHeight="1" hidden="1">
      <c r="A235" s="218" t="s">
        <v>1319</v>
      </c>
      <c r="B235" s="118"/>
      <c r="C235" s="118" t="s">
        <v>1346</v>
      </c>
      <c r="D235" s="118" t="s">
        <v>952</v>
      </c>
      <c r="E235" s="118" t="s">
        <v>956</v>
      </c>
      <c r="F235" s="112" t="s">
        <v>1320</v>
      </c>
      <c r="G235" s="119">
        <f>5050-2000-3050</f>
        <v>0</v>
      </c>
      <c r="H235" s="119">
        <f>5050-2000-3050</f>
        <v>0</v>
      </c>
      <c r="I235" s="50" t="e">
        <f t="shared" si="6"/>
        <v>#DIV/0!</v>
      </c>
      <c r="J235" s="51">
        <f>SUM('[1]ведомствен.'!G350)</f>
        <v>824</v>
      </c>
    </row>
    <row r="236" spans="1:10" s="52" customFormat="1" ht="45" customHeight="1" hidden="1">
      <c r="A236" s="218" t="s">
        <v>1355</v>
      </c>
      <c r="B236" s="109"/>
      <c r="C236" s="118" t="s">
        <v>1346</v>
      </c>
      <c r="D236" s="118" t="s">
        <v>952</v>
      </c>
      <c r="E236" s="123" t="s">
        <v>1356</v>
      </c>
      <c r="F236" s="112"/>
      <c r="G236" s="119">
        <f>SUM(G237)</f>
        <v>0</v>
      </c>
      <c r="H236" s="119">
        <f>SUM(H237)</f>
        <v>0</v>
      </c>
      <c r="I236" s="50" t="e">
        <f t="shared" si="6"/>
        <v>#DIV/0!</v>
      </c>
      <c r="J236" s="51">
        <f>SUM('[1]ведомствен.'!G351)</f>
        <v>2529</v>
      </c>
    </row>
    <row r="237" spans="1:11" s="16" customFormat="1" ht="15" hidden="1">
      <c r="A237" s="218" t="s">
        <v>957</v>
      </c>
      <c r="B237" s="109"/>
      <c r="C237" s="118" t="s">
        <v>1346</v>
      </c>
      <c r="D237" s="118" t="s">
        <v>952</v>
      </c>
      <c r="E237" s="123" t="s">
        <v>958</v>
      </c>
      <c r="F237" s="112"/>
      <c r="G237" s="119">
        <f>SUM(G238)</f>
        <v>0</v>
      </c>
      <c r="H237" s="119">
        <f>SUM(H238)</f>
        <v>0</v>
      </c>
      <c r="I237" s="53" t="e">
        <f t="shared" si="6"/>
        <v>#DIV/0!</v>
      </c>
      <c r="J237" s="15"/>
      <c r="K237" s="16">
        <f>SUM('[1]ведомствен.'!G64+'[1]ведомствен.'!G352+'[1]ведомствен.'!G875)</f>
        <v>722337.3</v>
      </c>
    </row>
    <row r="238" spans="1:11" s="52" customFormat="1" ht="15" hidden="1">
      <c r="A238" s="218" t="s">
        <v>1319</v>
      </c>
      <c r="B238" s="109"/>
      <c r="C238" s="118" t="s">
        <v>1346</v>
      </c>
      <c r="D238" s="118" t="s">
        <v>952</v>
      </c>
      <c r="E238" s="123" t="s">
        <v>958</v>
      </c>
      <c r="F238" s="112" t="s">
        <v>1320</v>
      </c>
      <c r="G238" s="119"/>
      <c r="H238" s="119"/>
      <c r="I238" s="50" t="e">
        <f t="shared" si="6"/>
        <v>#DIV/0!</v>
      </c>
      <c r="J238" s="51"/>
      <c r="K238" s="51">
        <f>SUM(J238:J392)</f>
        <v>722337.3</v>
      </c>
    </row>
    <row r="239" spans="1:10" s="52" customFormat="1" ht="28.5" hidden="1">
      <c r="A239" s="218" t="s">
        <v>1355</v>
      </c>
      <c r="B239" s="109"/>
      <c r="C239" s="118" t="s">
        <v>1346</v>
      </c>
      <c r="D239" s="118" t="s">
        <v>952</v>
      </c>
      <c r="E239" s="123" t="s">
        <v>1356</v>
      </c>
      <c r="F239" s="112"/>
      <c r="G239" s="119">
        <f>SUM(G240)</f>
        <v>0</v>
      </c>
      <c r="H239" s="119">
        <f>SUM(H240)</f>
        <v>0</v>
      </c>
      <c r="I239" s="50" t="e">
        <f t="shared" si="6"/>
        <v>#DIV/0!</v>
      </c>
      <c r="J239" s="51"/>
    </row>
    <row r="240" spans="1:10" s="52" customFormat="1" ht="77.25" customHeight="1" hidden="1">
      <c r="A240" s="218" t="s">
        <v>957</v>
      </c>
      <c r="B240" s="109"/>
      <c r="C240" s="118" t="s">
        <v>1346</v>
      </c>
      <c r="D240" s="118" t="s">
        <v>952</v>
      </c>
      <c r="E240" s="123" t="s">
        <v>1356</v>
      </c>
      <c r="F240" s="112" t="s">
        <v>1357</v>
      </c>
      <c r="G240" s="119"/>
      <c r="H240" s="119"/>
      <c r="I240" s="50" t="e">
        <f t="shared" si="6"/>
        <v>#DIV/0!</v>
      </c>
      <c r="J240" s="51"/>
    </row>
    <row r="241" spans="1:10" s="52" customFormat="1" ht="61.5" customHeight="1" hidden="1">
      <c r="A241" s="218" t="s">
        <v>1374</v>
      </c>
      <c r="B241" s="109"/>
      <c r="C241" s="118" t="s">
        <v>1346</v>
      </c>
      <c r="D241" s="118" t="s">
        <v>1463</v>
      </c>
      <c r="E241" s="123" t="s">
        <v>1375</v>
      </c>
      <c r="F241" s="112"/>
      <c r="G241" s="119">
        <f>SUM(G242)</f>
        <v>0</v>
      </c>
      <c r="H241" s="119">
        <f>SUM(H242)</f>
        <v>0</v>
      </c>
      <c r="I241" s="50" t="e">
        <f t="shared" si="6"/>
        <v>#DIV/0!</v>
      </c>
      <c r="J241" s="51"/>
    </row>
    <row r="242" spans="1:10" s="52" customFormat="1" ht="21" customHeight="1" hidden="1">
      <c r="A242" s="218" t="s">
        <v>338</v>
      </c>
      <c r="B242" s="109"/>
      <c r="C242" s="118" t="s">
        <v>1346</v>
      </c>
      <c r="D242" s="118" t="s">
        <v>1463</v>
      </c>
      <c r="E242" s="123" t="s">
        <v>339</v>
      </c>
      <c r="F242" s="112"/>
      <c r="G242" s="119">
        <f>SUM(G243)</f>
        <v>0</v>
      </c>
      <c r="H242" s="119">
        <f>SUM(H243)</f>
        <v>0</v>
      </c>
      <c r="I242" s="50" t="e">
        <f t="shared" si="6"/>
        <v>#DIV/0!</v>
      </c>
      <c r="J242" s="51">
        <f>SUM('[1]ведомствен.'!G357)+'[1]ведомствен.'!G69</f>
        <v>18877.4</v>
      </c>
    </row>
    <row r="243" spans="1:10" s="52" customFormat="1" ht="58.5" customHeight="1" hidden="1">
      <c r="A243" s="218" t="s">
        <v>1319</v>
      </c>
      <c r="B243" s="117"/>
      <c r="C243" s="118" t="s">
        <v>1346</v>
      </c>
      <c r="D243" s="118" t="s">
        <v>1463</v>
      </c>
      <c r="E243" s="123" t="s">
        <v>339</v>
      </c>
      <c r="F243" s="112" t="s">
        <v>1320</v>
      </c>
      <c r="G243" s="124"/>
      <c r="H243" s="124"/>
      <c r="I243" s="50" t="e">
        <f t="shared" si="6"/>
        <v>#DIV/0!</v>
      </c>
      <c r="J243" s="51"/>
    </row>
    <row r="244" spans="1:10" s="52" customFormat="1" ht="21" customHeight="1" hidden="1">
      <c r="A244" s="226"/>
      <c r="B244" s="115"/>
      <c r="C244" s="177"/>
      <c r="D244" s="177"/>
      <c r="E244" s="177"/>
      <c r="F244" s="188"/>
      <c r="G244" s="124"/>
      <c r="H244" s="124"/>
      <c r="I244" s="50" t="e">
        <f t="shared" si="6"/>
        <v>#DIV/0!</v>
      </c>
      <c r="J244" s="51">
        <f>SUM('[1]ведомствен.'!G359+'[1]ведомствен.'!G879)+'[1]ведомствен.'!G71</f>
        <v>56648.5</v>
      </c>
    </row>
    <row r="245" spans="1:10" s="52" customFormat="1" ht="90.75" customHeight="1" hidden="1">
      <c r="A245" s="226"/>
      <c r="B245" s="115"/>
      <c r="C245" s="177"/>
      <c r="D245" s="177"/>
      <c r="E245" s="177"/>
      <c r="F245" s="188"/>
      <c r="G245" s="124"/>
      <c r="H245" s="124"/>
      <c r="I245" s="50" t="e">
        <f t="shared" si="6"/>
        <v>#DIV/0!</v>
      </c>
      <c r="J245" s="51"/>
    </row>
    <row r="246" spans="1:10" s="52" customFormat="1" ht="21" customHeight="1" hidden="1">
      <c r="A246" s="226"/>
      <c r="B246" s="115"/>
      <c r="C246" s="177"/>
      <c r="D246" s="177"/>
      <c r="E246" s="177"/>
      <c r="F246" s="188"/>
      <c r="G246" s="124"/>
      <c r="H246" s="124"/>
      <c r="I246" s="50" t="e">
        <f t="shared" si="6"/>
        <v>#DIV/0!</v>
      </c>
      <c r="J246" s="51">
        <f>SUM('[1]ведомствен.'!G361)+'[1]ведомствен.'!G73</f>
        <v>0</v>
      </c>
    </row>
    <row r="247" spans="1:10" s="52" customFormat="1" ht="15" hidden="1">
      <c r="A247" s="218" t="s">
        <v>1486</v>
      </c>
      <c r="B247" s="89"/>
      <c r="C247" s="187" t="s">
        <v>1346</v>
      </c>
      <c r="D247" s="187" t="s">
        <v>1348</v>
      </c>
      <c r="E247" s="187" t="s">
        <v>948</v>
      </c>
      <c r="F247" s="183" t="s">
        <v>1487</v>
      </c>
      <c r="G247" s="124"/>
      <c r="H247" s="124"/>
      <c r="I247" s="50" t="e">
        <f t="shared" si="6"/>
        <v>#DIV/0!</v>
      </c>
      <c r="J247" s="51"/>
    </row>
    <row r="248" spans="1:10" s="52" customFormat="1" ht="15">
      <c r="A248" s="220" t="s">
        <v>1353</v>
      </c>
      <c r="B248" s="91"/>
      <c r="C248" s="118" t="s">
        <v>1346</v>
      </c>
      <c r="D248" s="118" t="s">
        <v>952</v>
      </c>
      <c r="E248" s="118"/>
      <c r="F248" s="112"/>
      <c r="G248" s="119">
        <f>SUM(G252+G257+G267)+G263+G260+G249</f>
        <v>26771.3</v>
      </c>
      <c r="H248" s="119">
        <f>SUM(H252+H257+H267)+H263+H260+H249</f>
        <v>23479.6</v>
      </c>
      <c r="I248" s="50">
        <f t="shared" si="6"/>
        <v>87.70436997829765</v>
      </c>
      <c r="J248" s="51"/>
    </row>
    <row r="249" spans="1:10" s="52" customFormat="1" ht="33" customHeight="1">
      <c r="A249" s="218" t="s">
        <v>1330</v>
      </c>
      <c r="B249" s="91"/>
      <c r="C249" s="118" t="s">
        <v>1346</v>
      </c>
      <c r="D249" s="118" t="s">
        <v>952</v>
      </c>
      <c r="E249" s="123" t="s">
        <v>1331</v>
      </c>
      <c r="F249" s="112"/>
      <c r="G249" s="119">
        <f>SUM(G250)</f>
        <v>2969.3</v>
      </c>
      <c r="H249" s="119">
        <f>SUM(H250)</f>
        <v>2944</v>
      </c>
      <c r="I249" s="50">
        <f t="shared" si="6"/>
        <v>99.14794732765297</v>
      </c>
      <c r="J249" s="51">
        <f>SUM('[1]ведомствен.'!G364)+'[1]ведомствен.'!G76</f>
        <v>7647</v>
      </c>
    </row>
    <row r="250" spans="1:10" s="52" customFormat="1" ht="0.75" customHeight="1" hidden="1">
      <c r="A250" s="221" t="s">
        <v>1416</v>
      </c>
      <c r="B250" s="91"/>
      <c r="C250" s="118" t="s">
        <v>1346</v>
      </c>
      <c r="D250" s="118" t="s">
        <v>952</v>
      </c>
      <c r="E250" s="123" t="s">
        <v>1417</v>
      </c>
      <c r="F250" s="112"/>
      <c r="G250" s="119">
        <f>SUM(G251)</f>
        <v>2969.3</v>
      </c>
      <c r="H250" s="119">
        <f>SUM(H251)</f>
        <v>2944</v>
      </c>
      <c r="I250" s="50">
        <f t="shared" si="6"/>
        <v>99.14794732765297</v>
      </c>
      <c r="J250" s="51">
        <f>SUM('[1]ведомствен.'!G365)+'[1]ведомствен.'!G77</f>
        <v>0</v>
      </c>
    </row>
    <row r="251" spans="1:10" s="52" customFormat="1" ht="28.5" customHeight="1" hidden="1">
      <c r="A251" s="220" t="s">
        <v>1319</v>
      </c>
      <c r="B251" s="91"/>
      <c r="C251" s="118" t="s">
        <v>1346</v>
      </c>
      <c r="D251" s="118" t="s">
        <v>952</v>
      </c>
      <c r="E251" s="123" t="s">
        <v>1417</v>
      </c>
      <c r="F251" s="112" t="s">
        <v>1320</v>
      </c>
      <c r="G251" s="119">
        <v>2969.3</v>
      </c>
      <c r="H251" s="119">
        <v>2944</v>
      </c>
      <c r="I251" s="50">
        <f t="shared" si="6"/>
        <v>99.14794732765297</v>
      </c>
      <c r="J251" s="51"/>
    </row>
    <row r="252" spans="1:10" s="52" customFormat="1" ht="32.25" customHeight="1" hidden="1">
      <c r="A252" s="229" t="s">
        <v>955</v>
      </c>
      <c r="B252" s="92"/>
      <c r="C252" s="118" t="s">
        <v>1346</v>
      </c>
      <c r="D252" s="118" t="s">
        <v>952</v>
      </c>
      <c r="E252" s="118" t="s">
        <v>956</v>
      </c>
      <c r="F252" s="112"/>
      <c r="G252" s="119">
        <f>SUM(G253+G256)</f>
        <v>4235.9</v>
      </c>
      <c r="H252" s="119">
        <f>SUM(H253+H256)</f>
        <v>4235.9</v>
      </c>
      <c r="I252" s="50">
        <f t="shared" si="6"/>
        <v>100</v>
      </c>
      <c r="J252" s="51"/>
    </row>
    <row r="253" spans="1:10" s="52" customFormat="1" ht="17.25" customHeight="1" hidden="1">
      <c r="A253" s="218" t="s">
        <v>1319</v>
      </c>
      <c r="B253" s="92"/>
      <c r="C253" s="118" t="s">
        <v>1346</v>
      </c>
      <c r="D253" s="118" t="s">
        <v>952</v>
      </c>
      <c r="E253" s="118" t="s">
        <v>956</v>
      </c>
      <c r="F253" s="112" t="s">
        <v>1320</v>
      </c>
      <c r="G253" s="119"/>
      <c r="H253" s="119"/>
      <c r="I253" s="50" t="e">
        <f t="shared" si="6"/>
        <v>#DIV/0!</v>
      </c>
      <c r="J253" s="51"/>
    </row>
    <row r="254" spans="1:10" s="52" customFormat="1" ht="29.25" customHeight="1">
      <c r="A254" s="218" t="s">
        <v>340</v>
      </c>
      <c r="B254" s="82"/>
      <c r="C254" s="118" t="s">
        <v>1346</v>
      </c>
      <c r="D254" s="118" t="s">
        <v>952</v>
      </c>
      <c r="E254" s="123" t="s">
        <v>341</v>
      </c>
      <c r="F254" s="112"/>
      <c r="G254" s="119">
        <f>SUM(G255)</f>
        <v>4235.9</v>
      </c>
      <c r="H254" s="119">
        <f>SUM(H255)</f>
        <v>4235.9</v>
      </c>
      <c r="I254" s="50">
        <f t="shared" si="6"/>
        <v>100</v>
      </c>
      <c r="J254" s="51"/>
    </row>
    <row r="255" spans="1:10" s="52" customFormat="1" ht="30.75" customHeight="1">
      <c r="A255" s="218" t="s">
        <v>309</v>
      </c>
      <c r="B255" s="82"/>
      <c r="C255" s="118" t="s">
        <v>1346</v>
      </c>
      <c r="D255" s="118" t="s">
        <v>952</v>
      </c>
      <c r="E255" s="123" t="s">
        <v>342</v>
      </c>
      <c r="F255" s="112"/>
      <c r="G255" s="119">
        <f>SUM(G256)</f>
        <v>4235.9</v>
      </c>
      <c r="H255" s="119">
        <f>SUM(H256)</f>
        <v>4235.9</v>
      </c>
      <c r="I255" s="50">
        <f t="shared" si="6"/>
        <v>100</v>
      </c>
      <c r="J255" s="51">
        <f>SUM('[1]ведомствен.'!G370+'[1]ведомствен.'!G883)+'[1]ведомствен.'!G82</f>
        <v>23346.8</v>
      </c>
    </row>
    <row r="256" spans="1:10" s="52" customFormat="1" ht="29.25" customHeight="1" hidden="1">
      <c r="A256" s="218" t="s">
        <v>311</v>
      </c>
      <c r="B256" s="82"/>
      <c r="C256" s="118" t="s">
        <v>1346</v>
      </c>
      <c r="D256" s="118" t="s">
        <v>952</v>
      </c>
      <c r="E256" s="123" t="s">
        <v>342</v>
      </c>
      <c r="F256" s="112" t="s">
        <v>312</v>
      </c>
      <c r="G256" s="119">
        <v>4235.9</v>
      </c>
      <c r="H256" s="119">
        <v>4235.9</v>
      </c>
      <c r="I256" s="50">
        <f t="shared" si="6"/>
        <v>100</v>
      </c>
      <c r="J256" s="51">
        <f>SUM('[1]ведомствен.'!G371+'[1]ведомствен.'!G884)+'[1]ведомствен.'!G83</f>
        <v>0</v>
      </c>
    </row>
    <row r="257" spans="1:10" s="52" customFormat="1" ht="33" customHeight="1">
      <c r="A257" s="218" t="s">
        <v>1355</v>
      </c>
      <c r="B257" s="82"/>
      <c r="C257" s="118" t="s">
        <v>1346</v>
      </c>
      <c r="D257" s="118" t="s">
        <v>952</v>
      </c>
      <c r="E257" s="123" t="s">
        <v>1356</v>
      </c>
      <c r="F257" s="112"/>
      <c r="G257" s="119">
        <f>SUM(G258)</f>
        <v>3830.4</v>
      </c>
      <c r="H257" s="119">
        <f>SUM(H258)</f>
        <v>749</v>
      </c>
      <c r="I257" s="50">
        <f t="shared" si="6"/>
        <v>19.554093567251464</v>
      </c>
      <c r="J257" s="51"/>
    </row>
    <row r="258" spans="1:10" s="52" customFormat="1" ht="16.5" customHeight="1">
      <c r="A258" s="218" t="s">
        <v>957</v>
      </c>
      <c r="B258" s="82"/>
      <c r="C258" s="118" t="s">
        <v>1346</v>
      </c>
      <c r="D258" s="118" t="s">
        <v>952</v>
      </c>
      <c r="E258" s="123" t="s">
        <v>958</v>
      </c>
      <c r="F258" s="112"/>
      <c r="G258" s="119">
        <f>SUM(G259)</f>
        <v>3830.4</v>
      </c>
      <c r="H258" s="119">
        <f>SUM(H259)</f>
        <v>749</v>
      </c>
      <c r="I258" s="50">
        <f t="shared" si="6"/>
        <v>19.554093567251464</v>
      </c>
      <c r="J258" s="51">
        <f>SUM('[1]ведомствен.'!G373+'[1]ведомствен.'!G85)</f>
        <v>12944</v>
      </c>
    </row>
    <row r="259" spans="1:10" s="52" customFormat="1" ht="14.25" customHeight="1">
      <c r="A259" s="218" t="s">
        <v>1319</v>
      </c>
      <c r="B259" s="82"/>
      <c r="C259" s="118" t="s">
        <v>1346</v>
      </c>
      <c r="D259" s="118" t="s">
        <v>952</v>
      </c>
      <c r="E259" s="123" t="s">
        <v>958</v>
      </c>
      <c r="F259" s="112" t="s">
        <v>1320</v>
      </c>
      <c r="G259" s="119">
        <v>3830.4</v>
      </c>
      <c r="H259" s="119">
        <v>749</v>
      </c>
      <c r="I259" s="50">
        <f t="shared" si="6"/>
        <v>19.554093567251464</v>
      </c>
      <c r="J259" s="51"/>
    </row>
    <row r="260" spans="1:10" s="52" customFormat="1" ht="44.25" customHeight="1" hidden="1">
      <c r="A260" s="218" t="s">
        <v>343</v>
      </c>
      <c r="B260" s="82"/>
      <c r="C260" s="118" t="s">
        <v>1346</v>
      </c>
      <c r="D260" s="118" t="s">
        <v>952</v>
      </c>
      <c r="E260" s="123" t="s">
        <v>344</v>
      </c>
      <c r="F260" s="112"/>
      <c r="G260" s="119">
        <f>SUM(G261)</f>
        <v>4011</v>
      </c>
      <c r="H260" s="119">
        <f>SUM(H261)</f>
        <v>4011</v>
      </c>
      <c r="I260" s="50">
        <f t="shared" si="6"/>
        <v>100</v>
      </c>
      <c r="J260" s="51"/>
    </row>
    <row r="261" spans="1:10" s="52" customFormat="1" ht="15.75" customHeight="1" hidden="1">
      <c r="A261" s="218" t="s">
        <v>345</v>
      </c>
      <c r="B261" s="82"/>
      <c r="C261" s="118" t="s">
        <v>1346</v>
      </c>
      <c r="D261" s="118" t="s">
        <v>952</v>
      </c>
      <c r="E261" s="123" t="s">
        <v>346</v>
      </c>
      <c r="F261" s="112"/>
      <c r="G261" s="119">
        <f>SUM(G262)</f>
        <v>4011</v>
      </c>
      <c r="H261" s="119">
        <f>SUM(H262)</f>
        <v>4011</v>
      </c>
      <c r="I261" s="50">
        <f t="shared" si="6"/>
        <v>100</v>
      </c>
      <c r="J261" s="51"/>
    </row>
    <row r="262" spans="1:10" s="52" customFormat="1" ht="28.5" customHeight="1" hidden="1">
      <c r="A262" s="218" t="s">
        <v>1319</v>
      </c>
      <c r="B262" s="82"/>
      <c r="C262" s="118" t="s">
        <v>1346</v>
      </c>
      <c r="D262" s="118" t="s">
        <v>952</v>
      </c>
      <c r="E262" s="123" t="s">
        <v>346</v>
      </c>
      <c r="F262" s="112" t="s">
        <v>1320</v>
      </c>
      <c r="G262" s="119">
        <v>4011</v>
      </c>
      <c r="H262" s="119">
        <v>4011</v>
      </c>
      <c r="I262" s="50">
        <f t="shared" si="6"/>
        <v>100</v>
      </c>
      <c r="J262" s="51"/>
    </row>
    <row r="263" spans="1:10" s="23" customFormat="1" ht="16.5" customHeight="1" hidden="1">
      <c r="A263" s="226" t="s">
        <v>1480</v>
      </c>
      <c r="B263" s="126"/>
      <c r="C263" s="118" t="s">
        <v>1346</v>
      </c>
      <c r="D263" s="118" t="s">
        <v>952</v>
      </c>
      <c r="E263" s="189" t="s">
        <v>1481</v>
      </c>
      <c r="F263" s="112"/>
      <c r="G263" s="119">
        <f aca="true" t="shared" si="7" ref="G263:H265">SUM(G264)</f>
        <v>800</v>
      </c>
      <c r="H263" s="119">
        <f t="shared" si="7"/>
        <v>800</v>
      </c>
      <c r="I263" s="50">
        <f t="shared" si="6"/>
        <v>100</v>
      </c>
      <c r="J263" s="22"/>
    </row>
    <row r="264" spans="1:10" s="8" customFormat="1" ht="18.75" customHeight="1" hidden="1">
      <c r="A264" s="220" t="s">
        <v>994</v>
      </c>
      <c r="B264" s="126"/>
      <c r="C264" s="118" t="s">
        <v>1346</v>
      </c>
      <c r="D264" s="118" t="s">
        <v>952</v>
      </c>
      <c r="E264" s="189" t="s">
        <v>995</v>
      </c>
      <c r="F264" s="112"/>
      <c r="G264" s="119">
        <f t="shared" si="7"/>
        <v>800</v>
      </c>
      <c r="H264" s="119">
        <f t="shared" si="7"/>
        <v>800</v>
      </c>
      <c r="I264" s="50">
        <f t="shared" si="6"/>
        <v>100</v>
      </c>
      <c r="J264" s="55"/>
    </row>
    <row r="265" spans="1:10" s="8" customFormat="1" ht="39.75" customHeight="1" hidden="1">
      <c r="A265" s="226" t="s">
        <v>959</v>
      </c>
      <c r="B265" s="91"/>
      <c r="C265" s="118" t="s">
        <v>1346</v>
      </c>
      <c r="D265" s="118" t="s">
        <v>952</v>
      </c>
      <c r="E265" s="189" t="s">
        <v>960</v>
      </c>
      <c r="F265" s="112"/>
      <c r="G265" s="119">
        <f t="shared" si="7"/>
        <v>800</v>
      </c>
      <c r="H265" s="119">
        <f t="shared" si="7"/>
        <v>800</v>
      </c>
      <c r="I265" s="50">
        <f t="shared" si="6"/>
        <v>100</v>
      </c>
      <c r="J265" s="55"/>
    </row>
    <row r="266" spans="1:10" s="8" customFormat="1" ht="18.75" customHeight="1" hidden="1">
      <c r="A266" s="218" t="s">
        <v>1319</v>
      </c>
      <c r="B266" s="91"/>
      <c r="C266" s="118" t="s">
        <v>1346</v>
      </c>
      <c r="D266" s="118" t="s">
        <v>952</v>
      </c>
      <c r="E266" s="189" t="s">
        <v>960</v>
      </c>
      <c r="F266" s="112" t="s">
        <v>1320</v>
      </c>
      <c r="G266" s="119">
        <v>800</v>
      </c>
      <c r="H266" s="119">
        <v>800</v>
      </c>
      <c r="I266" s="50">
        <f t="shared" si="6"/>
        <v>100</v>
      </c>
      <c r="J266" s="55"/>
    </row>
    <row r="267" spans="1:10" s="8" customFormat="1" ht="45" customHeight="1" hidden="1">
      <c r="A267" s="218" t="s">
        <v>1374</v>
      </c>
      <c r="B267" s="82"/>
      <c r="C267" s="118" t="s">
        <v>1346</v>
      </c>
      <c r="D267" s="118" t="s">
        <v>952</v>
      </c>
      <c r="E267" s="123" t="s">
        <v>1375</v>
      </c>
      <c r="F267" s="112"/>
      <c r="G267" s="119">
        <f>SUM(G268,G275)+G270+G272</f>
        <v>10924.7</v>
      </c>
      <c r="H267" s="119">
        <f>SUM(H268,H275)+H270+H272</f>
        <v>10739.7</v>
      </c>
      <c r="I267" s="50">
        <f t="shared" si="6"/>
        <v>98.30658965463583</v>
      </c>
      <c r="J267" s="55"/>
    </row>
    <row r="268" spans="1:10" s="8" customFormat="1" ht="49.5" customHeight="1" hidden="1">
      <c r="A268" s="230" t="s">
        <v>347</v>
      </c>
      <c r="B268" s="82"/>
      <c r="C268" s="118" t="s">
        <v>1346</v>
      </c>
      <c r="D268" s="118" t="s">
        <v>952</v>
      </c>
      <c r="E268" s="123" t="s">
        <v>961</v>
      </c>
      <c r="F268" s="112"/>
      <c r="G268" s="119">
        <f>SUM(G269)</f>
        <v>1762.7</v>
      </c>
      <c r="H268" s="119">
        <f>SUM(H269)</f>
        <v>1762.7</v>
      </c>
      <c r="I268" s="50">
        <f t="shared" si="6"/>
        <v>100</v>
      </c>
      <c r="J268" s="55"/>
    </row>
    <row r="269" spans="1:10" s="8" customFormat="1" ht="15" customHeight="1" hidden="1">
      <c r="A269" s="218" t="s">
        <v>1319</v>
      </c>
      <c r="B269" s="91"/>
      <c r="C269" s="118" t="s">
        <v>1346</v>
      </c>
      <c r="D269" s="118" t="s">
        <v>952</v>
      </c>
      <c r="E269" s="123" t="s">
        <v>961</v>
      </c>
      <c r="F269" s="112" t="s">
        <v>1320</v>
      </c>
      <c r="G269" s="124">
        <v>1762.7</v>
      </c>
      <c r="H269" s="124">
        <v>1762.7</v>
      </c>
      <c r="I269" s="50">
        <f t="shared" si="6"/>
        <v>100</v>
      </c>
      <c r="J269" s="55"/>
    </row>
    <row r="270" spans="1:10" s="8" customFormat="1" ht="18" customHeight="1" hidden="1">
      <c r="A270" s="218" t="s">
        <v>348</v>
      </c>
      <c r="B270" s="91"/>
      <c r="C270" s="118" t="s">
        <v>1346</v>
      </c>
      <c r="D270" s="118" t="s">
        <v>952</v>
      </c>
      <c r="E270" s="123" t="s">
        <v>349</v>
      </c>
      <c r="F270" s="112"/>
      <c r="G270" s="124">
        <f>SUM(G271)</f>
        <v>2185</v>
      </c>
      <c r="H270" s="124">
        <f>SUM(H271)</f>
        <v>2000</v>
      </c>
      <c r="I270" s="50">
        <f t="shared" si="6"/>
        <v>91.53318077803205</v>
      </c>
      <c r="J270" s="55"/>
    </row>
    <row r="271" spans="1:10" s="8" customFormat="1" ht="14.25" customHeight="1" hidden="1">
      <c r="A271" s="218" t="s">
        <v>1418</v>
      </c>
      <c r="B271" s="91"/>
      <c r="C271" s="118" t="s">
        <v>1346</v>
      </c>
      <c r="D271" s="118" t="s">
        <v>952</v>
      </c>
      <c r="E271" s="123" t="s">
        <v>349</v>
      </c>
      <c r="F271" s="112" t="s">
        <v>1420</v>
      </c>
      <c r="G271" s="124">
        <v>2185</v>
      </c>
      <c r="H271" s="124">
        <v>2000</v>
      </c>
      <c r="I271" s="50">
        <f t="shared" si="6"/>
        <v>91.53318077803205</v>
      </c>
      <c r="J271" s="55"/>
    </row>
    <row r="272" spans="1:10" s="8" customFormat="1" ht="28.5" customHeight="1" hidden="1">
      <c r="A272" s="220" t="s">
        <v>1084</v>
      </c>
      <c r="B272" s="91"/>
      <c r="C272" s="118" t="s">
        <v>1346</v>
      </c>
      <c r="D272" s="118" t="s">
        <v>952</v>
      </c>
      <c r="E272" s="123" t="s">
        <v>1041</v>
      </c>
      <c r="F272" s="112"/>
      <c r="G272" s="124">
        <f>SUM(G273)</f>
        <v>699</v>
      </c>
      <c r="H272" s="124">
        <f>SUM(H273)</f>
        <v>699</v>
      </c>
      <c r="I272" s="50">
        <f t="shared" si="6"/>
        <v>100</v>
      </c>
      <c r="J272" s="55"/>
    </row>
    <row r="273" spans="1:10" s="8" customFormat="1" ht="42.75" customHeight="1" hidden="1">
      <c r="A273" s="230" t="s">
        <v>1075</v>
      </c>
      <c r="B273" s="91"/>
      <c r="C273" s="118" t="s">
        <v>1346</v>
      </c>
      <c r="D273" s="118" t="s">
        <v>952</v>
      </c>
      <c r="E273" s="123" t="s">
        <v>962</v>
      </c>
      <c r="F273" s="112"/>
      <c r="G273" s="124">
        <f>SUM(G274)</f>
        <v>699</v>
      </c>
      <c r="H273" s="124">
        <f>SUM(H274)</f>
        <v>699</v>
      </c>
      <c r="I273" s="50">
        <f t="shared" si="6"/>
        <v>100</v>
      </c>
      <c r="J273" s="55"/>
    </row>
    <row r="274" spans="1:10" s="8" customFormat="1" ht="15" customHeight="1" hidden="1">
      <c r="A274" s="218" t="s">
        <v>1319</v>
      </c>
      <c r="B274" s="91"/>
      <c r="C274" s="118" t="s">
        <v>1346</v>
      </c>
      <c r="D274" s="118" t="s">
        <v>952</v>
      </c>
      <c r="E274" s="123" t="s">
        <v>962</v>
      </c>
      <c r="F274" s="112" t="s">
        <v>1320</v>
      </c>
      <c r="G274" s="124">
        <v>699</v>
      </c>
      <c r="H274" s="124">
        <v>699</v>
      </c>
      <c r="I274" s="50">
        <f t="shared" si="6"/>
        <v>100</v>
      </c>
      <c r="J274" s="55"/>
    </row>
    <row r="275" spans="1:10" s="8" customFormat="1" ht="42.75" customHeight="1" hidden="1">
      <c r="A275" s="218" t="s">
        <v>350</v>
      </c>
      <c r="B275" s="92"/>
      <c r="C275" s="118" t="s">
        <v>1346</v>
      </c>
      <c r="D275" s="118" t="s">
        <v>952</v>
      </c>
      <c r="E275" s="123" t="s">
        <v>1018</v>
      </c>
      <c r="F275" s="112"/>
      <c r="G275" s="119">
        <f>SUM(G276)</f>
        <v>6278</v>
      </c>
      <c r="H275" s="119">
        <f>SUM(H276)</f>
        <v>6278</v>
      </c>
      <c r="I275" s="50">
        <f t="shared" si="6"/>
        <v>100</v>
      </c>
      <c r="J275" s="55"/>
    </row>
    <row r="276" spans="1:10" s="8" customFormat="1" ht="15" customHeight="1" hidden="1">
      <c r="A276" s="218" t="s">
        <v>311</v>
      </c>
      <c r="B276" s="92"/>
      <c r="C276" s="118" t="s">
        <v>1346</v>
      </c>
      <c r="D276" s="118" t="s">
        <v>952</v>
      </c>
      <c r="E276" s="123" t="s">
        <v>1018</v>
      </c>
      <c r="F276" s="112" t="s">
        <v>312</v>
      </c>
      <c r="G276" s="119">
        <v>6278</v>
      </c>
      <c r="H276" s="119">
        <v>6278</v>
      </c>
      <c r="I276" s="50">
        <f t="shared" si="6"/>
        <v>100</v>
      </c>
      <c r="J276" s="55"/>
    </row>
    <row r="277" spans="1:9" s="52" customFormat="1" ht="21.75" customHeight="1" hidden="1">
      <c r="A277" s="231" t="s">
        <v>963</v>
      </c>
      <c r="B277" s="128"/>
      <c r="C277" s="178" t="s">
        <v>1378</v>
      </c>
      <c r="D277" s="178"/>
      <c r="E277" s="178"/>
      <c r="F277" s="190"/>
      <c r="G277" s="180" t="e">
        <f>SUM(G278+G330+G380+G408)</f>
        <v>#REF!</v>
      </c>
      <c r="H277" s="180" t="e">
        <f>SUM(H278+H330+H380+H408)</f>
        <v>#REF!</v>
      </c>
      <c r="I277" s="50"/>
    </row>
    <row r="278" spans="1:9" s="52" customFormat="1" ht="15">
      <c r="A278" s="218" t="s">
        <v>964</v>
      </c>
      <c r="B278" s="82"/>
      <c r="C278" s="123" t="s">
        <v>1378</v>
      </c>
      <c r="D278" s="123" t="s">
        <v>1312</v>
      </c>
      <c r="E278" s="123"/>
      <c r="F278" s="176"/>
      <c r="G278" s="119">
        <f>SUM(G300+G323+G291+G305+G279+G321+G318)</f>
        <v>116486.5</v>
      </c>
      <c r="H278" s="119" t="e">
        <f>SUM(H300+H323+H291+H305+H279+H321+H318)</f>
        <v>#REF!</v>
      </c>
      <c r="I278" s="50" t="e">
        <f t="shared" si="6"/>
        <v>#REF!</v>
      </c>
    </row>
    <row r="279" spans="1:10" s="52" customFormat="1" ht="42.75">
      <c r="A279" s="232" t="s">
        <v>965</v>
      </c>
      <c r="B279" s="82"/>
      <c r="C279" s="123" t="s">
        <v>1378</v>
      </c>
      <c r="D279" s="123" t="s">
        <v>1312</v>
      </c>
      <c r="E279" s="123" t="s">
        <v>966</v>
      </c>
      <c r="F279" s="176"/>
      <c r="G279" s="119">
        <f>SUM(G280+G287)</f>
        <v>114226.8</v>
      </c>
      <c r="H279" s="119">
        <f>SUM(H280+H287)</f>
        <v>110687.1</v>
      </c>
      <c r="I279" s="50">
        <f t="shared" si="6"/>
        <v>96.90116505058359</v>
      </c>
      <c r="J279" s="52">
        <f>SUM('[1]ведомствен.'!G395+'[1]ведомствен.'!G107)</f>
        <v>0</v>
      </c>
    </row>
    <row r="280" spans="1:9" s="52" customFormat="1" ht="71.25">
      <c r="A280" s="232" t="s">
        <v>967</v>
      </c>
      <c r="B280" s="82"/>
      <c r="C280" s="123" t="s">
        <v>1378</v>
      </c>
      <c r="D280" s="123" t="s">
        <v>1312</v>
      </c>
      <c r="E280" s="123" t="s">
        <v>968</v>
      </c>
      <c r="F280" s="176"/>
      <c r="G280" s="119">
        <f>SUM(G281)+G283+G285</f>
        <v>78267.3</v>
      </c>
      <c r="H280" s="119">
        <f>SUM(H281)+H283+H285</f>
        <v>78267.3</v>
      </c>
      <c r="I280" s="50">
        <f t="shared" si="6"/>
        <v>100</v>
      </c>
    </row>
    <row r="281" spans="1:10" s="52" customFormat="1" ht="57">
      <c r="A281" s="232" t="s">
        <v>969</v>
      </c>
      <c r="B281" s="82"/>
      <c r="C281" s="123" t="s">
        <v>1378</v>
      </c>
      <c r="D281" s="123" t="s">
        <v>1312</v>
      </c>
      <c r="E281" s="123" t="s">
        <v>970</v>
      </c>
      <c r="F281" s="176"/>
      <c r="G281" s="119">
        <f>SUM(G282)</f>
        <v>24367</v>
      </c>
      <c r="H281" s="119">
        <f>SUM(H282)</f>
        <v>24367</v>
      </c>
      <c r="I281" s="50">
        <f t="shared" si="6"/>
        <v>100</v>
      </c>
      <c r="J281" s="52">
        <f>SUM('[1]ведомствен.'!G886)</f>
        <v>5221.6</v>
      </c>
    </row>
    <row r="282" spans="1:10" s="8" customFormat="1" ht="13.5" customHeight="1" hidden="1">
      <c r="A282" s="218" t="s">
        <v>1486</v>
      </c>
      <c r="B282" s="82"/>
      <c r="C282" s="123" t="s">
        <v>1378</v>
      </c>
      <c r="D282" s="123" t="s">
        <v>1312</v>
      </c>
      <c r="E282" s="123" t="s">
        <v>970</v>
      </c>
      <c r="F282" s="176" t="s">
        <v>1487</v>
      </c>
      <c r="G282" s="119">
        <v>24367</v>
      </c>
      <c r="H282" s="119">
        <v>24367</v>
      </c>
      <c r="I282" s="50">
        <f t="shared" si="6"/>
        <v>100</v>
      </c>
      <c r="J282" s="55"/>
    </row>
    <row r="283" spans="1:10" s="8" customFormat="1" ht="21" customHeight="1" hidden="1">
      <c r="A283" s="230" t="s">
        <v>971</v>
      </c>
      <c r="B283" s="129"/>
      <c r="C283" s="123" t="s">
        <v>1378</v>
      </c>
      <c r="D283" s="123" t="s">
        <v>1312</v>
      </c>
      <c r="E283" s="123" t="s">
        <v>972</v>
      </c>
      <c r="F283" s="176"/>
      <c r="G283" s="119">
        <f>SUM(G284)</f>
        <v>53900.3</v>
      </c>
      <c r="H283" s="119">
        <f>SUM(H284)</f>
        <v>53900.3</v>
      </c>
      <c r="I283" s="50">
        <f t="shared" si="6"/>
        <v>100</v>
      </c>
      <c r="J283" s="55"/>
    </row>
    <row r="284" spans="1:10" s="8" customFormat="1" ht="15.75" customHeight="1" hidden="1">
      <c r="A284" s="228" t="s">
        <v>1418</v>
      </c>
      <c r="B284" s="129"/>
      <c r="C284" s="123" t="s">
        <v>1378</v>
      </c>
      <c r="D284" s="123" t="s">
        <v>1312</v>
      </c>
      <c r="E284" s="123" t="s">
        <v>972</v>
      </c>
      <c r="F284" s="176" t="s">
        <v>1420</v>
      </c>
      <c r="G284" s="119">
        <v>53900.3</v>
      </c>
      <c r="H284" s="119">
        <v>53900.3</v>
      </c>
      <c r="I284" s="50">
        <f aca="true" t="shared" si="8" ref="I284:I347">SUM(H284/G284*100)</f>
        <v>100</v>
      </c>
      <c r="J284" s="55"/>
    </row>
    <row r="285" spans="1:10" s="8" customFormat="1" ht="15.75" customHeight="1" hidden="1">
      <c r="A285" s="230" t="s">
        <v>351</v>
      </c>
      <c r="B285" s="129"/>
      <c r="C285" s="123" t="s">
        <v>1378</v>
      </c>
      <c r="D285" s="123" t="s">
        <v>1312</v>
      </c>
      <c r="E285" s="123" t="s">
        <v>973</v>
      </c>
      <c r="F285" s="176"/>
      <c r="G285" s="119">
        <f>SUM(G286)</f>
        <v>0</v>
      </c>
      <c r="H285" s="119">
        <f>SUM(H286)</f>
        <v>0</v>
      </c>
      <c r="I285" s="50" t="e">
        <f t="shared" si="8"/>
        <v>#DIV/0!</v>
      </c>
      <c r="J285" s="55"/>
    </row>
    <row r="286" spans="1:10" s="8" customFormat="1" ht="15" customHeight="1" hidden="1">
      <c r="A286" s="228" t="s">
        <v>1418</v>
      </c>
      <c r="B286" s="129"/>
      <c r="C286" s="123" t="s">
        <v>1378</v>
      </c>
      <c r="D286" s="123" t="s">
        <v>1312</v>
      </c>
      <c r="E286" s="123" t="s">
        <v>973</v>
      </c>
      <c r="F286" s="176" t="s">
        <v>1420</v>
      </c>
      <c r="G286" s="119"/>
      <c r="H286" s="119"/>
      <c r="I286" s="50" t="e">
        <f t="shared" si="8"/>
        <v>#DIV/0!</v>
      </c>
      <c r="J286" s="51"/>
    </row>
    <row r="287" spans="1:10" s="8" customFormat="1" ht="28.5" customHeight="1" hidden="1">
      <c r="A287" s="233" t="s">
        <v>974</v>
      </c>
      <c r="B287" s="82"/>
      <c r="C287" s="123" t="s">
        <v>1378</v>
      </c>
      <c r="D287" s="123" t="s">
        <v>1312</v>
      </c>
      <c r="E287" s="123" t="s">
        <v>975</v>
      </c>
      <c r="F287" s="176"/>
      <c r="G287" s="119">
        <f>SUM(G288)+G298+G294</f>
        <v>35959.5</v>
      </c>
      <c r="H287" s="119">
        <f>SUM(H288)+H298+H294</f>
        <v>32419.8</v>
      </c>
      <c r="I287" s="50">
        <f t="shared" si="8"/>
        <v>90.15642597922663</v>
      </c>
      <c r="J287" s="55"/>
    </row>
    <row r="288" spans="1:10" s="8" customFormat="1" ht="42" customHeight="1" hidden="1">
      <c r="A288" s="220" t="s">
        <v>976</v>
      </c>
      <c r="B288" s="129"/>
      <c r="C288" s="123" t="s">
        <v>1378</v>
      </c>
      <c r="D288" s="123" t="s">
        <v>1312</v>
      </c>
      <c r="E288" s="123" t="s">
        <v>977</v>
      </c>
      <c r="F288" s="176"/>
      <c r="G288" s="119">
        <f>SUM(G289+G290)</f>
        <v>9870.7</v>
      </c>
      <c r="H288" s="119">
        <f>SUM(H289+H290)</f>
        <v>9870.7</v>
      </c>
      <c r="I288" s="50">
        <f t="shared" si="8"/>
        <v>100</v>
      </c>
      <c r="J288" s="51">
        <f>SUM('[1]ведомствен.'!G401)+'[1]ведомствен.'!G114</f>
        <v>0</v>
      </c>
    </row>
    <row r="289" spans="1:10" s="8" customFormat="1" ht="14.25" customHeight="1" hidden="1">
      <c r="A289" s="234" t="s">
        <v>1486</v>
      </c>
      <c r="B289" s="129"/>
      <c r="C289" s="123" t="s">
        <v>1378</v>
      </c>
      <c r="D289" s="123" t="s">
        <v>1312</v>
      </c>
      <c r="E289" s="123" t="s">
        <v>977</v>
      </c>
      <c r="F289" s="176" t="s">
        <v>1487</v>
      </c>
      <c r="G289" s="119">
        <v>9870.7</v>
      </c>
      <c r="H289" s="119">
        <v>9870.7</v>
      </c>
      <c r="I289" s="50">
        <f t="shared" si="8"/>
        <v>100</v>
      </c>
      <c r="J289" s="55"/>
    </row>
    <row r="290" spans="1:10" s="8" customFormat="1" ht="32.25" customHeight="1" hidden="1">
      <c r="A290" s="234" t="s">
        <v>978</v>
      </c>
      <c r="B290" s="129"/>
      <c r="C290" s="123" t="s">
        <v>1378</v>
      </c>
      <c r="D290" s="123" t="s">
        <v>1312</v>
      </c>
      <c r="E290" s="123" t="s">
        <v>977</v>
      </c>
      <c r="F290" s="176" t="s">
        <v>979</v>
      </c>
      <c r="G290" s="119"/>
      <c r="H290" s="119"/>
      <c r="I290" s="50" t="e">
        <f t="shared" si="8"/>
        <v>#DIV/0!</v>
      </c>
      <c r="J290" s="55"/>
    </row>
    <row r="291" spans="1:10" s="8" customFormat="1" ht="22.5" customHeight="1" hidden="1">
      <c r="A291" s="220" t="s">
        <v>953</v>
      </c>
      <c r="B291" s="82"/>
      <c r="C291" s="123" t="s">
        <v>1378</v>
      </c>
      <c r="D291" s="123" t="s">
        <v>1312</v>
      </c>
      <c r="E291" s="123" t="s">
        <v>1359</v>
      </c>
      <c r="F291" s="176"/>
      <c r="G291" s="119">
        <f>SUM(G292)</f>
        <v>0</v>
      </c>
      <c r="H291" s="119">
        <f>SUM(H292)</f>
        <v>0</v>
      </c>
      <c r="I291" s="50" t="e">
        <f t="shared" si="8"/>
        <v>#DIV/0!</v>
      </c>
      <c r="J291" s="51">
        <f>SUM('[1]ведомствен.'!G405)+'[1]ведомствен.'!G116</f>
        <v>0</v>
      </c>
    </row>
    <row r="292" spans="1:10" s="52" customFormat="1" ht="20.25" customHeight="1" hidden="1">
      <c r="A292" s="220" t="s">
        <v>954</v>
      </c>
      <c r="B292" s="82"/>
      <c r="C292" s="123" t="s">
        <v>1378</v>
      </c>
      <c r="D292" s="123" t="s">
        <v>1312</v>
      </c>
      <c r="E292" s="123" t="s">
        <v>1419</v>
      </c>
      <c r="F292" s="176"/>
      <c r="G292" s="119">
        <f>SUM(G293)</f>
        <v>0</v>
      </c>
      <c r="H292" s="119">
        <f>SUM(H293)</f>
        <v>0</v>
      </c>
      <c r="I292" s="50" t="e">
        <f t="shared" si="8"/>
        <v>#DIV/0!</v>
      </c>
      <c r="J292" s="51"/>
    </row>
    <row r="293" spans="1:10" s="52" customFormat="1" ht="18" customHeight="1" hidden="1">
      <c r="A293" s="220" t="s">
        <v>1418</v>
      </c>
      <c r="B293" s="82"/>
      <c r="C293" s="123" t="s">
        <v>1378</v>
      </c>
      <c r="D293" s="123" t="s">
        <v>1312</v>
      </c>
      <c r="E293" s="123" t="s">
        <v>1419</v>
      </c>
      <c r="F293" s="176" t="s">
        <v>1420</v>
      </c>
      <c r="G293" s="119"/>
      <c r="H293" s="119"/>
      <c r="I293" s="50" t="e">
        <f t="shared" si="8"/>
        <v>#DIV/0!</v>
      </c>
      <c r="J293" s="51"/>
    </row>
    <row r="294" spans="1:10" s="52" customFormat="1" ht="18" customHeight="1" hidden="1">
      <c r="A294" s="220" t="s">
        <v>980</v>
      </c>
      <c r="B294" s="82"/>
      <c r="C294" s="123" t="s">
        <v>1378</v>
      </c>
      <c r="D294" s="123" t="s">
        <v>1312</v>
      </c>
      <c r="E294" s="123" t="s">
        <v>981</v>
      </c>
      <c r="F294" s="176"/>
      <c r="G294" s="119">
        <f>SUM(G296+G297)+G295</f>
        <v>26088.8</v>
      </c>
      <c r="H294" s="119">
        <f>SUM(H296+H297)+H295</f>
        <v>22549.1</v>
      </c>
      <c r="I294" s="50">
        <f t="shared" si="8"/>
        <v>86.43210879764497</v>
      </c>
      <c r="J294" s="51"/>
    </row>
    <row r="295" spans="1:10" s="52" customFormat="1" ht="19.5" customHeight="1" hidden="1">
      <c r="A295" s="228" t="s">
        <v>1418</v>
      </c>
      <c r="B295" s="82"/>
      <c r="C295" s="123" t="s">
        <v>1378</v>
      </c>
      <c r="D295" s="123" t="s">
        <v>1312</v>
      </c>
      <c r="E295" s="123" t="s">
        <v>981</v>
      </c>
      <c r="F295" s="176" t="s">
        <v>1420</v>
      </c>
      <c r="G295" s="119">
        <v>26088.8</v>
      </c>
      <c r="H295" s="119">
        <v>22549.1</v>
      </c>
      <c r="I295" s="50">
        <f t="shared" si="8"/>
        <v>86.43210879764497</v>
      </c>
      <c r="J295" s="51"/>
    </row>
    <row r="296" spans="1:10" s="52" customFormat="1" ht="18" customHeight="1" hidden="1">
      <c r="A296" s="218" t="s">
        <v>311</v>
      </c>
      <c r="B296" s="82"/>
      <c r="C296" s="123" t="s">
        <v>1378</v>
      </c>
      <c r="D296" s="123" t="s">
        <v>1312</v>
      </c>
      <c r="E296" s="123" t="s">
        <v>981</v>
      </c>
      <c r="F296" s="176" t="s">
        <v>312</v>
      </c>
      <c r="G296" s="119"/>
      <c r="H296" s="119"/>
      <c r="I296" s="50" t="e">
        <f t="shared" si="8"/>
        <v>#DIV/0!</v>
      </c>
      <c r="J296" s="51"/>
    </row>
    <row r="297" spans="1:10" s="52" customFormat="1" ht="18" customHeight="1" hidden="1">
      <c r="A297" s="228" t="s">
        <v>982</v>
      </c>
      <c r="B297" s="82"/>
      <c r="C297" s="123" t="s">
        <v>1378</v>
      </c>
      <c r="D297" s="123" t="s">
        <v>1312</v>
      </c>
      <c r="E297" s="123" t="s">
        <v>981</v>
      </c>
      <c r="F297" s="176" t="s">
        <v>983</v>
      </c>
      <c r="G297" s="119"/>
      <c r="H297" s="119"/>
      <c r="I297" s="50" t="e">
        <f t="shared" si="8"/>
        <v>#DIV/0!</v>
      </c>
      <c r="J297" s="51"/>
    </row>
    <row r="298" spans="1:10" s="52" customFormat="1" ht="18" customHeight="1" hidden="1">
      <c r="A298" s="220" t="s">
        <v>984</v>
      </c>
      <c r="B298" s="82"/>
      <c r="C298" s="123" t="s">
        <v>1378</v>
      </c>
      <c r="D298" s="123" t="s">
        <v>1312</v>
      </c>
      <c r="E298" s="123" t="s">
        <v>985</v>
      </c>
      <c r="F298" s="176"/>
      <c r="G298" s="119">
        <f>SUM(G299)</f>
        <v>0</v>
      </c>
      <c r="H298" s="119">
        <f>SUM(H299)</f>
        <v>0</v>
      </c>
      <c r="I298" s="50" t="e">
        <f t="shared" si="8"/>
        <v>#DIV/0!</v>
      </c>
      <c r="J298" s="51"/>
    </row>
    <row r="299" spans="1:10" s="52" customFormat="1" ht="18" customHeight="1" hidden="1">
      <c r="A299" s="228" t="s">
        <v>1418</v>
      </c>
      <c r="B299" s="82"/>
      <c r="C299" s="123" t="s">
        <v>1378</v>
      </c>
      <c r="D299" s="123" t="s">
        <v>1312</v>
      </c>
      <c r="E299" s="123" t="s">
        <v>985</v>
      </c>
      <c r="F299" s="176" t="s">
        <v>1420</v>
      </c>
      <c r="G299" s="119"/>
      <c r="H299" s="119"/>
      <c r="I299" s="50" t="e">
        <f t="shared" si="8"/>
        <v>#DIV/0!</v>
      </c>
      <c r="J299" s="51">
        <f>SUM('[1]ведомствен.'!G412+'[1]ведомствен.'!G890)+'[1]ведомствен.'!G123</f>
        <v>0</v>
      </c>
    </row>
    <row r="300" spans="1:10" s="52" customFormat="1" ht="14.25" customHeight="1">
      <c r="A300" s="218" t="s">
        <v>986</v>
      </c>
      <c r="B300" s="82"/>
      <c r="C300" s="123" t="s">
        <v>1378</v>
      </c>
      <c r="D300" s="123" t="s">
        <v>1312</v>
      </c>
      <c r="E300" s="123" t="s">
        <v>987</v>
      </c>
      <c r="F300" s="176"/>
      <c r="G300" s="119">
        <f>SUM(G301+G303)</f>
        <v>2193.6</v>
      </c>
      <c r="H300" s="119">
        <f>SUM(H301+H303)</f>
        <v>2193.6</v>
      </c>
      <c r="I300" s="50">
        <f t="shared" si="8"/>
        <v>100</v>
      </c>
      <c r="J300" s="51"/>
    </row>
    <row r="301" spans="1:10" s="52" customFormat="1" ht="42.75" customHeight="1" hidden="1">
      <c r="A301" s="228" t="s">
        <v>1008</v>
      </c>
      <c r="B301" s="82"/>
      <c r="C301" s="123" t="s">
        <v>1378</v>
      </c>
      <c r="D301" s="123" t="s">
        <v>1312</v>
      </c>
      <c r="E301" s="123" t="s">
        <v>1009</v>
      </c>
      <c r="F301" s="176"/>
      <c r="G301" s="119">
        <f>SUM(G302)</f>
        <v>2193.6</v>
      </c>
      <c r="H301" s="119">
        <f>SUM(H302)</f>
        <v>2193.6</v>
      </c>
      <c r="I301" s="50">
        <f t="shared" si="8"/>
        <v>100</v>
      </c>
      <c r="J301" s="51"/>
    </row>
    <row r="302" spans="1:10" s="52" customFormat="1" ht="17.25" customHeight="1" hidden="1">
      <c r="A302" s="221" t="s">
        <v>1418</v>
      </c>
      <c r="B302" s="82"/>
      <c r="C302" s="123" t="s">
        <v>1378</v>
      </c>
      <c r="D302" s="123" t="s">
        <v>1312</v>
      </c>
      <c r="E302" s="123" t="s">
        <v>1009</v>
      </c>
      <c r="F302" s="176" t="s">
        <v>1420</v>
      </c>
      <c r="G302" s="119">
        <v>2193.6</v>
      </c>
      <c r="H302" s="119">
        <v>2193.6</v>
      </c>
      <c r="I302" s="50">
        <f t="shared" si="8"/>
        <v>100</v>
      </c>
      <c r="J302" s="51"/>
    </row>
    <row r="303" spans="1:10" s="52" customFormat="1" ht="61.5" customHeight="1" hidden="1">
      <c r="A303" s="221" t="s">
        <v>990</v>
      </c>
      <c r="B303" s="91"/>
      <c r="C303" s="123" t="s">
        <v>1378</v>
      </c>
      <c r="D303" s="123" t="s">
        <v>1312</v>
      </c>
      <c r="E303" s="123" t="s">
        <v>991</v>
      </c>
      <c r="F303" s="112"/>
      <c r="G303" s="119">
        <f>SUM(G304)</f>
        <v>0</v>
      </c>
      <c r="H303" s="119">
        <f>SUM(H304)</f>
        <v>0</v>
      </c>
      <c r="I303" s="50" t="e">
        <f t="shared" si="8"/>
        <v>#DIV/0!</v>
      </c>
      <c r="J303" s="51"/>
    </row>
    <row r="304" spans="1:10" s="52" customFormat="1" ht="17.25" customHeight="1" hidden="1">
      <c r="A304" s="218" t="s">
        <v>1319</v>
      </c>
      <c r="B304" s="20"/>
      <c r="C304" s="123" t="s">
        <v>1378</v>
      </c>
      <c r="D304" s="123" t="s">
        <v>1312</v>
      </c>
      <c r="E304" s="123" t="s">
        <v>991</v>
      </c>
      <c r="F304" s="130" t="s">
        <v>1320</v>
      </c>
      <c r="G304" s="124"/>
      <c r="H304" s="124"/>
      <c r="I304" s="50" t="e">
        <f t="shared" si="8"/>
        <v>#DIV/0!</v>
      </c>
      <c r="J304" s="51"/>
    </row>
    <row r="305" spans="1:10" s="52" customFormat="1" ht="17.25" customHeight="1" hidden="1">
      <c r="A305" s="221" t="s">
        <v>1480</v>
      </c>
      <c r="B305" s="102"/>
      <c r="C305" s="132" t="s">
        <v>1378</v>
      </c>
      <c r="D305" s="132" t="s">
        <v>1312</v>
      </c>
      <c r="E305" s="132" t="s">
        <v>1481</v>
      </c>
      <c r="F305" s="130"/>
      <c r="G305" s="119">
        <f>SUM(G308)+G313+G306</f>
        <v>0</v>
      </c>
      <c r="H305" s="119" t="e">
        <f>SUM(H308)+H313+H306</f>
        <v>#REF!</v>
      </c>
      <c r="I305" s="50" t="e">
        <f t="shared" si="8"/>
        <v>#REF!</v>
      </c>
      <c r="J305" s="51"/>
    </row>
    <row r="306" spans="1:10" s="52" customFormat="1" ht="14.25" customHeight="1" hidden="1">
      <c r="A306" s="221" t="s">
        <v>992</v>
      </c>
      <c r="B306" s="102"/>
      <c r="C306" s="132" t="s">
        <v>1378</v>
      </c>
      <c r="D306" s="132" t="s">
        <v>1312</v>
      </c>
      <c r="E306" s="132" t="s">
        <v>993</v>
      </c>
      <c r="F306" s="130"/>
      <c r="G306" s="119">
        <f>SUM(G307)</f>
        <v>0</v>
      </c>
      <c r="H306" s="119">
        <f>SUM(H307)</f>
        <v>0</v>
      </c>
      <c r="I306" s="50" t="e">
        <f t="shared" si="8"/>
        <v>#DIV/0!</v>
      </c>
      <c r="J306" s="51">
        <f>SUM('[1]ведомствен.'!G419)+'[1]ведомствен.'!G130</f>
        <v>11457.7</v>
      </c>
    </row>
    <row r="307" spans="1:10" s="52" customFormat="1" ht="14.25" customHeight="1" hidden="1">
      <c r="A307" s="221" t="s">
        <v>1418</v>
      </c>
      <c r="B307" s="102"/>
      <c r="C307" s="132" t="s">
        <v>1378</v>
      </c>
      <c r="D307" s="132" t="s">
        <v>1312</v>
      </c>
      <c r="E307" s="132" t="s">
        <v>993</v>
      </c>
      <c r="F307" s="130" t="s">
        <v>1420</v>
      </c>
      <c r="G307" s="119"/>
      <c r="H307" s="119"/>
      <c r="I307" s="50" t="e">
        <f t="shared" si="8"/>
        <v>#DIV/0!</v>
      </c>
      <c r="J307" s="51">
        <f>SUM('[1]ведомствен.'!G420)+'[1]ведомствен.'!G893+'[1]ведомствен.'!G131</f>
        <v>39206.8</v>
      </c>
    </row>
    <row r="308" spans="1:10" s="52" customFormat="1" ht="15.75" customHeight="1" hidden="1">
      <c r="A308" s="218" t="s">
        <v>994</v>
      </c>
      <c r="B308" s="102"/>
      <c r="C308" s="132" t="s">
        <v>1378</v>
      </c>
      <c r="D308" s="132" t="s">
        <v>1312</v>
      </c>
      <c r="E308" s="132" t="s">
        <v>995</v>
      </c>
      <c r="F308" s="130"/>
      <c r="G308" s="119">
        <f>SUM(G309+G311)</f>
        <v>0</v>
      </c>
      <c r="H308" s="119" t="e">
        <f>SUM(H309+H311)</f>
        <v>#REF!</v>
      </c>
      <c r="I308" s="50" t="e">
        <f t="shared" si="8"/>
        <v>#REF!</v>
      </c>
      <c r="J308" s="51"/>
    </row>
    <row r="309" spans="1:10" s="52" customFormat="1" ht="15.75" customHeight="1" hidden="1">
      <c r="A309" s="221" t="s">
        <v>996</v>
      </c>
      <c r="B309" s="133"/>
      <c r="C309" s="132" t="s">
        <v>1378</v>
      </c>
      <c r="D309" s="132" t="s">
        <v>1312</v>
      </c>
      <c r="E309" s="132" t="s">
        <v>997</v>
      </c>
      <c r="F309" s="130"/>
      <c r="G309" s="119">
        <f>SUM(G310)</f>
        <v>0</v>
      </c>
      <c r="H309" s="119">
        <f>SUM(H310)</f>
        <v>0</v>
      </c>
      <c r="I309" s="50" t="e">
        <f t="shared" si="8"/>
        <v>#DIV/0!</v>
      </c>
      <c r="J309" s="51"/>
    </row>
    <row r="310" spans="1:10" s="52" customFormat="1" ht="30.75" customHeight="1" hidden="1">
      <c r="A310" s="220" t="s">
        <v>1418</v>
      </c>
      <c r="B310" s="102"/>
      <c r="C310" s="132" t="s">
        <v>1378</v>
      </c>
      <c r="D310" s="132" t="s">
        <v>1312</v>
      </c>
      <c r="E310" s="132" t="s">
        <v>997</v>
      </c>
      <c r="F310" s="130" t="s">
        <v>1420</v>
      </c>
      <c r="G310" s="119">
        <v>0</v>
      </c>
      <c r="H310" s="119">
        <v>0</v>
      </c>
      <c r="I310" s="50" t="e">
        <f t="shared" si="8"/>
        <v>#DIV/0!</v>
      </c>
      <c r="J310" s="51"/>
    </row>
    <row r="311" spans="1:10" s="52" customFormat="1" ht="15.75" customHeight="1" hidden="1">
      <c r="A311" s="220" t="s">
        <v>998</v>
      </c>
      <c r="B311" s="102"/>
      <c r="C311" s="132" t="s">
        <v>1378</v>
      </c>
      <c r="D311" s="132" t="s">
        <v>1312</v>
      </c>
      <c r="E311" s="132" t="s">
        <v>999</v>
      </c>
      <c r="F311" s="130"/>
      <c r="G311" s="119">
        <f>SUM(G312)</f>
        <v>0</v>
      </c>
      <c r="H311" s="119" t="e">
        <f>SUM(H312)</f>
        <v>#REF!</v>
      </c>
      <c r="I311" s="50" t="e">
        <f t="shared" si="8"/>
        <v>#REF!</v>
      </c>
      <c r="J311" s="51"/>
    </row>
    <row r="312" spans="1:10" s="52" customFormat="1" ht="15.75" customHeight="1" hidden="1">
      <c r="A312" s="218" t="s">
        <v>1319</v>
      </c>
      <c r="B312" s="20"/>
      <c r="C312" s="123" t="s">
        <v>1378</v>
      </c>
      <c r="D312" s="123" t="s">
        <v>1312</v>
      </c>
      <c r="E312" s="132" t="s">
        <v>999</v>
      </c>
      <c r="F312" s="130" t="s">
        <v>1320</v>
      </c>
      <c r="G312" s="119">
        <f>SUM('[2]Ведомств.'!F183)</f>
        <v>0</v>
      </c>
      <c r="H312" s="119" t="e">
        <f>SUM('[2]Ведомств.'!G183)</f>
        <v>#REF!</v>
      </c>
      <c r="I312" s="50" t="e">
        <f t="shared" si="8"/>
        <v>#REF!</v>
      </c>
      <c r="J312" s="51"/>
    </row>
    <row r="313" spans="1:10" s="52" customFormat="1" ht="15.75" customHeight="1" hidden="1">
      <c r="A313" s="218" t="s">
        <v>352</v>
      </c>
      <c r="B313" s="20"/>
      <c r="C313" s="123" t="s">
        <v>1378</v>
      </c>
      <c r="D313" s="123" t="s">
        <v>1312</v>
      </c>
      <c r="E313" s="132" t="s">
        <v>1001</v>
      </c>
      <c r="F313" s="130"/>
      <c r="G313" s="119">
        <f>SUM(G314)+G316</f>
        <v>0</v>
      </c>
      <c r="H313" s="119">
        <f>SUM(H314)+H316</f>
        <v>0</v>
      </c>
      <c r="I313" s="50" t="e">
        <f t="shared" si="8"/>
        <v>#DIV/0!</v>
      </c>
      <c r="J313" s="51"/>
    </row>
    <row r="314" spans="1:10" s="52" customFormat="1" ht="27.75" customHeight="1" hidden="1">
      <c r="A314" s="218" t="s">
        <v>353</v>
      </c>
      <c r="B314" s="20"/>
      <c r="C314" s="123" t="s">
        <v>1378</v>
      </c>
      <c r="D314" s="123" t="s">
        <v>1312</v>
      </c>
      <c r="E314" s="132" t="s">
        <v>1003</v>
      </c>
      <c r="F314" s="130"/>
      <c r="G314" s="119">
        <f>SUM(G315)</f>
        <v>0</v>
      </c>
      <c r="H314" s="119">
        <f>SUM(H315)</f>
        <v>0</v>
      </c>
      <c r="I314" s="50" t="e">
        <f t="shared" si="8"/>
        <v>#DIV/0!</v>
      </c>
      <c r="J314" s="51"/>
    </row>
    <row r="315" spans="1:10" s="52" customFormat="1" ht="34.5" customHeight="1" hidden="1">
      <c r="A315" s="218" t="s">
        <v>1486</v>
      </c>
      <c r="B315" s="20"/>
      <c r="C315" s="123" t="s">
        <v>1378</v>
      </c>
      <c r="D315" s="123" t="s">
        <v>1312</v>
      </c>
      <c r="E315" s="132" t="s">
        <v>1003</v>
      </c>
      <c r="F315" s="130" t="s">
        <v>1487</v>
      </c>
      <c r="G315" s="119"/>
      <c r="H315" s="119"/>
      <c r="I315" s="50" t="e">
        <f t="shared" si="8"/>
        <v>#DIV/0!</v>
      </c>
      <c r="J315" s="51"/>
    </row>
    <row r="316" spans="1:10" s="52" customFormat="1" ht="26.25" customHeight="1" hidden="1">
      <c r="A316" s="218" t="s">
        <v>354</v>
      </c>
      <c r="B316" s="20"/>
      <c r="C316" s="123" t="s">
        <v>1378</v>
      </c>
      <c r="D316" s="123" t="s">
        <v>1312</v>
      </c>
      <c r="E316" s="132" t="s">
        <v>1005</v>
      </c>
      <c r="F316" s="130"/>
      <c r="G316" s="119">
        <f>SUM(G317)</f>
        <v>0</v>
      </c>
      <c r="H316" s="119">
        <f>SUM(H317)</f>
        <v>0</v>
      </c>
      <c r="I316" s="50" t="e">
        <f t="shared" si="8"/>
        <v>#DIV/0!</v>
      </c>
      <c r="J316" s="51"/>
    </row>
    <row r="317" spans="1:10" s="52" customFormat="1" ht="35.25" customHeight="1" hidden="1">
      <c r="A317" s="218" t="s">
        <v>1486</v>
      </c>
      <c r="B317" s="20"/>
      <c r="C317" s="123" t="s">
        <v>1378</v>
      </c>
      <c r="D317" s="123" t="s">
        <v>1312</v>
      </c>
      <c r="E317" s="132" t="s">
        <v>1005</v>
      </c>
      <c r="F317" s="130" t="s">
        <v>1487</v>
      </c>
      <c r="G317" s="119"/>
      <c r="H317" s="119"/>
      <c r="I317" s="50" t="e">
        <f t="shared" si="8"/>
        <v>#DIV/0!</v>
      </c>
      <c r="J317" s="51"/>
    </row>
    <row r="318" spans="1:10" s="52" customFormat="1" ht="32.25" customHeight="1" hidden="1">
      <c r="A318" s="218" t="s">
        <v>986</v>
      </c>
      <c r="B318" s="20"/>
      <c r="C318" s="123" t="s">
        <v>1378</v>
      </c>
      <c r="D318" s="123" t="s">
        <v>1312</v>
      </c>
      <c r="E318" s="132" t="s">
        <v>885</v>
      </c>
      <c r="F318" s="130"/>
      <c r="G318" s="119">
        <f>SUM(G319)</f>
        <v>0</v>
      </c>
      <c r="H318" s="119">
        <f>SUM(H319)</f>
        <v>0</v>
      </c>
      <c r="I318" s="50" t="e">
        <f t="shared" si="8"/>
        <v>#DIV/0!</v>
      </c>
      <c r="J318" s="51"/>
    </row>
    <row r="319" spans="1:10" s="52" customFormat="1" ht="21.75" customHeight="1" hidden="1">
      <c r="A319" s="218" t="s">
        <v>1006</v>
      </c>
      <c r="B319" s="20"/>
      <c r="C319" s="123" t="s">
        <v>1378</v>
      </c>
      <c r="D319" s="123" t="s">
        <v>1312</v>
      </c>
      <c r="E319" s="132" t="s">
        <v>1007</v>
      </c>
      <c r="F319" s="130"/>
      <c r="G319" s="119">
        <f>SUM(G320)</f>
        <v>0</v>
      </c>
      <c r="H319" s="119">
        <f>SUM(H320)</f>
        <v>0</v>
      </c>
      <c r="I319" s="50" t="e">
        <f t="shared" si="8"/>
        <v>#DIV/0!</v>
      </c>
      <c r="J319" s="51"/>
    </row>
    <row r="320" spans="1:9" s="52" customFormat="1" ht="15" customHeight="1" hidden="1">
      <c r="A320" s="234" t="s">
        <v>1486</v>
      </c>
      <c r="B320" s="20"/>
      <c r="C320" s="123" t="s">
        <v>1378</v>
      </c>
      <c r="D320" s="123" t="s">
        <v>1312</v>
      </c>
      <c r="E320" s="132" t="s">
        <v>1007</v>
      </c>
      <c r="F320" s="130" t="s">
        <v>1487</v>
      </c>
      <c r="G320" s="119"/>
      <c r="H320" s="119"/>
      <c r="I320" s="50"/>
    </row>
    <row r="321" spans="1:9" s="52" customFormat="1" ht="15" customHeight="1" hidden="1">
      <c r="A321" s="228" t="s">
        <v>1008</v>
      </c>
      <c r="B321" s="91"/>
      <c r="C321" s="118" t="s">
        <v>1378</v>
      </c>
      <c r="D321" s="118" t="s">
        <v>1312</v>
      </c>
      <c r="E321" s="118" t="s">
        <v>1009</v>
      </c>
      <c r="F321" s="176"/>
      <c r="G321" s="124">
        <f>SUM(G322)</f>
        <v>0</v>
      </c>
      <c r="H321" s="124">
        <f>SUM(H322)</f>
        <v>0</v>
      </c>
      <c r="I321" s="50"/>
    </row>
    <row r="322" spans="1:10" s="52" customFormat="1" ht="15" customHeight="1" hidden="1">
      <c r="A322" s="228" t="s">
        <v>1418</v>
      </c>
      <c r="B322" s="91"/>
      <c r="C322" s="118" t="s">
        <v>1378</v>
      </c>
      <c r="D322" s="118" t="s">
        <v>1312</v>
      </c>
      <c r="E322" s="118" t="s">
        <v>1009</v>
      </c>
      <c r="F322" s="112" t="s">
        <v>1420</v>
      </c>
      <c r="G322" s="124"/>
      <c r="H322" s="124"/>
      <c r="I322" s="50"/>
      <c r="J322" s="52">
        <f>SUM('[1]ведомствен.'!G896)</f>
        <v>0</v>
      </c>
    </row>
    <row r="323" spans="1:10" s="52" customFormat="1" ht="17.25" customHeight="1">
      <c r="A323" s="228" t="s">
        <v>1374</v>
      </c>
      <c r="B323" s="102"/>
      <c r="C323" s="132" t="s">
        <v>1378</v>
      </c>
      <c r="D323" s="132" t="s">
        <v>1312</v>
      </c>
      <c r="E323" s="132" t="s">
        <v>1375</v>
      </c>
      <c r="F323" s="130"/>
      <c r="G323" s="119">
        <f>SUM(G324,G326,G328)</f>
        <v>66.1</v>
      </c>
      <c r="H323" s="119">
        <f>SUM(H324,H326,H328)</f>
        <v>32.3</v>
      </c>
      <c r="I323" s="50">
        <f t="shared" si="8"/>
        <v>48.86535552193646</v>
      </c>
      <c r="J323" s="51"/>
    </row>
    <row r="324" spans="1:10" s="52" customFormat="1" ht="73.5" customHeight="1" hidden="1">
      <c r="A324" s="228" t="s">
        <v>355</v>
      </c>
      <c r="B324" s="102"/>
      <c r="C324" s="132" t="s">
        <v>1378</v>
      </c>
      <c r="D324" s="132" t="s">
        <v>1312</v>
      </c>
      <c r="E324" s="132" t="s">
        <v>271</v>
      </c>
      <c r="F324" s="130"/>
      <c r="G324" s="191">
        <f>SUM(G325)</f>
        <v>66.1</v>
      </c>
      <c r="H324" s="191">
        <f>SUM(H325)</f>
        <v>32.3</v>
      </c>
      <c r="I324" s="50">
        <f t="shared" si="8"/>
        <v>48.86535552193646</v>
      </c>
      <c r="J324" s="51"/>
    </row>
    <row r="325" spans="1:10" s="52" customFormat="1" ht="64.5" customHeight="1" hidden="1">
      <c r="A325" s="234" t="s">
        <v>1486</v>
      </c>
      <c r="B325" s="102"/>
      <c r="C325" s="132" t="s">
        <v>1378</v>
      </c>
      <c r="D325" s="132" t="s">
        <v>1312</v>
      </c>
      <c r="E325" s="132" t="s">
        <v>271</v>
      </c>
      <c r="F325" s="130" t="s">
        <v>1487</v>
      </c>
      <c r="G325" s="191">
        <v>66.1</v>
      </c>
      <c r="H325" s="191">
        <v>32.3</v>
      </c>
      <c r="I325" s="50">
        <f t="shared" si="8"/>
        <v>48.86535552193646</v>
      </c>
      <c r="J325" s="51"/>
    </row>
    <row r="326" spans="1:10" s="52" customFormat="1" ht="28.5" hidden="1">
      <c r="A326" s="220" t="s">
        <v>1014</v>
      </c>
      <c r="B326" s="102"/>
      <c r="C326" s="132" t="s">
        <v>1378</v>
      </c>
      <c r="D326" s="132" t="s">
        <v>1312</v>
      </c>
      <c r="E326" s="132" t="s">
        <v>1015</v>
      </c>
      <c r="F326" s="130" t="s">
        <v>1420</v>
      </c>
      <c r="G326" s="119">
        <f>SUM(G327)</f>
        <v>0</v>
      </c>
      <c r="H326" s="119">
        <f>SUM(H327)</f>
        <v>0</v>
      </c>
      <c r="I326" s="50" t="e">
        <f t="shared" si="8"/>
        <v>#DIV/0!</v>
      </c>
      <c r="J326" s="51"/>
    </row>
    <row r="327" spans="1:10" s="52" customFormat="1" ht="42.75" hidden="1">
      <c r="A327" s="221" t="s">
        <v>996</v>
      </c>
      <c r="B327" s="102"/>
      <c r="C327" s="132" t="s">
        <v>1378</v>
      </c>
      <c r="D327" s="132" t="s">
        <v>1312</v>
      </c>
      <c r="E327" s="132" t="s">
        <v>1016</v>
      </c>
      <c r="F327" s="130" t="s">
        <v>1420</v>
      </c>
      <c r="G327" s="119"/>
      <c r="H327" s="119"/>
      <c r="I327" s="50" t="e">
        <f t="shared" si="8"/>
        <v>#DIV/0!</v>
      </c>
      <c r="J327" s="51"/>
    </row>
    <row r="328" spans="1:10" s="24" customFormat="1" ht="15.75" customHeight="1" hidden="1">
      <c r="A328" s="224" t="s">
        <v>1017</v>
      </c>
      <c r="B328" s="102"/>
      <c r="C328" s="132" t="s">
        <v>1378</v>
      </c>
      <c r="D328" s="132" t="s">
        <v>1312</v>
      </c>
      <c r="E328" s="132" t="s">
        <v>1018</v>
      </c>
      <c r="F328" s="130"/>
      <c r="G328" s="119">
        <f>SUM(G329)</f>
        <v>0</v>
      </c>
      <c r="H328" s="119">
        <f>SUM(H329)</f>
        <v>0</v>
      </c>
      <c r="I328" s="50" t="e">
        <f t="shared" si="8"/>
        <v>#DIV/0!</v>
      </c>
      <c r="J328" s="51">
        <f>SUM('[1]ведомствен.'!G438)+'[1]ведомствен.'!G149</f>
        <v>12317.4</v>
      </c>
    </row>
    <row r="329" spans="1:10" s="52" customFormat="1" ht="15" hidden="1">
      <c r="A329" s="228" t="s">
        <v>1418</v>
      </c>
      <c r="B329" s="102"/>
      <c r="C329" s="132" t="s">
        <v>1378</v>
      </c>
      <c r="D329" s="132" t="s">
        <v>1312</v>
      </c>
      <c r="E329" s="132" t="s">
        <v>1018</v>
      </c>
      <c r="F329" s="130" t="s">
        <v>1420</v>
      </c>
      <c r="G329" s="119"/>
      <c r="H329" s="119"/>
      <c r="I329" s="50" t="e">
        <f t="shared" si="8"/>
        <v>#DIV/0!</v>
      </c>
      <c r="J329" s="51">
        <f>SUM('[1]ведомствен.'!G439)+'[1]ведомствен.'!G150</f>
        <v>38000</v>
      </c>
    </row>
    <row r="330" spans="1:10" s="52" customFormat="1" ht="57" customHeight="1" hidden="1">
      <c r="A330" s="220" t="s">
        <v>1019</v>
      </c>
      <c r="B330" s="91"/>
      <c r="C330" s="118" t="s">
        <v>1378</v>
      </c>
      <c r="D330" s="118" t="s">
        <v>1314</v>
      </c>
      <c r="E330" s="118"/>
      <c r="F330" s="112"/>
      <c r="G330" s="119">
        <f>SUM(G338+G350)+G333+G346+G335+G358+G374+G370</f>
        <v>200015.3</v>
      </c>
      <c r="H330" s="119">
        <f>SUM(H338+H350)+H333+H346+H335+H358+H374+H370</f>
        <v>188437.6</v>
      </c>
      <c r="I330" s="50">
        <f t="shared" si="8"/>
        <v>94.2115928131498</v>
      </c>
      <c r="J330" s="51"/>
    </row>
    <row r="331" spans="1:10" s="52" customFormat="1" ht="15" customHeight="1" hidden="1">
      <c r="A331" s="218" t="s">
        <v>950</v>
      </c>
      <c r="B331" s="82"/>
      <c r="C331" s="118" t="s">
        <v>1378</v>
      </c>
      <c r="D331" s="118" t="s">
        <v>1314</v>
      </c>
      <c r="E331" s="118" t="s">
        <v>1020</v>
      </c>
      <c r="F331" s="176"/>
      <c r="G331" s="119"/>
      <c r="H331" s="119"/>
      <c r="I331" s="50" t="e">
        <f t="shared" si="8"/>
        <v>#DIV/0!</v>
      </c>
      <c r="J331" s="51"/>
    </row>
    <row r="332" spans="1:10" s="52" customFormat="1" ht="15" hidden="1">
      <c r="A332" s="218" t="s">
        <v>1021</v>
      </c>
      <c r="B332" s="82"/>
      <c r="C332" s="118" t="s">
        <v>1378</v>
      </c>
      <c r="D332" s="118" t="s">
        <v>1314</v>
      </c>
      <c r="E332" s="118" t="s">
        <v>1020</v>
      </c>
      <c r="F332" s="176" t="s">
        <v>1022</v>
      </c>
      <c r="G332" s="119"/>
      <c r="H332" s="119"/>
      <c r="I332" s="50" t="e">
        <f t="shared" si="8"/>
        <v>#DIV/0!</v>
      </c>
      <c r="J332" s="51"/>
    </row>
    <row r="333" spans="1:10" s="24" customFormat="1" ht="19.5" customHeight="1" hidden="1">
      <c r="A333" s="218" t="s">
        <v>1372</v>
      </c>
      <c r="B333" s="82"/>
      <c r="C333" s="118" t="s">
        <v>1378</v>
      </c>
      <c r="D333" s="118" t="s">
        <v>1314</v>
      </c>
      <c r="E333" s="118" t="s">
        <v>1373</v>
      </c>
      <c r="F333" s="176"/>
      <c r="G333" s="119">
        <f>SUM(G334)</f>
        <v>0</v>
      </c>
      <c r="H333" s="119">
        <f>SUM(H334)</f>
        <v>0</v>
      </c>
      <c r="I333" s="50" t="e">
        <f t="shared" si="8"/>
        <v>#DIV/0!</v>
      </c>
      <c r="J333" s="24">
        <f>SUM('[1]ведомствен.'!G154)</f>
        <v>84224</v>
      </c>
    </row>
    <row r="334" spans="1:10" s="52" customFormat="1" ht="15" hidden="1">
      <c r="A334" s="218" t="s">
        <v>1319</v>
      </c>
      <c r="B334" s="82"/>
      <c r="C334" s="118" t="s">
        <v>1378</v>
      </c>
      <c r="D334" s="118" t="s">
        <v>1314</v>
      </c>
      <c r="E334" s="118" t="s">
        <v>1373</v>
      </c>
      <c r="F334" s="176" t="s">
        <v>1320</v>
      </c>
      <c r="G334" s="119"/>
      <c r="H334" s="119"/>
      <c r="I334" s="50" t="e">
        <f t="shared" si="8"/>
        <v>#DIV/0!</v>
      </c>
      <c r="J334" s="51">
        <f>SUM('[1]ведомствен.'!G443)+'[1]ведомствен.'!G155</f>
        <v>66532.5</v>
      </c>
    </row>
    <row r="335" spans="1:10" s="52" customFormat="1" ht="42.75" hidden="1">
      <c r="A335" s="218" t="s">
        <v>1023</v>
      </c>
      <c r="B335" s="82"/>
      <c r="C335" s="118" t="s">
        <v>1378</v>
      </c>
      <c r="D335" s="118" t="s">
        <v>1314</v>
      </c>
      <c r="E335" s="118" t="s">
        <v>1496</v>
      </c>
      <c r="F335" s="176"/>
      <c r="G335" s="119">
        <f>SUM(G336)</f>
        <v>0</v>
      </c>
      <c r="H335" s="119">
        <f>SUM(H336)</f>
        <v>0</v>
      </c>
      <c r="I335" s="50" t="e">
        <f t="shared" si="8"/>
        <v>#DIV/0!</v>
      </c>
      <c r="J335" s="51">
        <f>SUM('[1]ведомствен.'!G444)+'[1]ведомствен.'!G156</f>
        <v>176186.1</v>
      </c>
    </row>
    <row r="336" spans="1:10" s="52" customFormat="1" ht="42.75" hidden="1">
      <c r="A336" s="218" t="s">
        <v>1024</v>
      </c>
      <c r="B336" s="82"/>
      <c r="C336" s="118" t="s">
        <v>1378</v>
      </c>
      <c r="D336" s="118" t="s">
        <v>1314</v>
      </c>
      <c r="E336" s="118" t="s">
        <v>948</v>
      </c>
      <c r="F336" s="176"/>
      <c r="G336" s="119">
        <f>SUM(G337)</f>
        <v>0</v>
      </c>
      <c r="H336" s="119">
        <f>SUM(H337)</f>
        <v>0</v>
      </c>
      <c r="I336" s="50" t="e">
        <f t="shared" si="8"/>
        <v>#DIV/0!</v>
      </c>
      <c r="J336" s="51"/>
    </row>
    <row r="337" spans="1:10" s="52" customFormat="1" ht="14.25" customHeight="1" hidden="1">
      <c r="A337" s="218" t="s">
        <v>1486</v>
      </c>
      <c r="B337" s="82"/>
      <c r="C337" s="118" t="s">
        <v>1378</v>
      </c>
      <c r="D337" s="118" t="s">
        <v>1314</v>
      </c>
      <c r="E337" s="118" t="s">
        <v>948</v>
      </c>
      <c r="F337" s="176" t="s">
        <v>1487</v>
      </c>
      <c r="G337" s="119"/>
      <c r="H337" s="119"/>
      <c r="I337" s="50" t="e">
        <f t="shared" si="8"/>
        <v>#DIV/0!</v>
      </c>
      <c r="J337" s="51">
        <f>SUM('[1]ведомствен.'!G446)+'[1]ведомствен.'!G158</f>
        <v>2672.3</v>
      </c>
    </row>
    <row r="338" spans="1:10" s="52" customFormat="1" ht="15">
      <c r="A338" s="229" t="s">
        <v>1025</v>
      </c>
      <c r="B338" s="91"/>
      <c r="C338" s="118" t="s">
        <v>1378</v>
      </c>
      <c r="D338" s="118" t="s">
        <v>1314</v>
      </c>
      <c r="E338" s="118" t="s">
        <v>1020</v>
      </c>
      <c r="F338" s="112"/>
      <c r="G338" s="119">
        <f>SUM(G339+G341+G343)+G362</f>
        <v>36834.9</v>
      </c>
      <c r="H338" s="119">
        <f>SUM(H339+H341+H343)+H362</f>
        <v>36171</v>
      </c>
      <c r="I338" s="50">
        <f t="shared" si="8"/>
        <v>98.1976332228403</v>
      </c>
      <c r="J338" s="51"/>
    </row>
    <row r="339" spans="1:10" s="52" customFormat="1" ht="16.5" customHeight="1" hidden="1">
      <c r="A339" s="228" t="s">
        <v>1026</v>
      </c>
      <c r="B339" s="91"/>
      <c r="C339" s="118" t="s">
        <v>1378</v>
      </c>
      <c r="D339" s="118" t="s">
        <v>1314</v>
      </c>
      <c r="E339" s="118" t="s">
        <v>1027</v>
      </c>
      <c r="F339" s="112"/>
      <c r="G339" s="119">
        <f>SUM(G340)</f>
        <v>0</v>
      </c>
      <c r="H339" s="119">
        <f>SUM(H340)</f>
        <v>0</v>
      </c>
      <c r="I339" s="50" t="e">
        <f t="shared" si="8"/>
        <v>#DIV/0!</v>
      </c>
      <c r="J339" s="51">
        <f>SUM('[1]ведомствен.'!G448)+'[1]ведомствен.'!G160</f>
        <v>5800</v>
      </c>
    </row>
    <row r="340" spans="1:10" s="52" customFormat="1" ht="16.5" customHeight="1" hidden="1">
      <c r="A340" s="218" t="s">
        <v>1486</v>
      </c>
      <c r="B340" s="82"/>
      <c r="C340" s="123" t="s">
        <v>1378</v>
      </c>
      <c r="D340" s="118" t="s">
        <v>1314</v>
      </c>
      <c r="E340" s="118" t="s">
        <v>1027</v>
      </c>
      <c r="F340" s="176" t="s">
        <v>1487</v>
      </c>
      <c r="G340" s="119"/>
      <c r="H340" s="119"/>
      <c r="I340" s="50" t="e">
        <f t="shared" si="8"/>
        <v>#DIV/0!</v>
      </c>
      <c r="J340" s="51">
        <f>SUM('[1]ведомствен.'!G449)+'[1]ведомствен.'!G161</f>
        <v>125</v>
      </c>
    </row>
    <row r="341" spans="1:10" s="52" customFormat="1" ht="57" hidden="1">
      <c r="A341" s="228" t="s">
        <v>1028</v>
      </c>
      <c r="B341" s="82"/>
      <c r="C341" s="118" t="s">
        <v>1378</v>
      </c>
      <c r="D341" s="118" t="s">
        <v>1314</v>
      </c>
      <c r="E341" s="118" t="s">
        <v>1029</v>
      </c>
      <c r="F341" s="176"/>
      <c r="G341" s="119">
        <f>SUM(G342)</f>
        <v>0</v>
      </c>
      <c r="H341" s="119">
        <f>SUM(H342)</f>
        <v>0</v>
      </c>
      <c r="I341" s="50" t="e">
        <f t="shared" si="8"/>
        <v>#DIV/0!</v>
      </c>
      <c r="J341" s="51"/>
    </row>
    <row r="342" spans="1:10" s="56" customFormat="1" ht="15" hidden="1">
      <c r="A342" s="218" t="s">
        <v>1486</v>
      </c>
      <c r="B342" s="82"/>
      <c r="C342" s="118" t="s">
        <v>1378</v>
      </c>
      <c r="D342" s="118" t="s">
        <v>1314</v>
      </c>
      <c r="E342" s="118" t="s">
        <v>1029</v>
      </c>
      <c r="F342" s="176" t="s">
        <v>1487</v>
      </c>
      <c r="G342" s="119"/>
      <c r="H342" s="119"/>
      <c r="I342" s="50" t="e">
        <f t="shared" si="8"/>
        <v>#DIV/0!</v>
      </c>
      <c r="J342" s="51">
        <f>SUM('[1]ведомствен.'!G451)+'[1]ведомствен.'!G163</f>
        <v>46605.4</v>
      </c>
    </row>
    <row r="343" spans="1:10" s="52" customFormat="1" ht="13.5" customHeight="1">
      <c r="A343" s="221" t="s">
        <v>1030</v>
      </c>
      <c r="B343" s="91"/>
      <c r="C343" s="118" t="s">
        <v>1378</v>
      </c>
      <c r="D343" s="118" t="s">
        <v>1314</v>
      </c>
      <c r="E343" s="118" t="s">
        <v>1031</v>
      </c>
      <c r="F343" s="112"/>
      <c r="G343" s="119">
        <f>SUM(G344)+G345+G361</f>
        <v>21752.8</v>
      </c>
      <c r="H343" s="119">
        <f>SUM(H344)+H345+H361</f>
        <v>21088.9</v>
      </c>
      <c r="I343" s="50">
        <f t="shared" si="8"/>
        <v>96.94797911073519</v>
      </c>
      <c r="J343" s="51">
        <f>SUM('[1]ведомствен.'!G452)+'[1]ведомствен.'!G164</f>
        <v>36395.4</v>
      </c>
    </row>
    <row r="344" spans="1:10" s="52" customFormat="1" ht="15" hidden="1">
      <c r="A344" s="218" t="s">
        <v>1486</v>
      </c>
      <c r="B344" s="91"/>
      <c r="C344" s="118" t="s">
        <v>1378</v>
      </c>
      <c r="D344" s="118" t="s">
        <v>1314</v>
      </c>
      <c r="E344" s="118" t="s">
        <v>1031</v>
      </c>
      <c r="F344" s="176" t="s">
        <v>1487</v>
      </c>
      <c r="G344" s="124"/>
      <c r="H344" s="124"/>
      <c r="I344" s="50" t="e">
        <f t="shared" si="8"/>
        <v>#DIV/0!</v>
      </c>
      <c r="J344" s="51"/>
    </row>
    <row r="345" spans="1:10" s="52" customFormat="1" ht="15">
      <c r="A345" s="218" t="s">
        <v>1319</v>
      </c>
      <c r="B345" s="91"/>
      <c r="C345" s="118" t="s">
        <v>1378</v>
      </c>
      <c r="D345" s="118" t="s">
        <v>1314</v>
      </c>
      <c r="E345" s="118" t="s">
        <v>1031</v>
      </c>
      <c r="F345" s="176" t="s">
        <v>1320</v>
      </c>
      <c r="G345" s="124">
        <v>21752.8</v>
      </c>
      <c r="H345" s="124">
        <v>21088.9</v>
      </c>
      <c r="I345" s="50">
        <f t="shared" si="8"/>
        <v>96.94797911073519</v>
      </c>
      <c r="J345" s="51"/>
    </row>
    <row r="346" spans="1:10" s="23" customFormat="1" ht="0.75" customHeight="1" hidden="1">
      <c r="A346" s="221" t="s">
        <v>1480</v>
      </c>
      <c r="B346" s="102"/>
      <c r="C346" s="118" t="s">
        <v>1378</v>
      </c>
      <c r="D346" s="118" t="s">
        <v>1314</v>
      </c>
      <c r="E346" s="132" t="s">
        <v>1481</v>
      </c>
      <c r="F346" s="112"/>
      <c r="G346" s="124">
        <f aca="true" t="shared" si="9" ref="G346:H348">SUM(G347)</f>
        <v>0</v>
      </c>
      <c r="H346" s="124">
        <f t="shared" si="9"/>
        <v>0</v>
      </c>
      <c r="I346" s="50" t="e">
        <f t="shared" si="8"/>
        <v>#DIV/0!</v>
      </c>
      <c r="J346" s="22"/>
    </row>
    <row r="347" spans="1:10" s="23" customFormat="1" ht="42.75" hidden="1">
      <c r="A347" s="218" t="s">
        <v>994</v>
      </c>
      <c r="B347" s="102"/>
      <c r="C347" s="118" t="s">
        <v>1378</v>
      </c>
      <c r="D347" s="118" t="s">
        <v>1314</v>
      </c>
      <c r="E347" s="132" t="s">
        <v>995</v>
      </c>
      <c r="F347" s="112"/>
      <c r="G347" s="124">
        <f t="shared" si="9"/>
        <v>0</v>
      </c>
      <c r="H347" s="124">
        <f t="shared" si="9"/>
        <v>0</v>
      </c>
      <c r="I347" s="50" t="e">
        <f t="shared" si="8"/>
        <v>#DIV/0!</v>
      </c>
      <c r="J347" s="51">
        <f>SUM('[1]ведомствен.'!G456)+'[1]ведомствен.'!G168</f>
        <v>0</v>
      </c>
    </row>
    <row r="348" spans="1:10" s="23" customFormat="1" ht="28.5" customHeight="1" hidden="1">
      <c r="A348" s="221" t="s">
        <v>1032</v>
      </c>
      <c r="B348" s="82"/>
      <c r="C348" s="118" t="s">
        <v>1378</v>
      </c>
      <c r="D348" s="118" t="s">
        <v>1314</v>
      </c>
      <c r="E348" s="132" t="s">
        <v>1033</v>
      </c>
      <c r="F348" s="112"/>
      <c r="G348" s="124">
        <f t="shared" si="9"/>
        <v>0</v>
      </c>
      <c r="H348" s="124">
        <f t="shared" si="9"/>
        <v>0</v>
      </c>
      <c r="I348" s="50" t="e">
        <f aca="true" t="shared" si="10" ref="I348:I411">SUM(H348/G348*100)</f>
        <v>#DIV/0!</v>
      </c>
      <c r="J348" s="22"/>
    </row>
    <row r="349" spans="1:9" s="52" customFormat="1" ht="15" customHeight="1" hidden="1">
      <c r="A349" s="218" t="s">
        <v>1319</v>
      </c>
      <c r="B349" s="91"/>
      <c r="C349" s="118" t="s">
        <v>1378</v>
      </c>
      <c r="D349" s="118" t="s">
        <v>1314</v>
      </c>
      <c r="E349" s="132" t="s">
        <v>1033</v>
      </c>
      <c r="F349" s="176" t="s">
        <v>1320</v>
      </c>
      <c r="G349" s="124"/>
      <c r="H349" s="124"/>
      <c r="I349" s="50"/>
    </row>
    <row r="350" spans="1:10" s="52" customFormat="1" ht="15" customHeight="1" hidden="1">
      <c r="A350" s="228" t="s">
        <v>1374</v>
      </c>
      <c r="B350" s="121"/>
      <c r="C350" s="132" t="s">
        <v>1378</v>
      </c>
      <c r="D350" s="132" t="s">
        <v>1314</v>
      </c>
      <c r="E350" s="132" t="s">
        <v>1375</v>
      </c>
      <c r="F350" s="130"/>
      <c r="G350" s="124">
        <f>SUM(G351)</f>
        <v>0</v>
      </c>
      <c r="H350" s="124">
        <f>SUM(H351)</f>
        <v>0</v>
      </c>
      <c r="I350" s="50"/>
      <c r="J350" s="52">
        <f>SUM('[1]ведомствен.'!G459)+'[1]ведомствен.'!G171</f>
        <v>0</v>
      </c>
    </row>
    <row r="351" spans="1:9" s="52" customFormat="1" ht="15" customHeight="1" hidden="1">
      <c r="A351" s="218" t="s">
        <v>1319</v>
      </c>
      <c r="B351" s="121"/>
      <c r="C351" s="132" t="s">
        <v>1378</v>
      </c>
      <c r="D351" s="132" t="s">
        <v>1314</v>
      </c>
      <c r="E351" s="132" t="s">
        <v>1375</v>
      </c>
      <c r="F351" s="176" t="s">
        <v>1320</v>
      </c>
      <c r="G351" s="124">
        <f>SUM(G352:G355)</f>
        <v>0</v>
      </c>
      <c r="H351" s="124">
        <f>SUM(H352:H355)</f>
        <v>0</v>
      </c>
      <c r="I351" s="50"/>
    </row>
    <row r="352" spans="1:10" s="52" customFormat="1" ht="28.5" customHeight="1" hidden="1">
      <c r="A352" s="218" t="s">
        <v>1034</v>
      </c>
      <c r="B352" s="121"/>
      <c r="C352" s="132" t="s">
        <v>1378</v>
      </c>
      <c r="D352" s="132" t="s">
        <v>1314</v>
      </c>
      <c r="E352" s="132" t="s">
        <v>1035</v>
      </c>
      <c r="F352" s="176" t="s">
        <v>1320</v>
      </c>
      <c r="G352" s="124"/>
      <c r="H352" s="124"/>
      <c r="I352" s="50"/>
      <c r="J352" s="52">
        <f>SUM('[1]ведомствен.'!G461)</f>
        <v>0</v>
      </c>
    </row>
    <row r="353" spans="1:10" s="52" customFormat="1" ht="32.25" customHeight="1" hidden="1">
      <c r="A353" s="228" t="s">
        <v>1036</v>
      </c>
      <c r="B353" s="121"/>
      <c r="C353" s="132" t="s">
        <v>1378</v>
      </c>
      <c r="D353" s="132" t="s">
        <v>1314</v>
      </c>
      <c r="E353" s="132" t="s">
        <v>1037</v>
      </c>
      <c r="F353" s="176" t="s">
        <v>1320</v>
      </c>
      <c r="G353" s="124"/>
      <c r="H353" s="124"/>
      <c r="I353" s="50" t="e">
        <f t="shared" si="10"/>
        <v>#DIV/0!</v>
      </c>
      <c r="J353" s="51"/>
    </row>
    <row r="354" spans="1:10" s="52" customFormat="1" ht="45.75" customHeight="1" hidden="1">
      <c r="A354" s="228" t="s">
        <v>1038</v>
      </c>
      <c r="B354" s="121"/>
      <c r="C354" s="132" t="s">
        <v>1378</v>
      </c>
      <c r="D354" s="132" t="s">
        <v>1314</v>
      </c>
      <c r="E354" s="132" t="s">
        <v>1039</v>
      </c>
      <c r="F354" s="176" t="s">
        <v>1320</v>
      </c>
      <c r="G354" s="124"/>
      <c r="H354" s="124"/>
      <c r="I354" s="50" t="e">
        <f t="shared" si="10"/>
        <v>#DIV/0!</v>
      </c>
      <c r="J354" s="51"/>
    </row>
    <row r="355" spans="1:10" s="52" customFormat="1" ht="24" customHeight="1" hidden="1">
      <c r="A355" s="224" t="s">
        <v>1040</v>
      </c>
      <c r="B355" s="121"/>
      <c r="C355" s="132" t="s">
        <v>1378</v>
      </c>
      <c r="D355" s="132" t="s">
        <v>1314</v>
      </c>
      <c r="E355" s="132" t="s">
        <v>1041</v>
      </c>
      <c r="F355" s="176"/>
      <c r="G355" s="124">
        <f>SUM(G356)</f>
        <v>0</v>
      </c>
      <c r="H355" s="124">
        <f>SUM(H356)</f>
        <v>0</v>
      </c>
      <c r="I355" s="50" t="e">
        <f t="shared" si="10"/>
        <v>#DIV/0!</v>
      </c>
      <c r="J355" s="51"/>
    </row>
    <row r="356" spans="1:10" s="52" customFormat="1" ht="21" customHeight="1" hidden="1">
      <c r="A356" s="228" t="s">
        <v>1032</v>
      </c>
      <c r="B356" s="121"/>
      <c r="C356" s="132" t="s">
        <v>1378</v>
      </c>
      <c r="D356" s="132" t="s">
        <v>1314</v>
      </c>
      <c r="E356" s="132" t="s">
        <v>1042</v>
      </c>
      <c r="F356" s="176"/>
      <c r="G356" s="124">
        <f>SUM(G357)</f>
        <v>0</v>
      </c>
      <c r="H356" s="124">
        <f>SUM(H357)</f>
        <v>0</v>
      </c>
      <c r="I356" s="50" t="e">
        <f t="shared" si="10"/>
        <v>#DIV/0!</v>
      </c>
      <c r="J356" s="51">
        <f>SUM('[1]ведомствен.'!G175)</f>
        <v>20177.5</v>
      </c>
    </row>
    <row r="357" spans="1:10" s="52" customFormat="1" ht="16.5" customHeight="1" hidden="1">
      <c r="A357" s="218" t="s">
        <v>1319</v>
      </c>
      <c r="B357" s="121"/>
      <c r="C357" s="132" t="s">
        <v>1378</v>
      </c>
      <c r="D357" s="132" t="s">
        <v>1314</v>
      </c>
      <c r="E357" s="132" t="s">
        <v>1042</v>
      </c>
      <c r="F357" s="176" t="s">
        <v>1320</v>
      </c>
      <c r="G357" s="124"/>
      <c r="H357" s="124"/>
      <c r="I357" s="50" t="e">
        <f t="shared" si="10"/>
        <v>#DIV/0!</v>
      </c>
      <c r="J357" s="51">
        <f>SUM('[1]ведомствен.'!G469)+'[1]ведомствен.'!G179</f>
        <v>0</v>
      </c>
    </row>
    <row r="358" spans="1:10" s="52" customFormat="1" ht="30" customHeight="1" hidden="1">
      <c r="A358" s="222" t="s">
        <v>1374</v>
      </c>
      <c r="B358" s="91"/>
      <c r="C358" s="118" t="s">
        <v>1378</v>
      </c>
      <c r="D358" s="118" t="s">
        <v>1314</v>
      </c>
      <c r="E358" s="118" t="s">
        <v>1375</v>
      </c>
      <c r="F358" s="176"/>
      <c r="G358" s="124">
        <f>SUM(G359)</f>
        <v>0</v>
      </c>
      <c r="H358" s="124">
        <f>SUM(H359)</f>
        <v>0</v>
      </c>
      <c r="I358" s="50" t="e">
        <f t="shared" si="10"/>
        <v>#DIV/0!</v>
      </c>
      <c r="J358" s="51"/>
    </row>
    <row r="359" spans="1:10" s="52" customFormat="1" ht="30.75" customHeight="1" hidden="1">
      <c r="A359" s="220"/>
      <c r="B359" s="91"/>
      <c r="C359" s="118" t="s">
        <v>1378</v>
      </c>
      <c r="D359" s="118" t="s">
        <v>1314</v>
      </c>
      <c r="E359" s="118" t="s">
        <v>1375</v>
      </c>
      <c r="F359" s="112"/>
      <c r="G359" s="124">
        <f>SUM(G360)</f>
        <v>0</v>
      </c>
      <c r="H359" s="124">
        <f>SUM(H360)</f>
        <v>0</v>
      </c>
      <c r="I359" s="50" t="e">
        <f t="shared" si="10"/>
        <v>#DIV/0!</v>
      </c>
      <c r="J359" s="51"/>
    </row>
    <row r="360" spans="1:10" s="52" customFormat="1" ht="15.75" customHeight="1" hidden="1">
      <c r="A360" s="220" t="s">
        <v>1319</v>
      </c>
      <c r="B360" s="91"/>
      <c r="C360" s="118" t="s">
        <v>1378</v>
      </c>
      <c r="D360" s="118" t="s">
        <v>1314</v>
      </c>
      <c r="E360" s="118" t="s">
        <v>1375</v>
      </c>
      <c r="F360" s="112" t="s">
        <v>1320</v>
      </c>
      <c r="G360" s="124">
        <f>6000-6000</f>
        <v>0</v>
      </c>
      <c r="H360" s="124">
        <f>6000-6000</f>
        <v>0</v>
      </c>
      <c r="I360" s="50" t="e">
        <f t="shared" si="10"/>
        <v>#DIV/0!</v>
      </c>
      <c r="J360" s="51"/>
    </row>
    <row r="361" spans="1:10" s="52" customFormat="1" ht="21.75" customHeight="1" hidden="1">
      <c r="A361" s="218" t="s">
        <v>1486</v>
      </c>
      <c r="B361" s="91"/>
      <c r="C361" s="118" t="s">
        <v>1378</v>
      </c>
      <c r="D361" s="118" t="s">
        <v>1314</v>
      </c>
      <c r="E361" s="118" t="s">
        <v>1031</v>
      </c>
      <c r="F361" s="112" t="s">
        <v>1487</v>
      </c>
      <c r="G361" s="124"/>
      <c r="H361" s="124"/>
      <c r="I361" s="50" t="e">
        <f t="shared" si="10"/>
        <v>#DIV/0!</v>
      </c>
      <c r="J361" s="51"/>
    </row>
    <row r="362" spans="1:10" s="52" customFormat="1" ht="32.25" customHeight="1">
      <c r="A362" s="218" t="s">
        <v>305</v>
      </c>
      <c r="B362" s="91"/>
      <c r="C362" s="118" t="s">
        <v>1378</v>
      </c>
      <c r="D362" s="118" t="s">
        <v>1314</v>
      </c>
      <c r="E362" s="118" t="s">
        <v>356</v>
      </c>
      <c r="F362" s="176"/>
      <c r="G362" s="124">
        <f>SUM(G363+G365)</f>
        <v>15082.1</v>
      </c>
      <c r="H362" s="124">
        <f>SUM(H363+H365)</f>
        <v>15082.1</v>
      </c>
      <c r="I362" s="50">
        <f t="shared" si="10"/>
        <v>100</v>
      </c>
      <c r="J362" s="51"/>
    </row>
    <row r="363" spans="1:10" s="52" customFormat="1" ht="32.25" customHeight="1">
      <c r="A363" s="218" t="s">
        <v>309</v>
      </c>
      <c r="B363" s="91"/>
      <c r="C363" s="118" t="s">
        <v>1378</v>
      </c>
      <c r="D363" s="118" t="s">
        <v>1314</v>
      </c>
      <c r="E363" s="118" t="s">
        <v>357</v>
      </c>
      <c r="F363" s="176"/>
      <c r="G363" s="124">
        <f>SUM(G364)</f>
        <v>14946</v>
      </c>
      <c r="H363" s="124">
        <f>SUM(H364)</f>
        <v>14946</v>
      </c>
      <c r="I363" s="50">
        <f t="shared" si="10"/>
        <v>100</v>
      </c>
      <c r="J363" s="51"/>
    </row>
    <row r="364" spans="1:10" s="52" customFormat="1" ht="15.75" customHeight="1">
      <c r="A364" s="218" t="s">
        <v>358</v>
      </c>
      <c r="B364" s="91"/>
      <c r="C364" s="118" t="s">
        <v>1378</v>
      </c>
      <c r="D364" s="118" t="s">
        <v>1314</v>
      </c>
      <c r="E364" s="118" t="s">
        <v>357</v>
      </c>
      <c r="F364" s="176" t="s">
        <v>312</v>
      </c>
      <c r="G364" s="124">
        <v>14946</v>
      </c>
      <c r="H364" s="124">
        <v>14946</v>
      </c>
      <c r="I364" s="50">
        <f t="shared" si="10"/>
        <v>100</v>
      </c>
      <c r="J364" s="51">
        <f>SUM('[1]ведомствен.'!G473)+'[1]ведомствен.'!G183</f>
        <v>13976</v>
      </c>
    </row>
    <row r="365" spans="1:10" s="52" customFormat="1" ht="28.5" customHeight="1" hidden="1">
      <c r="A365" s="218" t="s">
        <v>359</v>
      </c>
      <c r="B365" s="91"/>
      <c r="C365" s="118" t="s">
        <v>1378</v>
      </c>
      <c r="D365" s="118" t="s">
        <v>1314</v>
      </c>
      <c r="E365" s="118" t="s">
        <v>360</v>
      </c>
      <c r="F365" s="112"/>
      <c r="G365" s="119">
        <f>SUM(G366)+G368</f>
        <v>136.1</v>
      </c>
      <c r="H365" s="119">
        <f>SUM(H366)+H368</f>
        <v>136.1</v>
      </c>
      <c r="I365" s="50">
        <f t="shared" si="10"/>
        <v>100</v>
      </c>
      <c r="J365" s="51"/>
    </row>
    <row r="366" spans="1:10" s="52" customFormat="1" ht="15" customHeight="1" hidden="1">
      <c r="A366" s="220" t="s">
        <v>361</v>
      </c>
      <c r="B366" s="91"/>
      <c r="C366" s="118" t="s">
        <v>1378</v>
      </c>
      <c r="D366" s="118" t="s">
        <v>1314</v>
      </c>
      <c r="E366" s="118" t="s">
        <v>362</v>
      </c>
      <c r="F366" s="112"/>
      <c r="G366" s="119">
        <f>SUM(G367)</f>
        <v>47.8</v>
      </c>
      <c r="H366" s="119">
        <f>SUM(H367)</f>
        <v>47.8</v>
      </c>
      <c r="I366" s="50">
        <f t="shared" si="10"/>
        <v>100</v>
      </c>
      <c r="J366" s="51"/>
    </row>
    <row r="367" spans="1:10" s="52" customFormat="1" ht="28.5" customHeight="1" hidden="1">
      <c r="A367" s="220" t="s">
        <v>313</v>
      </c>
      <c r="B367" s="91"/>
      <c r="C367" s="118" t="s">
        <v>1378</v>
      </c>
      <c r="D367" s="118" t="s">
        <v>1314</v>
      </c>
      <c r="E367" s="118" t="s">
        <v>362</v>
      </c>
      <c r="F367" s="112" t="s">
        <v>317</v>
      </c>
      <c r="G367" s="119">
        <v>47.8</v>
      </c>
      <c r="H367" s="119">
        <v>47.8</v>
      </c>
      <c r="I367" s="50">
        <f t="shared" si="10"/>
        <v>100</v>
      </c>
      <c r="J367" s="51"/>
    </row>
    <row r="368" spans="1:10" s="52" customFormat="1" ht="15" customHeight="1" hidden="1">
      <c r="A368" s="218" t="s">
        <v>320</v>
      </c>
      <c r="B368" s="82"/>
      <c r="C368" s="118" t="s">
        <v>1378</v>
      </c>
      <c r="D368" s="118" t="s">
        <v>1314</v>
      </c>
      <c r="E368" s="123" t="s">
        <v>363</v>
      </c>
      <c r="F368" s="176"/>
      <c r="G368" s="119">
        <f>SUM(G369)</f>
        <v>88.3</v>
      </c>
      <c r="H368" s="119">
        <f>SUM(H369)</f>
        <v>88.3</v>
      </c>
      <c r="I368" s="50">
        <f t="shared" si="10"/>
        <v>100</v>
      </c>
      <c r="J368" s="51"/>
    </row>
    <row r="369" spans="1:10" s="52" customFormat="1" ht="30.75" customHeight="1">
      <c r="A369" s="218" t="s">
        <v>313</v>
      </c>
      <c r="B369" s="82"/>
      <c r="C369" s="118" t="s">
        <v>1378</v>
      </c>
      <c r="D369" s="118" t="s">
        <v>1314</v>
      </c>
      <c r="E369" s="123" t="s">
        <v>363</v>
      </c>
      <c r="F369" s="176" t="s">
        <v>317</v>
      </c>
      <c r="G369" s="119">
        <v>88.3</v>
      </c>
      <c r="H369" s="119">
        <v>88.3</v>
      </c>
      <c r="I369" s="50">
        <f t="shared" si="10"/>
        <v>100</v>
      </c>
      <c r="J369" s="51"/>
    </row>
    <row r="370" spans="1:10" s="52" customFormat="1" ht="15" customHeight="1">
      <c r="A370" s="226" t="s">
        <v>1480</v>
      </c>
      <c r="B370" s="91"/>
      <c r="C370" s="118" t="s">
        <v>1378</v>
      </c>
      <c r="D370" s="118" t="s">
        <v>1314</v>
      </c>
      <c r="E370" s="118" t="s">
        <v>1481</v>
      </c>
      <c r="F370" s="112"/>
      <c r="G370" s="119">
        <f>SUM(G371)</f>
        <v>114500</v>
      </c>
      <c r="H370" s="119">
        <f>SUM(H371)</f>
        <v>104768.3</v>
      </c>
      <c r="I370" s="50">
        <f t="shared" si="10"/>
        <v>91.50069868995634</v>
      </c>
      <c r="J370" s="51">
        <f>SUM('[1]ведомствен.'!G189)+'[1]ведомствен.'!G477</f>
        <v>4186</v>
      </c>
    </row>
    <row r="371" spans="1:10" s="52" customFormat="1" ht="15" customHeight="1" hidden="1">
      <c r="A371" s="220" t="s">
        <v>364</v>
      </c>
      <c r="B371" s="91"/>
      <c r="C371" s="118" t="s">
        <v>1378</v>
      </c>
      <c r="D371" s="118" t="s">
        <v>1314</v>
      </c>
      <c r="E371" s="118" t="s">
        <v>1078</v>
      </c>
      <c r="F371" s="112"/>
      <c r="G371" s="119">
        <f>SUM(G372:G373)</f>
        <v>114500</v>
      </c>
      <c r="H371" s="119">
        <f>SUM(H372:H373)</f>
        <v>104768.3</v>
      </c>
      <c r="I371" s="50">
        <f t="shared" si="10"/>
        <v>91.50069868995634</v>
      </c>
      <c r="J371" s="51"/>
    </row>
    <row r="372" spans="1:10" s="52" customFormat="1" ht="15" customHeight="1" hidden="1">
      <c r="A372" s="220" t="s">
        <v>1054</v>
      </c>
      <c r="B372" s="91"/>
      <c r="C372" s="118" t="s">
        <v>1378</v>
      </c>
      <c r="D372" s="118" t="s">
        <v>1314</v>
      </c>
      <c r="E372" s="118" t="s">
        <v>1078</v>
      </c>
      <c r="F372" s="112" t="s">
        <v>1420</v>
      </c>
      <c r="G372" s="119">
        <v>96500</v>
      </c>
      <c r="H372" s="119">
        <v>86768.3</v>
      </c>
      <c r="I372" s="50">
        <f t="shared" si="10"/>
        <v>89.91533678756477</v>
      </c>
      <c r="J372" s="51">
        <f>SUM('[1]ведомствен.'!G481)+'[1]ведомствен.'!G193</f>
        <v>0</v>
      </c>
    </row>
    <row r="373" spans="1:10" s="52" customFormat="1" ht="15">
      <c r="A373" s="218" t="s">
        <v>1319</v>
      </c>
      <c r="B373" s="91"/>
      <c r="C373" s="118" t="s">
        <v>1378</v>
      </c>
      <c r="D373" s="118" t="s">
        <v>1314</v>
      </c>
      <c r="E373" s="132" t="s">
        <v>1078</v>
      </c>
      <c r="F373" s="176" t="s">
        <v>1320</v>
      </c>
      <c r="G373" s="124">
        <v>18000</v>
      </c>
      <c r="H373" s="124">
        <v>18000</v>
      </c>
      <c r="I373" s="50">
        <f t="shared" si="10"/>
        <v>100</v>
      </c>
      <c r="J373" s="51"/>
    </row>
    <row r="374" spans="1:10" s="52" customFormat="1" ht="15" customHeight="1" hidden="1">
      <c r="A374" s="228" t="s">
        <v>1374</v>
      </c>
      <c r="B374" s="121"/>
      <c r="C374" s="132" t="s">
        <v>1378</v>
      </c>
      <c r="D374" s="132" t="s">
        <v>1314</v>
      </c>
      <c r="E374" s="132" t="s">
        <v>1375</v>
      </c>
      <c r="F374" s="130"/>
      <c r="G374" s="124">
        <f>SUM(G375)</f>
        <v>48680.399999999994</v>
      </c>
      <c r="H374" s="124">
        <f>SUM(H375)</f>
        <v>47498.3</v>
      </c>
      <c r="I374" s="50">
        <f t="shared" si="10"/>
        <v>97.57171263999476</v>
      </c>
      <c r="J374" s="51"/>
    </row>
    <row r="375" spans="1:10" s="58" customFormat="1" ht="45.75" customHeight="1">
      <c r="A375" s="218" t="s">
        <v>365</v>
      </c>
      <c r="B375" s="121"/>
      <c r="C375" s="132" t="s">
        <v>1378</v>
      </c>
      <c r="D375" s="132" t="s">
        <v>1314</v>
      </c>
      <c r="E375" s="132" t="s">
        <v>366</v>
      </c>
      <c r="F375" s="176"/>
      <c r="G375" s="124">
        <f>SUM(G376+G377)</f>
        <v>48680.399999999994</v>
      </c>
      <c r="H375" s="124">
        <f>SUM(H376+H377)</f>
        <v>47498.3</v>
      </c>
      <c r="I375" s="50">
        <f t="shared" si="10"/>
        <v>97.57171263999476</v>
      </c>
      <c r="J375" s="57"/>
    </row>
    <row r="376" spans="1:10" s="58" customFormat="1" ht="18.75" customHeight="1">
      <c r="A376" s="218" t="s">
        <v>1486</v>
      </c>
      <c r="B376" s="121"/>
      <c r="C376" s="132" t="s">
        <v>1378</v>
      </c>
      <c r="D376" s="132" t="s">
        <v>1314</v>
      </c>
      <c r="E376" s="132" t="s">
        <v>366</v>
      </c>
      <c r="F376" s="176" t="s">
        <v>1487</v>
      </c>
      <c r="G376" s="124">
        <v>27559.8</v>
      </c>
      <c r="H376" s="124">
        <v>27559.7</v>
      </c>
      <c r="I376" s="50">
        <f t="shared" si="10"/>
        <v>99.99963715266439</v>
      </c>
      <c r="J376" s="51">
        <f>SUM('[1]ведомствен.'!G484)</f>
        <v>9810</v>
      </c>
    </row>
    <row r="377" spans="1:10" s="58" customFormat="1" ht="35.25" customHeight="1" hidden="1">
      <c r="A377" s="218" t="s">
        <v>1319</v>
      </c>
      <c r="B377" s="121"/>
      <c r="C377" s="132" t="s">
        <v>1378</v>
      </c>
      <c r="D377" s="132" t="s">
        <v>1314</v>
      </c>
      <c r="E377" s="132" t="s">
        <v>366</v>
      </c>
      <c r="F377" s="176" t="s">
        <v>1320</v>
      </c>
      <c r="G377" s="124">
        <v>21120.6</v>
      </c>
      <c r="H377" s="124">
        <v>19938.6</v>
      </c>
      <c r="I377" s="50">
        <f t="shared" si="10"/>
        <v>94.40356808045226</v>
      </c>
      <c r="J377" s="57"/>
    </row>
    <row r="378" spans="1:10" s="58" customFormat="1" ht="19.5" customHeight="1" hidden="1">
      <c r="A378" s="220"/>
      <c r="B378" s="91"/>
      <c r="C378" s="118"/>
      <c r="D378" s="118"/>
      <c r="E378" s="118"/>
      <c r="F378" s="112"/>
      <c r="G378" s="119"/>
      <c r="H378" s="119"/>
      <c r="I378" s="50" t="e">
        <f t="shared" si="10"/>
        <v>#DIV/0!</v>
      </c>
      <c r="J378" s="57"/>
    </row>
    <row r="379" spans="1:10" s="58" customFormat="1" ht="28.5" customHeight="1" hidden="1">
      <c r="A379" s="218" t="s">
        <v>1319</v>
      </c>
      <c r="B379" s="82"/>
      <c r="C379" s="118" t="s">
        <v>1378</v>
      </c>
      <c r="D379" s="118" t="s">
        <v>1322</v>
      </c>
      <c r="E379" s="123" t="s">
        <v>367</v>
      </c>
      <c r="F379" s="155" t="s">
        <v>1320</v>
      </c>
      <c r="G379" s="119"/>
      <c r="H379" s="119"/>
      <c r="I379" s="50" t="e">
        <f t="shared" si="10"/>
        <v>#DIV/0!</v>
      </c>
      <c r="J379" s="57">
        <f>SUM('[1]ведомствен.'!G485)</f>
        <v>4549</v>
      </c>
    </row>
    <row r="380" spans="1:10" s="58" customFormat="1" ht="19.5" customHeight="1">
      <c r="A380" s="220" t="s">
        <v>1043</v>
      </c>
      <c r="B380" s="82"/>
      <c r="C380" s="118" t="s">
        <v>1378</v>
      </c>
      <c r="D380" s="118" t="s">
        <v>1322</v>
      </c>
      <c r="E380" s="123"/>
      <c r="F380" s="155"/>
      <c r="G380" s="119">
        <f>SUM(G381,G405)</f>
        <v>69552.6</v>
      </c>
      <c r="H380" s="119">
        <f>SUM(H381,H405)</f>
        <v>65787.6</v>
      </c>
      <c r="I380" s="50">
        <f t="shared" si="10"/>
        <v>94.58683068641575</v>
      </c>
      <c r="J380" s="57"/>
    </row>
    <row r="381" spans="1:10" s="58" customFormat="1" ht="20.25" customHeight="1">
      <c r="A381" s="220" t="s">
        <v>1043</v>
      </c>
      <c r="B381" s="102"/>
      <c r="C381" s="118" t="s">
        <v>1378</v>
      </c>
      <c r="D381" s="118" t="s">
        <v>1322</v>
      </c>
      <c r="E381" s="132" t="s">
        <v>1048</v>
      </c>
      <c r="F381" s="130"/>
      <c r="G381" s="119">
        <f>SUM(G382+G387+G392+G395)+G390</f>
        <v>68612.3</v>
      </c>
      <c r="H381" s="119">
        <f>SUM(H382+H387+H392+H395)+H390</f>
        <v>65694.8</v>
      </c>
      <c r="I381" s="50">
        <f t="shared" si="10"/>
        <v>95.74784696038465</v>
      </c>
      <c r="J381" s="57">
        <f>SUM('[1]ведомствен.'!G486)</f>
        <v>13802.4</v>
      </c>
    </row>
    <row r="382" spans="1:10" s="58" customFormat="1" ht="21" customHeight="1">
      <c r="A382" s="228" t="s">
        <v>1049</v>
      </c>
      <c r="B382" s="121"/>
      <c r="C382" s="118" t="s">
        <v>1378</v>
      </c>
      <c r="D382" s="118" t="s">
        <v>1322</v>
      </c>
      <c r="E382" s="132" t="s">
        <v>1050</v>
      </c>
      <c r="F382" s="130"/>
      <c r="G382" s="119">
        <f>SUM(G383:G385)</f>
        <v>38922.8</v>
      </c>
      <c r="H382" s="119">
        <f>SUM(H383:H385)</f>
        <v>37540.3</v>
      </c>
      <c r="I382" s="50">
        <f t="shared" si="10"/>
        <v>96.44809725918999</v>
      </c>
      <c r="J382" s="57"/>
    </row>
    <row r="383" spans="1:10" s="52" customFormat="1" ht="31.5" customHeight="1" hidden="1">
      <c r="A383" s="218" t="s">
        <v>1486</v>
      </c>
      <c r="B383" s="121"/>
      <c r="C383" s="118" t="s">
        <v>1378</v>
      </c>
      <c r="D383" s="118" t="s">
        <v>1322</v>
      </c>
      <c r="E383" s="132" t="s">
        <v>1050</v>
      </c>
      <c r="F383" s="130" t="s">
        <v>1487</v>
      </c>
      <c r="G383" s="119"/>
      <c r="H383" s="119"/>
      <c r="I383" s="50" t="e">
        <f t="shared" si="10"/>
        <v>#DIV/0!</v>
      </c>
      <c r="J383" s="51"/>
    </row>
    <row r="384" spans="1:10" s="58" customFormat="1" ht="15">
      <c r="A384" s="218" t="s">
        <v>1319</v>
      </c>
      <c r="B384" s="121"/>
      <c r="C384" s="118" t="s">
        <v>1378</v>
      </c>
      <c r="D384" s="118" t="s">
        <v>1322</v>
      </c>
      <c r="E384" s="132" t="s">
        <v>1050</v>
      </c>
      <c r="F384" s="130" t="s">
        <v>1320</v>
      </c>
      <c r="G384" s="119">
        <v>38922.8</v>
      </c>
      <c r="H384" s="119">
        <v>37540.3</v>
      </c>
      <c r="I384" s="50">
        <f t="shared" si="10"/>
        <v>96.44809725918999</v>
      </c>
      <c r="J384" s="57"/>
    </row>
    <row r="385" spans="1:10" s="58" customFormat="1" ht="18" customHeight="1" hidden="1">
      <c r="A385" s="218" t="s">
        <v>368</v>
      </c>
      <c r="B385" s="121"/>
      <c r="C385" s="118" t="s">
        <v>1378</v>
      </c>
      <c r="D385" s="118" t="s">
        <v>1322</v>
      </c>
      <c r="E385" s="132" t="s">
        <v>1051</v>
      </c>
      <c r="F385" s="130"/>
      <c r="G385" s="119">
        <f>SUM(G386)</f>
        <v>0</v>
      </c>
      <c r="H385" s="119">
        <f>SUM(H386)</f>
        <v>0</v>
      </c>
      <c r="I385" s="50" t="e">
        <f t="shared" si="10"/>
        <v>#DIV/0!</v>
      </c>
      <c r="J385" s="51">
        <f>SUM('[1]ведомствен.'!G491)+'[1]ведомствен.'!G201</f>
        <v>4154</v>
      </c>
    </row>
    <row r="386" spans="1:10" s="58" customFormat="1" ht="0.75" customHeight="1" hidden="1">
      <c r="A386" s="218" t="s">
        <v>1319</v>
      </c>
      <c r="B386" s="121"/>
      <c r="C386" s="118" t="s">
        <v>1378</v>
      </c>
      <c r="D386" s="118" t="s">
        <v>1322</v>
      </c>
      <c r="E386" s="132" t="s">
        <v>1051</v>
      </c>
      <c r="F386" s="130" t="s">
        <v>1320</v>
      </c>
      <c r="G386" s="119"/>
      <c r="H386" s="119"/>
      <c r="I386" s="50" t="e">
        <f t="shared" si="10"/>
        <v>#DIV/0!</v>
      </c>
      <c r="J386" s="57"/>
    </row>
    <row r="387" spans="1:10" s="52" customFormat="1" ht="42.75" hidden="1">
      <c r="A387" s="228" t="s">
        <v>1052</v>
      </c>
      <c r="B387" s="121"/>
      <c r="C387" s="118" t="s">
        <v>1378</v>
      </c>
      <c r="D387" s="118" t="s">
        <v>1322</v>
      </c>
      <c r="E387" s="132" t="s">
        <v>1053</v>
      </c>
      <c r="F387" s="130"/>
      <c r="G387" s="119">
        <f>SUM(G389+G388)</f>
        <v>0</v>
      </c>
      <c r="H387" s="119">
        <f>SUM(H389+H388)</f>
        <v>0</v>
      </c>
      <c r="I387" s="50" t="e">
        <f t="shared" si="10"/>
        <v>#DIV/0!</v>
      </c>
      <c r="J387" s="51"/>
    </row>
    <row r="388" spans="1:10" s="52" customFormat="1" ht="14.25" customHeight="1" hidden="1">
      <c r="A388" s="218" t="s">
        <v>1418</v>
      </c>
      <c r="B388" s="121"/>
      <c r="C388" s="118" t="s">
        <v>1378</v>
      </c>
      <c r="D388" s="118" t="s">
        <v>1322</v>
      </c>
      <c r="E388" s="132" t="s">
        <v>1053</v>
      </c>
      <c r="F388" s="130" t="s">
        <v>1420</v>
      </c>
      <c r="G388" s="119"/>
      <c r="H388" s="119"/>
      <c r="I388" s="50" t="e">
        <f t="shared" si="10"/>
        <v>#DIV/0!</v>
      </c>
      <c r="J388" s="51">
        <f>SUM('[1]ведомствен.'!G494+'[1]ведомствен.'!G204)</f>
        <v>5674.5</v>
      </c>
    </row>
    <row r="389" spans="1:10" s="52" customFormat="1" ht="25.5" customHeight="1" hidden="1">
      <c r="A389" s="218" t="s">
        <v>1319</v>
      </c>
      <c r="B389" s="121"/>
      <c r="C389" s="118" t="s">
        <v>1378</v>
      </c>
      <c r="D389" s="118" t="s">
        <v>1322</v>
      </c>
      <c r="E389" s="132" t="s">
        <v>1053</v>
      </c>
      <c r="F389" s="130" t="s">
        <v>1320</v>
      </c>
      <c r="G389" s="119"/>
      <c r="H389" s="119"/>
      <c r="I389" s="50" t="e">
        <f t="shared" si="10"/>
        <v>#DIV/0!</v>
      </c>
      <c r="J389" s="51"/>
    </row>
    <row r="390" spans="1:10" s="52" customFormat="1" ht="15" customHeight="1" hidden="1">
      <c r="A390" s="218" t="s">
        <v>1055</v>
      </c>
      <c r="B390" s="121"/>
      <c r="C390" s="118" t="s">
        <v>1378</v>
      </c>
      <c r="D390" s="118" t="s">
        <v>1322</v>
      </c>
      <c r="E390" s="132" t="s">
        <v>1056</v>
      </c>
      <c r="F390" s="130"/>
      <c r="G390" s="119">
        <f>SUM(G391)</f>
        <v>0</v>
      </c>
      <c r="H390" s="119">
        <f>SUM(H391)</f>
        <v>0</v>
      </c>
      <c r="I390" s="50" t="e">
        <f t="shared" si="10"/>
        <v>#DIV/0!</v>
      </c>
      <c r="J390" s="51">
        <f>SUM('[1]ведомствен.'!G497)</f>
        <v>0</v>
      </c>
    </row>
    <row r="391" spans="1:10" s="52" customFormat="1" ht="32.25" customHeight="1" hidden="1">
      <c r="A391" s="218" t="s">
        <v>1319</v>
      </c>
      <c r="B391" s="121"/>
      <c r="C391" s="118" t="s">
        <v>1378</v>
      </c>
      <c r="D391" s="118" t="s">
        <v>1322</v>
      </c>
      <c r="E391" s="132" t="s">
        <v>1056</v>
      </c>
      <c r="F391" s="130" t="s">
        <v>1320</v>
      </c>
      <c r="G391" s="119"/>
      <c r="H391" s="119"/>
      <c r="I391" s="50" t="e">
        <f t="shared" si="10"/>
        <v>#DIV/0!</v>
      </c>
      <c r="J391" s="51"/>
    </row>
    <row r="392" spans="1:10" s="52" customFormat="1" ht="23.25" customHeight="1">
      <c r="A392" s="228" t="s">
        <v>1057</v>
      </c>
      <c r="B392" s="121"/>
      <c r="C392" s="118" t="s">
        <v>1378</v>
      </c>
      <c r="D392" s="118" t="s">
        <v>1322</v>
      </c>
      <c r="E392" s="132" t="s">
        <v>1058</v>
      </c>
      <c r="F392" s="130"/>
      <c r="G392" s="119">
        <f>SUM(G394+G393)</f>
        <v>2970</v>
      </c>
      <c r="H392" s="119">
        <f>SUM(H394+H393)</f>
        <v>2970</v>
      </c>
      <c r="I392" s="50">
        <f t="shared" si="10"/>
        <v>100</v>
      </c>
      <c r="J392" s="51">
        <f>SUM('[1]ведомствен.'!G499)</f>
        <v>1800</v>
      </c>
    </row>
    <row r="393" spans="1:11" s="16" customFormat="1" ht="14.25" customHeight="1">
      <c r="A393" s="218" t="s">
        <v>1319</v>
      </c>
      <c r="B393" s="121"/>
      <c r="C393" s="118" t="s">
        <v>1378</v>
      </c>
      <c r="D393" s="118" t="s">
        <v>1322</v>
      </c>
      <c r="E393" s="132" t="s">
        <v>1058</v>
      </c>
      <c r="F393" s="130" t="s">
        <v>1320</v>
      </c>
      <c r="G393" s="119">
        <v>2970</v>
      </c>
      <c r="H393" s="119">
        <v>2970</v>
      </c>
      <c r="I393" s="53">
        <f t="shared" si="10"/>
        <v>100</v>
      </c>
      <c r="J393" s="15"/>
      <c r="K393" s="16">
        <f>SUM('[1]ведомствен.'!G500)</f>
        <v>19990.399999999998</v>
      </c>
    </row>
    <row r="394" spans="1:11" s="52" customFormat="1" ht="27.75" customHeight="1" hidden="1">
      <c r="A394" s="218" t="s">
        <v>1319</v>
      </c>
      <c r="B394" s="121"/>
      <c r="C394" s="118" t="s">
        <v>1378</v>
      </c>
      <c r="D394" s="118" t="s">
        <v>1322</v>
      </c>
      <c r="E394" s="132" t="s">
        <v>1058</v>
      </c>
      <c r="F394" s="130" t="s">
        <v>1320</v>
      </c>
      <c r="G394" s="119"/>
      <c r="H394" s="119"/>
      <c r="I394" s="50" t="e">
        <f t="shared" si="10"/>
        <v>#DIV/0!</v>
      </c>
      <c r="J394" s="51"/>
      <c r="K394" s="51">
        <f>SUM(J394:J413)</f>
        <v>19990.4</v>
      </c>
    </row>
    <row r="395" spans="1:10" s="52" customFormat="1" ht="28.5">
      <c r="A395" s="228" t="s">
        <v>1059</v>
      </c>
      <c r="B395" s="121"/>
      <c r="C395" s="118" t="s">
        <v>1378</v>
      </c>
      <c r="D395" s="118" t="s">
        <v>1322</v>
      </c>
      <c r="E395" s="132" t="s">
        <v>1060</v>
      </c>
      <c r="F395" s="130"/>
      <c r="G395" s="119">
        <f>SUM(G397+G396)</f>
        <v>26719.5</v>
      </c>
      <c r="H395" s="119">
        <f>SUM(H397+H396)</f>
        <v>25184.5</v>
      </c>
      <c r="I395" s="50">
        <f t="shared" si="10"/>
        <v>94.25513201968599</v>
      </c>
      <c r="J395" s="51"/>
    </row>
    <row r="396" spans="1:10" s="52" customFormat="1" ht="17.25" customHeight="1">
      <c r="A396" s="218" t="s">
        <v>1319</v>
      </c>
      <c r="B396" s="121"/>
      <c r="C396" s="118" t="s">
        <v>1378</v>
      </c>
      <c r="D396" s="118" t="s">
        <v>1322</v>
      </c>
      <c r="E396" s="132" t="s">
        <v>1060</v>
      </c>
      <c r="F396" s="130" t="s">
        <v>1320</v>
      </c>
      <c r="G396" s="119">
        <v>26719.5</v>
      </c>
      <c r="H396" s="119">
        <v>25184.5</v>
      </c>
      <c r="I396" s="50">
        <f t="shared" si="10"/>
        <v>94.25513201968599</v>
      </c>
      <c r="J396" s="51"/>
    </row>
    <row r="397" spans="1:10" s="52" customFormat="1" ht="15.75" customHeight="1" hidden="1">
      <c r="A397" s="218" t="s">
        <v>1319</v>
      </c>
      <c r="B397" s="121"/>
      <c r="C397" s="118" t="s">
        <v>1378</v>
      </c>
      <c r="D397" s="118" t="s">
        <v>1322</v>
      </c>
      <c r="E397" s="132" t="s">
        <v>1060</v>
      </c>
      <c r="F397" s="130" t="s">
        <v>1320</v>
      </c>
      <c r="G397" s="119"/>
      <c r="H397" s="119"/>
      <c r="I397" s="50" t="e">
        <f t="shared" si="10"/>
        <v>#DIV/0!</v>
      </c>
      <c r="J397" s="51">
        <f>SUM('[1]ведомствен.'!G503)</f>
        <v>3861.6</v>
      </c>
    </row>
    <row r="398" spans="1:10" s="52" customFormat="1" ht="17.25" customHeight="1" hidden="1">
      <c r="A398" s="228" t="s">
        <v>1374</v>
      </c>
      <c r="B398" s="121"/>
      <c r="C398" s="118" t="s">
        <v>1378</v>
      </c>
      <c r="D398" s="118" t="s">
        <v>1322</v>
      </c>
      <c r="E398" s="132" t="s">
        <v>1375</v>
      </c>
      <c r="F398" s="130"/>
      <c r="G398" s="119">
        <f>SUM(G399,G403)</f>
        <v>0</v>
      </c>
      <c r="H398" s="119">
        <f>SUM(H399,H403)</f>
        <v>0</v>
      </c>
      <c r="I398" s="50" t="e">
        <f t="shared" si="10"/>
        <v>#DIV/0!</v>
      </c>
      <c r="J398" s="51"/>
    </row>
    <row r="399" spans="1:9" s="52" customFormat="1" ht="19.5" customHeight="1" hidden="1">
      <c r="A399" s="218" t="s">
        <v>896</v>
      </c>
      <c r="B399" s="121"/>
      <c r="C399" s="118" t="s">
        <v>1378</v>
      </c>
      <c r="D399" s="118" t="s">
        <v>1322</v>
      </c>
      <c r="E399" s="132" t="s">
        <v>1035</v>
      </c>
      <c r="F399" s="130"/>
      <c r="G399" s="119">
        <f>SUM(G400:G402)</f>
        <v>0</v>
      </c>
      <c r="H399" s="119">
        <f>SUM(H400:H402)</f>
        <v>0</v>
      </c>
      <c r="I399" s="50" t="e">
        <f>SUM(H399/G399*100)</f>
        <v>#DIV/0!</v>
      </c>
    </row>
    <row r="400" spans="1:9" s="52" customFormat="1" ht="42.75" customHeight="1" hidden="1">
      <c r="A400" s="228" t="s">
        <v>1062</v>
      </c>
      <c r="B400" s="137"/>
      <c r="C400" s="118" t="s">
        <v>1378</v>
      </c>
      <c r="D400" s="118" t="s">
        <v>1322</v>
      </c>
      <c r="E400" s="132" t="s">
        <v>1063</v>
      </c>
      <c r="F400" s="130" t="s">
        <v>1320</v>
      </c>
      <c r="G400" s="124"/>
      <c r="H400" s="124"/>
      <c r="I400" s="50" t="e">
        <f>SUM(H400/G400*100)</f>
        <v>#DIV/0!</v>
      </c>
    </row>
    <row r="401" spans="1:10" s="52" customFormat="1" ht="19.5" customHeight="1" hidden="1">
      <c r="A401" s="218" t="s">
        <v>1319</v>
      </c>
      <c r="B401" s="121"/>
      <c r="C401" s="118" t="s">
        <v>1378</v>
      </c>
      <c r="D401" s="118" t="s">
        <v>1322</v>
      </c>
      <c r="E401" s="132" t="s">
        <v>1035</v>
      </c>
      <c r="F401" s="176" t="s">
        <v>1320</v>
      </c>
      <c r="G401" s="124"/>
      <c r="H401" s="124"/>
      <c r="I401" s="50" t="e">
        <f>SUM(H401/G401*100)</f>
        <v>#DIV/0!</v>
      </c>
      <c r="J401" s="52">
        <f>SUM('[1]ведомствен.'!G508)</f>
        <v>9800</v>
      </c>
    </row>
    <row r="402" spans="1:10" s="52" customFormat="1" ht="14.25" customHeight="1" hidden="1">
      <c r="A402" s="224" t="s">
        <v>1064</v>
      </c>
      <c r="B402" s="137"/>
      <c r="C402" s="118" t="s">
        <v>1378</v>
      </c>
      <c r="D402" s="118" t="s">
        <v>1322</v>
      </c>
      <c r="E402" s="132" t="s">
        <v>1065</v>
      </c>
      <c r="F402" s="130" t="s">
        <v>1320</v>
      </c>
      <c r="G402" s="124"/>
      <c r="H402" s="124"/>
      <c r="I402" s="50" t="e">
        <f t="shared" si="10"/>
        <v>#DIV/0!</v>
      </c>
      <c r="J402" s="51"/>
    </row>
    <row r="403" spans="1:10" s="52" customFormat="1" ht="15" customHeight="1" hidden="1">
      <c r="A403" s="220" t="s">
        <v>1066</v>
      </c>
      <c r="B403" s="82"/>
      <c r="C403" s="177" t="s">
        <v>1378</v>
      </c>
      <c r="D403" s="177" t="s">
        <v>1322</v>
      </c>
      <c r="E403" s="177" t="s">
        <v>1067</v>
      </c>
      <c r="F403" s="112"/>
      <c r="G403" s="124">
        <f>SUM(G404)</f>
        <v>0</v>
      </c>
      <c r="H403" s="124">
        <f>SUM(H404)</f>
        <v>0</v>
      </c>
      <c r="I403" s="50" t="e">
        <f t="shared" si="10"/>
        <v>#DIV/0!</v>
      </c>
      <c r="J403" s="51"/>
    </row>
    <row r="404" spans="1:10" s="52" customFormat="1" ht="26.25" customHeight="1" hidden="1">
      <c r="A404" s="220" t="s">
        <v>1486</v>
      </c>
      <c r="B404" s="82"/>
      <c r="C404" s="177" t="s">
        <v>1378</v>
      </c>
      <c r="D404" s="177" t="s">
        <v>1322</v>
      </c>
      <c r="E404" s="177" t="s">
        <v>1068</v>
      </c>
      <c r="F404" s="112" t="s">
        <v>1487</v>
      </c>
      <c r="G404" s="124"/>
      <c r="H404" s="124"/>
      <c r="I404" s="50" t="e">
        <f t="shared" si="10"/>
        <v>#DIV/0!</v>
      </c>
      <c r="J404" s="51"/>
    </row>
    <row r="405" spans="1:10" s="52" customFormat="1" ht="15" customHeight="1" hidden="1">
      <c r="A405" s="228" t="s">
        <v>1374</v>
      </c>
      <c r="B405" s="121"/>
      <c r="C405" s="118" t="s">
        <v>1378</v>
      </c>
      <c r="D405" s="118" t="s">
        <v>1322</v>
      </c>
      <c r="E405" s="132" t="s">
        <v>1375</v>
      </c>
      <c r="F405" s="130"/>
      <c r="G405" s="119">
        <f>SUM(G406)</f>
        <v>940.3</v>
      </c>
      <c r="H405" s="119">
        <f>SUM(H406)</f>
        <v>92.8</v>
      </c>
      <c r="I405" s="50">
        <f t="shared" si="10"/>
        <v>9.86919068382431</v>
      </c>
      <c r="J405" s="51"/>
    </row>
    <row r="406" spans="1:10" s="52" customFormat="1" ht="49.5" customHeight="1">
      <c r="A406" s="220" t="s">
        <v>369</v>
      </c>
      <c r="B406" s="82"/>
      <c r="C406" s="177" t="s">
        <v>1378</v>
      </c>
      <c r="D406" s="177" t="s">
        <v>1322</v>
      </c>
      <c r="E406" s="132" t="s">
        <v>1061</v>
      </c>
      <c r="F406" s="112"/>
      <c r="G406" s="124">
        <f>SUM(G407)</f>
        <v>940.3</v>
      </c>
      <c r="H406" s="124">
        <f>SUM(H407)</f>
        <v>92.8</v>
      </c>
      <c r="I406" s="50">
        <f t="shared" si="10"/>
        <v>9.86919068382431</v>
      </c>
      <c r="J406" s="51"/>
    </row>
    <row r="407" spans="1:10" s="52" customFormat="1" ht="18" customHeight="1" hidden="1">
      <c r="A407" s="218" t="s">
        <v>1319</v>
      </c>
      <c r="B407" s="82"/>
      <c r="C407" s="177" t="s">
        <v>1378</v>
      </c>
      <c r="D407" s="177" t="s">
        <v>1322</v>
      </c>
      <c r="E407" s="132" t="s">
        <v>1061</v>
      </c>
      <c r="F407" s="112" t="s">
        <v>1320</v>
      </c>
      <c r="G407" s="124">
        <v>940.3</v>
      </c>
      <c r="H407" s="124">
        <v>92.8</v>
      </c>
      <c r="I407" s="50">
        <f t="shared" si="10"/>
        <v>9.86919068382431</v>
      </c>
      <c r="J407" s="51"/>
    </row>
    <row r="408" spans="1:10" s="52" customFormat="1" ht="15.75" customHeight="1" hidden="1">
      <c r="A408" s="229" t="s">
        <v>1070</v>
      </c>
      <c r="B408" s="82"/>
      <c r="C408" s="118" t="s">
        <v>1378</v>
      </c>
      <c r="D408" s="118" t="s">
        <v>1378</v>
      </c>
      <c r="E408" s="118"/>
      <c r="F408" s="155"/>
      <c r="G408" s="119" t="e">
        <f>SUM(G409+G413+G428+G416)+G424</f>
        <v>#REF!</v>
      </c>
      <c r="H408" s="119" t="e">
        <f>SUM(H409+H413+H428+H416)+H424</f>
        <v>#REF!</v>
      </c>
      <c r="I408" s="50"/>
      <c r="J408" s="51">
        <f>SUM('[1]ведомствен.'!G515)</f>
        <v>0</v>
      </c>
    </row>
    <row r="409" spans="1:10" s="52" customFormat="1" ht="42" customHeight="1">
      <c r="A409" s="218" t="s">
        <v>1315</v>
      </c>
      <c r="B409" s="91"/>
      <c r="C409" s="118" t="s">
        <v>1378</v>
      </c>
      <c r="D409" s="118" t="s">
        <v>1378</v>
      </c>
      <c r="E409" s="123" t="s">
        <v>1316</v>
      </c>
      <c r="F409" s="112"/>
      <c r="G409" s="119" t="e">
        <f>SUM(G410+G413)</f>
        <v>#REF!</v>
      </c>
      <c r="H409" s="119" t="e">
        <f>SUM(H410+H413)</f>
        <v>#REF!</v>
      </c>
      <c r="I409" s="50" t="e">
        <f t="shared" si="10"/>
        <v>#REF!</v>
      </c>
      <c r="J409" s="51">
        <f>SUM('[1]ведомствен.'!G516)</f>
        <v>2128.8</v>
      </c>
    </row>
    <row r="410" spans="1:10" s="52" customFormat="1" ht="25.5" customHeight="1" hidden="1">
      <c r="A410" s="218" t="s">
        <v>1323</v>
      </c>
      <c r="B410" s="91"/>
      <c r="C410" s="118" t="s">
        <v>1378</v>
      </c>
      <c r="D410" s="118" t="s">
        <v>1378</v>
      </c>
      <c r="E410" s="123" t="s">
        <v>1325</v>
      </c>
      <c r="F410" s="112"/>
      <c r="G410" s="119">
        <f>SUM(G411)</f>
        <v>16465.1</v>
      </c>
      <c r="H410" s="119">
        <f>SUM(H411)</f>
        <v>16092.7</v>
      </c>
      <c r="I410" s="50">
        <f t="shared" si="10"/>
        <v>97.73824635137352</v>
      </c>
      <c r="J410" s="51"/>
    </row>
    <row r="411" spans="1:10" s="52" customFormat="1" ht="18" customHeight="1" hidden="1">
      <c r="A411" s="218" t="s">
        <v>1319</v>
      </c>
      <c r="B411" s="91"/>
      <c r="C411" s="118" t="s">
        <v>1378</v>
      </c>
      <c r="D411" s="118" t="s">
        <v>1378</v>
      </c>
      <c r="E411" s="123" t="s">
        <v>1325</v>
      </c>
      <c r="F411" s="112" t="s">
        <v>1320</v>
      </c>
      <c r="G411" s="119">
        <v>16465.1</v>
      </c>
      <c r="H411" s="119">
        <v>16092.7</v>
      </c>
      <c r="I411" s="50">
        <f t="shared" si="10"/>
        <v>97.73824635137352</v>
      </c>
      <c r="J411" s="51"/>
    </row>
    <row r="412" spans="1:10" s="52" customFormat="1" ht="21.75" customHeight="1" hidden="1">
      <c r="A412" s="220" t="s">
        <v>1054</v>
      </c>
      <c r="B412" s="82"/>
      <c r="C412" s="118" t="s">
        <v>1378</v>
      </c>
      <c r="D412" s="118" t="s">
        <v>1378</v>
      </c>
      <c r="E412" s="118" t="s">
        <v>1071</v>
      </c>
      <c r="F412" s="112" t="s">
        <v>1420</v>
      </c>
      <c r="G412" s="124"/>
      <c r="H412" s="124"/>
      <c r="I412" s="50" t="e">
        <f aca="true" t="shared" si="11" ref="I412:I457">SUM(H412/G412*100)</f>
        <v>#DIV/0!</v>
      </c>
      <c r="J412" s="51"/>
    </row>
    <row r="413" spans="1:10" s="52" customFormat="1" ht="17.25" customHeight="1" hidden="1">
      <c r="A413" s="221" t="s">
        <v>1072</v>
      </c>
      <c r="B413" s="82"/>
      <c r="C413" s="118" t="s">
        <v>1378</v>
      </c>
      <c r="D413" s="118" t="s">
        <v>1378</v>
      </c>
      <c r="E413" s="118" t="s">
        <v>1073</v>
      </c>
      <c r="F413" s="155"/>
      <c r="G413" s="119" t="e">
        <f>SUM(G414)</f>
        <v>#REF!</v>
      </c>
      <c r="H413" s="119" t="e">
        <f>SUM(H414)</f>
        <v>#REF!</v>
      </c>
      <c r="I413" s="50" t="e">
        <f>SUM(H413/G413*100)</f>
        <v>#REF!</v>
      </c>
      <c r="J413" s="52">
        <f>SUM('[1]ведомствен.'!G517)</f>
        <v>4200</v>
      </c>
    </row>
    <row r="414" spans="1:10" s="52" customFormat="1" ht="15" customHeight="1" hidden="1">
      <c r="A414" s="221" t="s">
        <v>1032</v>
      </c>
      <c r="B414" s="82"/>
      <c r="C414" s="118" t="s">
        <v>1378</v>
      </c>
      <c r="D414" s="118" t="s">
        <v>1378</v>
      </c>
      <c r="E414" s="118" t="s">
        <v>1074</v>
      </c>
      <c r="F414" s="155"/>
      <c r="G414" s="119" t="e">
        <f>SUM(G415)</f>
        <v>#REF!</v>
      </c>
      <c r="H414" s="119" t="e">
        <f>SUM(H415)</f>
        <v>#REF!</v>
      </c>
      <c r="I414" s="50" t="e">
        <f t="shared" si="11"/>
        <v>#REF!</v>
      </c>
      <c r="J414" s="51"/>
    </row>
    <row r="415" spans="1:12" s="16" customFormat="1" ht="14.25" customHeight="1" hidden="1">
      <c r="A415" s="220" t="s">
        <v>1054</v>
      </c>
      <c r="B415" s="82"/>
      <c r="C415" s="118" t="s">
        <v>1378</v>
      </c>
      <c r="D415" s="118" t="s">
        <v>1378</v>
      </c>
      <c r="E415" s="118" t="s">
        <v>1074</v>
      </c>
      <c r="F415" s="112" t="s">
        <v>1420</v>
      </c>
      <c r="G415" s="124" t="e">
        <f>SUM('[2]Ведомств.'!F244)</f>
        <v>#REF!</v>
      </c>
      <c r="H415" s="124" t="e">
        <f>SUM('[2]Ведомств.'!G244)</f>
        <v>#REF!</v>
      </c>
      <c r="I415" s="53" t="e">
        <f t="shared" si="11"/>
        <v>#REF!</v>
      </c>
      <c r="J415" s="15"/>
      <c r="K415" s="16">
        <f>SUM('[1]ведомствен.'!G521+'[1]ведомствен.'!G694+'[1]ведомствен.'!G954+'[1]ведомствен.'!G1043+'[1]ведомствен.'!G1203)</f>
        <v>1205426.8</v>
      </c>
      <c r="L415" s="26"/>
    </row>
    <row r="416" spans="1:11" s="24" customFormat="1" ht="15">
      <c r="A416" s="221" t="s">
        <v>1480</v>
      </c>
      <c r="B416" s="102"/>
      <c r="C416" s="118" t="s">
        <v>1378</v>
      </c>
      <c r="D416" s="118" t="s">
        <v>1378</v>
      </c>
      <c r="E416" s="132" t="s">
        <v>1481</v>
      </c>
      <c r="F416" s="112"/>
      <c r="G416" s="124">
        <f>SUM(G417+G422)</f>
        <v>9308.9</v>
      </c>
      <c r="H416" s="124">
        <f>SUM(H417+H422)</f>
        <v>9307.3</v>
      </c>
      <c r="I416" s="50">
        <f t="shared" si="11"/>
        <v>99.98281214751475</v>
      </c>
      <c r="J416" s="27"/>
      <c r="K416" s="28">
        <f>SUM(J420:J583)</f>
        <v>1214232.2</v>
      </c>
    </row>
    <row r="417" spans="1:10" s="24" customFormat="1" ht="42.75">
      <c r="A417" s="218" t="s">
        <v>994</v>
      </c>
      <c r="B417" s="102"/>
      <c r="C417" s="118" t="s">
        <v>1378</v>
      </c>
      <c r="D417" s="118" t="s">
        <v>1378</v>
      </c>
      <c r="E417" s="132" t="s">
        <v>995</v>
      </c>
      <c r="F417" s="112"/>
      <c r="G417" s="124">
        <f>SUM(G418+G420)</f>
        <v>9308.9</v>
      </c>
      <c r="H417" s="124">
        <f>SUM(H418+H420)</f>
        <v>9307.3</v>
      </c>
      <c r="I417" s="50">
        <f t="shared" si="11"/>
        <v>99.98281214751475</v>
      </c>
      <c r="J417" s="27"/>
    </row>
    <row r="418" spans="1:9" s="52" customFormat="1" ht="32.25" customHeight="1">
      <c r="A418" s="221" t="s">
        <v>1032</v>
      </c>
      <c r="B418" s="82"/>
      <c r="C418" s="118" t="s">
        <v>1378</v>
      </c>
      <c r="D418" s="118" t="s">
        <v>1378</v>
      </c>
      <c r="E418" s="132" t="s">
        <v>1033</v>
      </c>
      <c r="F418" s="112"/>
      <c r="G418" s="124">
        <f>SUM(G419+G427)</f>
        <v>9308.9</v>
      </c>
      <c r="H418" s="124">
        <f>SUM(H419+H427)</f>
        <v>9307.3</v>
      </c>
      <c r="I418" s="50">
        <f>SUM(H418/G418*100)</f>
        <v>99.98281214751475</v>
      </c>
    </row>
    <row r="419" spans="1:9" s="52" customFormat="1" ht="20.25" customHeight="1">
      <c r="A419" s="220" t="s">
        <v>1054</v>
      </c>
      <c r="B419" s="82"/>
      <c r="C419" s="118" t="s">
        <v>1378</v>
      </c>
      <c r="D419" s="118" t="s">
        <v>1378</v>
      </c>
      <c r="E419" s="132" t="s">
        <v>1033</v>
      </c>
      <c r="F419" s="112" t="s">
        <v>1420</v>
      </c>
      <c r="G419" s="124">
        <v>9308.9</v>
      </c>
      <c r="H419" s="124">
        <v>9307.3</v>
      </c>
      <c r="I419" s="50">
        <f>SUM(H419/G419*100)</f>
        <v>99.98281214751475</v>
      </c>
    </row>
    <row r="420" spans="1:10" s="24" customFormat="1" ht="18.75" customHeight="1" hidden="1">
      <c r="A420" s="220" t="s">
        <v>1075</v>
      </c>
      <c r="B420" s="82"/>
      <c r="C420" s="118" t="s">
        <v>1378</v>
      </c>
      <c r="D420" s="118" t="s">
        <v>1378</v>
      </c>
      <c r="E420" s="132" t="s">
        <v>960</v>
      </c>
      <c r="F420" s="112"/>
      <c r="G420" s="124"/>
      <c r="H420" s="124"/>
      <c r="I420" s="50" t="e">
        <f t="shared" si="11"/>
        <v>#DIV/0!</v>
      </c>
      <c r="J420" s="27"/>
    </row>
    <row r="421" spans="1:10" s="24" customFormat="1" ht="17.25" customHeight="1" hidden="1">
      <c r="A421" s="220" t="s">
        <v>1054</v>
      </c>
      <c r="B421" s="82"/>
      <c r="C421" s="118" t="s">
        <v>1378</v>
      </c>
      <c r="D421" s="118" t="s">
        <v>1378</v>
      </c>
      <c r="E421" s="132" t="s">
        <v>960</v>
      </c>
      <c r="F421" s="112" t="s">
        <v>1420</v>
      </c>
      <c r="G421" s="124"/>
      <c r="H421" s="124"/>
      <c r="I421" s="50" t="e">
        <f t="shared" si="11"/>
        <v>#DIV/0!</v>
      </c>
      <c r="J421" s="27">
        <f>SUM('[1]ведомствен.'!G1047)</f>
        <v>356841.6</v>
      </c>
    </row>
    <row r="422" spans="1:10" s="24" customFormat="1" ht="47.25" customHeight="1" hidden="1">
      <c r="A422" s="220" t="s">
        <v>1076</v>
      </c>
      <c r="B422" s="82"/>
      <c r="C422" s="118" t="s">
        <v>1378</v>
      </c>
      <c r="D422" s="118" t="s">
        <v>1378</v>
      </c>
      <c r="E422" s="132" t="s">
        <v>1077</v>
      </c>
      <c r="F422" s="112"/>
      <c r="G422" s="124"/>
      <c r="H422" s="124"/>
      <c r="I422" s="50" t="e">
        <f t="shared" si="11"/>
        <v>#DIV/0!</v>
      </c>
      <c r="J422" s="27"/>
    </row>
    <row r="423" spans="1:10" s="52" customFormat="1" ht="60.75" customHeight="1" hidden="1">
      <c r="A423" s="220" t="s">
        <v>1054</v>
      </c>
      <c r="B423" s="82"/>
      <c r="C423" s="118" t="s">
        <v>1378</v>
      </c>
      <c r="D423" s="118" t="s">
        <v>1378</v>
      </c>
      <c r="E423" s="132" t="s">
        <v>1077</v>
      </c>
      <c r="F423" s="112" t="s">
        <v>1420</v>
      </c>
      <c r="G423" s="124"/>
      <c r="H423" s="124"/>
      <c r="I423" s="50" t="e">
        <f t="shared" si="11"/>
        <v>#DIV/0!</v>
      </c>
      <c r="J423" s="51"/>
    </row>
    <row r="424" spans="1:10" s="52" customFormat="1" ht="30.75" customHeight="1" hidden="1">
      <c r="A424" s="220" t="s">
        <v>888</v>
      </c>
      <c r="B424" s="82"/>
      <c r="C424" s="118" t="s">
        <v>1378</v>
      </c>
      <c r="D424" s="118" t="s">
        <v>1378</v>
      </c>
      <c r="E424" s="132" t="s">
        <v>889</v>
      </c>
      <c r="F424" s="112"/>
      <c r="G424" s="124"/>
      <c r="H424" s="124"/>
      <c r="I424" s="50" t="e">
        <f t="shared" si="11"/>
        <v>#DIV/0!</v>
      </c>
      <c r="J424" s="27">
        <f>SUM('[1]ведомствен.'!G1049)</f>
        <v>410.7</v>
      </c>
    </row>
    <row r="425" spans="1:10" s="24" customFormat="1" ht="32.25" customHeight="1" hidden="1">
      <c r="A425" s="220" t="s">
        <v>890</v>
      </c>
      <c r="B425" s="82"/>
      <c r="C425" s="118" t="s">
        <v>1378</v>
      </c>
      <c r="D425" s="118" t="s">
        <v>1378</v>
      </c>
      <c r="E425" s="132" t="s">
        <v>1079</v>
      </c>
      <c r="F425" s="112"/>
      <c r="G425" s="124"/>
      <c r="H425" s="124"/>
      <c r="I425" s="50" t="e">
        <f t="shared" si="11"/>
        <v>#DIV/0!</v>
      </c>
      <c r="J425" s="27"/>
    </row>
    <row r="426" spans="1:10" s="24" customFormat="1" ht="17.25" customHeight="1" hidden="1">
      <c r="A426" s="220" t="s">
        <v>1054</v>
      </c>
      <c r="B426" s="82"/>
      <c r="C426" s="118" t="s">
        <v>1378</v>
      </c>
      <c r="D426" s="118" t="s">
        <v>1378</v>
      </c>
      <c r="E426" s="132" t="s">
        <v>1079</v>
      </c>
      <c r="F426" s="112" t="s">
        <v>1420</v>
      </c>
      <c r="G426" s="124"/>
      <c r="H426" s="124"/>
      <c r="I426" s="50" t="e">
        <f t="shared" si="11"/>
        <v>#DIV/0!</v>
      </c>
      <c r="J426" s="27">
        <f>SUM('[1]ведомствен.'!G1052)</f>
        <v>23046</v>
      </c>
    </row>
    <row r="427" spans="1:9" s="52" customFormat="1" ht="44.25" customHeight="1" hidden="1">
      <c r="A427" s="218" t="s">
        <v>1319</v>
      </c>
      <c r="B427" s="82"/>
      <c r="C427" s="118" t="s">
        <v>1378</v>
      </c>
      <c r="D427" s="118" t="s">
        <v>1378</v>
      </c>
      <c r="E427" s="132" t="s">
        <v>1033</v>
      </c>
      <c r="F427" s="112" t="s">
        <v>1320</v>
      </c>
      <c r="G427" s="124"/>
      <c r="H427" s="124"/>
      <c r="I427" s="50" t="e">
        <f t="shared" si="11"/>
        <v>#DIV/0!</v>
      </c>
    </row>
    <row r="428" spans="1:10" s="52" customFormat="1" ht="19.5" customHeight="1">
      <c r="A428" s="218" t="s">
        <v>1374</v>
      </c>
      <c r="B428" s="82"/>
      <c r="C428" s="118" t="s">
        <v>1378</v>
      </c>
      <c r="D428" s="118" t="s">
        <v>1378</v>
      </c>
      <c r="E428" s="123" t="s">
        <v>1375</v>
      </c>
      <c r="F428" s="155"/>
      <c r="G428" s="119">
        <f>SUM(G430+G439)+G447+G433+G436+G445</f>
        <v>30651.1</v>
      </c>
      <c r="H428" s="119">
        <f>SUM(H430+H439)+H447+H433+H436+H445</f>
        <v>28850</v>
      </c>
      <c r="I428" s="50">
        <f t="shared" si="11"/>
        <v>94.12386504888896</v>
      </c>
      <c r="J428" s="52">
        <f>SUM('[1]ведомствен.'!G1054)</f>
        <v>285</v>
      </c>
    </row>
    <row r="429" spans="1:10" s="24" customFormat="1" ht="33" customHeight="1" hidden="1">
      <c r="A429" s="220" t="s">
        <v>1054</v>
      </c>
      <c r="B429" s="82"/>
      <c r="C429" s="118" t="s">
        <v>1378</v>
      </c>
      <c r="D429" s="118" t="s">
        <v>1378</v>
      </c>
      <c r="E429" s="123" t="s">
        <v>1375</v>
      </c>
      <c r="F429" s="155" t="s">
        <v>1420</v>
      </c>
      <c r="G429" s="119"/>
      <c r="H429" s="119"/>
      <c r="I429" s="50" t="e">
        <f t="shared" si="11"/>
        <v>#DIV/0!</v>
      </c>
      <c r="J429" s="27"/>
    </row>
    <row r="430" spans="1:10" s="24" customFormat="1" ht="15" customHeight="1">
      <c r="A430" s="224" t="s">
        <v>1080</v>
      </c>
      <c r="B430" s="138"/>
      <c r="C430" s="189" t="s">
        <v>1378</v>
      </c>
      <c r="D430" s="189" t="s">
        <v>1378</v>
      </c>
      <c r="E430" s="132" t="s">
        <v>1081</v>
      </c>
      <c r="F430" s="155"/>
      <c r="G430" s="191">
        <f>SUM(G431)</f>
        <v>3145.5</v>
      </c>
      <c r="H430" s="191">
        <f>SUM(H431)</f>
        <v>3145.5</v>
      </c>
      <c r="I430" s="50">
        <f t="shared" si="11"/>
        <v>100</v>
      </c>
      <c r="J430" s="27">
        <f>SUM('[1]ведомствен.'!G1056)</f>
        <v>2077.5</v>
      </c>
    </row>
    <row r="431" spans="1:10" s="24" customFormat="1" ht="26.25" customHeight="1">
      <c r="A431" s="228" t="s">
        <v>1418</v>
      </c>
      <c r="B431" s="140"/>
      <c r="C431" s="189" t="s">
        <v>1378</v>
      </c>
      <c r="D431" s="189" t="s">
        <v>1378</v>
      </c>
      <c r="E431" s="189" t="s">
        <v>1081</v>
      </c>
      <c r="F431" s="112" t="s">
        <v>1420</v>
      </c>
      <c r="G431" s="191">
        <v>3145.5</v>
      </c>
      <c r="H431" s="191">
        <v>3145.5</v>
      </c>
      <c r="I431" s="50">
        <f t="shared" si="11"/>
        <v>100</v>
      </c>
      <c r="J431" s="27"/>
    </row>
    <row r="432" spans="1:10" s="24" customFormat="1" ht="46.5" customHeight="1">
      <c r="A432" s="218" t="s">
        <v>311</v>
      </c>
      <c r="B432" s="82"/>
      <c r="C432" s="118" t="s">
        <v>1378</v>
      </c>
      <c r="D432" s="118" t="s">
        <v>1378</v>
      </c>
      <c r="E432" s="132" t="s">
        <v>1081</v>
      </c>
      <c r="F432" s="112" t="s">
        <v>312</v>
      </c>
      <c r="G432" s="191"/>
      <c r="H432" s="191"/>
      <c r="I432" s="50" t="e">
        <f t="shared" si="11"/>
        <v>#DIV/0!</v>
      </c>
      <c r="J432" s="27">
        <f>SUM('[1]ведомствен.'!G1059)</f>
        <v>1251.5</v>
      </c>
    </row>
    <row r="433" spans="1:10" s="24" customFormat="1" ht="31.5" customHeight="1">
      <c r="A433" s="228" t="s">
        <v>1082</v>
      </c>
      <c r="B433" s="121"/>
      <c r="C433" s="132" t="s">
        <v>1378</v>
      </c>
      <c r="D433" s="132" t="s">
        <v>1378</v>
      </c>
      <c r="E433" s="132" t="s">
        <v>1083</v>
      </c>
      <c r="F433" s="176"/>
      <c r="G433" s="119">
        <f>SUM(G434:G435)</f>
        <v>8266.1</v>
      </c>
      <c r="H433" s="119">
        <f>SUM(H434:H435)</f>
        <v>7118.6</v>
      </c>
      <c r="I433" s="50">
        <f t="shared" si="11"/>
        <v>86.11800002419521</v>
      </c>
      <c r="J433" s="27"/>
    </row>
    <row r="434" spans="1:10" s="24" customFormat="1" ht="18" customHeight="1">
      <c r="A434" s="228" t="s">
        <v>1418</v>
      </c>
      <c r="B434" s="121"/>
      <c r="C434" s="132" t="s">
        <v>1378</v>
      </c>
      <c r="D434" s="132" t="s">
        <v>1378</v>
      </c>
      <c r="E434" s="132" t="s">
        <v>1083</v>
      </c>
      <c r="F434" s="176" t="s">
        <v>1420</v>
      </c>
      <c r="G434" s="119">
        <v>7193.6</v>
      </c>
      <c r="H434" s="119">
        <v>7118.6</v>
      </c>
      <c r="I434" s="50">
        <f t="shared" si="11"/>
        <v>98.95740658362989</v>
      </c>
      <c r="J434" s="27"/>
    </row>
    <row r="435" spans="1:10" s="24" customFormat="1" ht="27.75" customHeight="1" hidden="1">
      <c r="A435" s="220" t="s">
        <v>313</v>
      </c>
      <c r="B435" s="121"/>
      <c r="C435" s="118" t="s">
        <v>1378</v>
      </c>
      <c r="D435" s="118" t="s">
        <v>1378</v>
      </c>
      <c r="E435" s="132" t="s">
        <v>1083</v>
      </c>
      <c r="F435" s="130" t="s">
        <v>317</v>
      </c>
      <c r="G435" s="124">
        <v>1072.5</v>
      </c>
      <c r="H435" s="124"/>
      <c r="I435" s="50">
        <f t="shared" si="11"/>
        <v>0</v>
      </c>
      <c r="J435" s="59">
        <f>SUM('[1]ведомствен.'!G1062)+'[1]ведомствен.'!G525</f>
        <v>35303.1</v>
      </c>
    </row>
    <row r="436" spans="1:10" s="60" customFormat="1" ht="50.25" customHeight="1">
      <c r="A436" s="228" t="s">
        <v>1476</v>
      </c>
      <c r="B436" s="121"/>
      <c r="C436" s="132" t="s">
        <v>1378</v>
      </c>
      <c r="D436" s="132" t="s">
        <v>1378</v>
      </c>
      <c r="E436" s="132" t="s">
        <v>1477</v>
      </c>
      <c r="F436" s="176"/>
      <c r="G436" s="119">
        <f>SUM(G437)</f>
        <v>3131.6</v>
      </c>
      <c r="H436" s="119">
        <f>SUM(H437)</f>
        <v>2631.6</v>
      </c>
      <c r="I436" s="50">
        <f>SUM(H436/G436*100)</f>
        <v>84.03372078170904</v>
      </c>
      <c r="J436" s="59"/>
    </row>
    <row r="437" spans="1:10" s="60" customFormat="1" ht="15">
      <c r="A437" s="228" t="s">
        <v>1418</v>
      </c>
      <c r="B437" s="121"/>
      <c r="C437" s="132" t="s">
        <v>1378</v>
      </c>
      <c r="D437" s="132" t="s">
        <v>1378</v>
      </c>
      <c r="E437" s="132" t="s">
        <v>1477</v>
      </c>
      <c r="F437" s="176" t="s">
        <v>1420</v>
      </c>
      <c r="G437" s="119">
        <v>3131.6</v>
      </c>
      <c r="H437" s="119">
        <v>2631.6</v>
      </c>
      <c r="I437" s="50">
        <f>SUM(H437/G437*100)</f>
        <v>84.03372078170904</v>
      </c>
      <c r="J437" s="59"/>
    </row>
    <row r="438" spans="1:10" s="60" customFormat="1" ht="1.5" customHeight="1">
      <c r="A438" s="218" t="s">
        <v>311</v>
      </c>
      <c r="B438" s="121"/>
      <c r="C438" s="118" t="s">
        <v>1378</v>
      </c>
      <c r="D438" s="118" t="s">
        <v>1378</v>
      </c>
      <c r="E438" s="132" t="s">
        <v>1477</v>
      </c>
      <c r="F438" s="130" t="s">
        <v>312</v>
      </c>
      <c r="G438" s="124"/>
      <c r="H438" s="124"/>
      <c r="I438" s="50" t="e">
        <f>SUM(H438/G438*100)</f>
        <v>#DIV/0!</v>
      </c>
      <c r="J438" s="59">
        <f>SUM('[1]ведомствен.'!G1065)+'[1]ведомствен.'!G528</f>
        <v>16643.3</v>
      </c>
    </row>
    <row r="439" spans="1:10" s="60" customFormat="1" ht="31.5" customHeight="1">
      <c r="A439" s="220" t="s">
        <v>1084</v>
      </c>
      <c r="B439" s="82"/>
      <c r="C439" s="118" t="s">
        <v>1378</v>
      </c>
      <c r="D439" s="118" t="s">
        <v>1378</v>
      </c>
      <c r="E439" s="123" t="s">
        <v>1041</v>
      </c>
      <c r="F439" s="155"/>
      <c r="G439" s="119">
        <f>SUM(G440+G443)</f>
        <v>11220.2</v>
      </c>
      <c r="H439" s="119">
        <f>SUM(H440+H443)</f>
        <v>11106.6</v>
      </c>
      <c r="I439" s="50">
        <f>SUM(H439/G439*100)</f>
        <v>98.9875403290494</v>
      </c>
      <c r="J439" s="59"/>
    </row>
    <row r="440" spans="1:10" s="24" customFormat="1" ht="30.75" customHeight="1">
      <c r="A440" s="224" t="s">
        <v>1032</v>
      </c>
      <c r="B440" s="138"/>
      <c r="C440" s="118" t="s">
        <v>1378</v>
      </c>
      <c r="D440" s="118" t="s">
        <v>1378</v>
      </c>
      <c r="E440" s="123" t="s">
        <v>1042</v>
      </c>
      <c r="F440" s="155"/>
      <c r="G440" s="191">
        <f>SUM(G441:G442)</f>
        <v>8550.2</v>
      </c>
      <c r="H440" s="191">
        <f>SUM(H441:H442)</f>
        <v>8436.6</v>
      </c>
      <c r="I440" s="50">
        <f t="shared" si="11"/>
        <v>98.67137610816121</v>
      </c>
      <c r="J440" s="27"/>
    </row>
    <row r="441" spans="1:10" s="24" customFormat="1" ht="16.5" customHeight="1">
      <c r="A441" s="228" t="s">
        <v>1418</v>
      </c>
      <c r="B441" s="82"/>
      <c r="C441" s="118" t="s">
        <v>1378</v>
      </c>
      <c r="D441" s="118" t="s">
        <v>1378</v>
      </c>
      <c r="E441" s="123" t="s">
        <v>1042</v>
      </c>
      <c r="F441" s="112" t="s">
        <v>1420</v>
      </c>
      <c r="G441" s="124">
        <v>8550.2</v>
      </c>
      <c r="H441" s="124">
        <v>8436.6</v>
      </c>
      <c r="I441" s="50">
        <f t="shared" si="11"/>
        <v>98.67137610816121</v>
      </c>
      <c r="J441" s="27"/>
    </row>
    <row r="442" spans="1:10" s="52" customFormat="1" ht="20.25" customHeight="1" hidden="1">
      <c r="A442" s="218" t="s">
        <v>1319</v>
      </c>
      <c r="B442" s="121"/>
      <c r="C442" s="118" t="s">
        <v>1378</v>
      </c>
      <c r="D442" s="118" t="s">
        <v>1378</v>
      </c>
      <c r="E442" s="123" t="s">
        <v>1042</v>
      </c>
      <c r="F442" s="130" t="s">
        <v>1320</v>
      </c>
      <c r="G442" s="191"/>
      <c r="H442" s="191"/>
      <c r="I442" s="50" t="e">
        <f t="shared" si="11"/>
        <v>#DIV/0!</v>
      </c>
      <c r="J442" s="51"/>
    </row>
    <row r="443" spans="1:10" s="52" customFormat="1" ht="23.25" customHeight="1" hidden="1">
      <c r="A443" s="228" t="s">
        <v>1075</v>
      </c>
      <c r="B443" s="82"/>
      <c r="C443" s="118" t="s">
        <v>1378</v>
      </c>
      <c r="D443" s="118" t="s">
        <v>1378</v>
      </c>
      <c r="E443" s="123" t="s">
        <v>962</v>
      </c>
      <c r="F443" s="155"/>
      <c r="G443" s="119">
        <f>SUM(G444)</f>
        <v>2670</v>
      </c>
      <c r="H443" s="119">
        <f>SUM(H444)</f>
        <v>2670</v>
      </c>
      <c r="I443" s="50">
        <f t="shared" si="11"/>
        <v>100</v>
      </c>
      <c r="J443" s="51"/>
    </row>
    <row r="444" spans="1:10" s="52" customFormat="1" ht="21.75" customHeight="1">
      <c r="A444" s="228" t="s">
        <v>1418</v>
      </c>
      <c r="B444" s="82"/>
      <c r="C444" s="118" t="s">
        <v>1378</v>
      </c>
      <c r="D444" s="118" t="s">
        <v>1378</v>
      </c>
      <c r="E444" s="123" t="s">
        <v>962</v>
      </c>
      <c r="F444" s="112" t="s">
        <v>1420</v>
      </c>
      <c r="G444" s="119">
        <v>2670</v>
      </c>
      <c r="H444" s="119">
        <v>2670</v>
      </c>
      <c r="I444" s="50">
        <f t="shared" si="11"/>
        <v>100</v>
      </c>
      <c r="J444" s="51"/>
    </row>
    <row r="445" spans="1:10" s="52" customFormat="1" ht="19.5" customHeight="1" hidden="1">
      <c r="A445" s="224" t="s">
        <v>370</v>
      </c>
      <c r="B445" s="102"/>
      <c r="C445" s="132" t="s">
        <v>1378</v>
      </c>
      <c r="D445" s="132" t="s">
        <v>1312</v>
      </c>
      <c r="E445" s="132" t="s">
        <v>371</v>
      </c>
      <c r="F445" s="130"/>
      <c r="G445" s="119">
        <f>SUM(G446)</f>
        <v>40</v>
      </c>
      <c r="H445" s="119">
        <f>SUM(H446)</f>
        <v>0</v>
      </c>
      <c r="I445" s="50">
        <f t="shared" si="11"/>
        <v>0</v>
      </c>
      <c r="J445" s="51">
        <f>SUM('[1]ведомствен.'!G958)</f>
        <v>317.1</v>
      </c>
    </row>
    <row r="446" spans="1:10" s="24" customFormat="1" ht="28.5" customHeight="1" hidden="1">
      <c r="A446" s="218" t="s">
        <v>1319</v>
      </c>
      <c r="B446" s="102"/>
      <c r="C446" s="132" t="s">
        <v>1378</v>
      </c>
      <c r="D446" s="132" t="s">
        <v>1312</v>
      </c>
      <c r="E446" s="132" t="s">
        <v>371</v>
      </c>
      <c r="F446" s="130" t="s">
        <v>1320</v>
      </c>
      <c r="G446" s="119">
        <v>40</v>
      </c>
      <c r="H446" s="119"/>
      <c r="I446" s="50">
        <f t="shared" si="11"/>
        <v>0</v>
      </c>
      <c r="J446" s="27"/>
    </row>
    <row r="447" spans="1:10" s="24" customFormat="1" ht="44.25" customHeight="1">
      <c r="A447" s="228" t="s">
        <v>372</v>
      </c>
      <c r="B447" s="82"/>
      <c r="C447" s="118" t="s">
        <v>1378</v>
      </c>
      <c r="D447" s="118" t="s">
        <v>1378</v>
      </c>
      <c r="E447" s="132" t="s">
        <v>1018</v>
      </c>
      <c r="F447" s="112"/>
      <c r="G447" s="124">
        <f>SUM(G448)</f>
        <v>4847.7</v>
      </c>
      <c r="H447" s="124">
        <f>SUM(H448)</f>
        <v>4847.7</v>
      </c>
      <c r="I447" s="50">
        <f t="shared" si="11"/>
        <v>100</v>
      </c>
      <c r="J447" s="27"/>
    </row>
    <row r="448" spans="1:10" s="24" customFormat="1" ht="20.25" customHeight="1">
      <c r="A448" s="228" t="s">
        <v>1418</v>
      </c>
      <c r="B448" s="82"/>
      <c r="C448" s="118" t="s">
        <v>1378</v>
      </c>
      <c r="D448" s="118" t="s">
        <v>1378</v>
      </c>
      <c r="E448" s="132" t="s">
        <v>1018</v>
      </c>
      <c r="F448" s="112" t="s">
        <v>1420</v>
      </c>
      <c r="G448" s="124">
        <v>4847.7</v>
      </c>
      <c r="H448" s="124">
        <v>4847.7</v>
      </c>
      <c r="I448" s="50">
        <f t="shared" si="11"/>
        <v>100</v>
      </c>
      <c r="J448" s="27">
        <f>SUM('[1]ведомствен.'!G1074)+'[1]ведомствен.'!G209</f>
        <v>104760</v>
      </c>
    </row>
    <row r="449" spans="1:10" s="24" customFormat="1" ht="42.75" customHeight="1" hidden="1">
      <c r="A449" s="223" t="s">
        <v>1086</v>
      </c>
      <c r="B449" s="96"/>
      <c r="C449" s="185" t="s">
        <v>1381</v>
      </c>
      <c r="D449" s="185"/>
      <c r="E449" s="185"/>
      <c r="F449" s="186"/>
      <c r="G449" s="180">
        <f>SUM(G450)+G454</f>
        <v>6729.8</v>
      </c>
      <c r="H449" s="180">
        <f>SUM(H450)+H454</f>
        <v>6493.7</v>
      </c>
      <c r="I449" s="50">
        <f t="shared" si="11"/>
        <v>96.49172337959523</v>
      </c>
      <c r="J449" s="27"/>
    </row>
    <row r="450" spans="1:10" s="24" customFormat="1" ht="42.75" customHeight="1" hidden="1">
      <c r="A450" s="218" t="s">
        <v>1087</v>
      </c>
      <c r="B450" s="82"/>
      <c r="C450" s="123" t="s">
        <v>1381</v>
      </c>
      <c r="D450" s="123" t="s">
        <v>1322</v>
      </c>
      <c r="E450" s="123"/>
      <c r="F450" s="176"/>
      <c r="G450" s="119">
        <f>SUM(G453)</f>
        <v>4709.8</v>
      </c>
      <c r="H450" s="119">
        <f>SUM(H453)</f>
        <v>4688.4</v>
      </c>
      <c r="I450" s="50">
        <f t="shared" si="11"/>
        <v>99.54562826446983</v>
      </c>
      <c r="J450" s="27"/>
    </row>
    <row r="451" spans="1:10" s="24" customFormat="1" ht="22.5" customHeight="1">
      <c r="A451" s="218" t="s">
        <v>1088</v>
      </c>
      <c r="B451" s="82"/>
      <c r="C451" s="123" t="s">
        <v>1381</v>
      </c>
      <c r="D451" s="123" t="s">
        <v>1322</v>
      </c>
      <c r="E451" s="123" t="s">
        <v>1089</v>
      </c>
      <c r="F451" s="176"/>
      <c r="G451" s="119">
        <f>SUM(G452)</f>
        <v>4709.8</v>
      </c>
      <c r="H451" s="119">
        <f>SUM(H452)</f>
        <v>4688.4</v>
      </c>
      <c r="I451" s="50">
        <f t="shared" si="11"/>
        <v>99.54562826446983</v>
      </c>
      <c r="J451" s="27"/>
    </row>
    <row r="452" spans="1:10" s="24" customFormat="1" ht="32.25" customHeight="1">
      <c r="A452" s="218" t="s">
        <v>303</v>
      </c>
      <c r="B452" s="142"/>
      <c r="C452" s="184" t="s">
        <v>1381</v>
      </c>
      <c r="D452" s="184" t="s">
        <v>1322</v>
      </c>
      <c r="E452" s="184" t="s">
        <v>1090</v>
      </c>
      <c r="F452" s="155"/>
      <c r="G452" s="119">
        <f>SUM(G453)</f>
        <v>4709.8</v>
      </c>
      <c r="H452" s="119">
        <f>SUM(H453)</f>
        <v>4688.4</v>
      </c>
      <c r="I452" s="50">
        <f t="shared" si="11"/>
        <v>99.54562826446983</v>
      </c>
      <c r="J452" s="27">
        <f>SUM('[1]ведомствен.'!G1075)</f>
        <v>954.5</v>
      </c>
    </row>
    <row r="453" spans="1:10" s="24" customFormat="1" ht="32.25" customHeight="1" hidden="1">
      <c r="A453" s="222" t="s">
        <v>304</v>
      </c>
      <c r="B453" s="82"/>
      <c r="C453" s="123" t="s">
        <v>1381</v>
      </c>
      <c r="D453" s="123" t="s">
        <v>1322</v>
      </c>
      <c r="E453" s="184" t="s">
        <v>1090</v>
      </c>
      <c r="F453" s="155" t="s">
        <v>1412</v>
      </c>
      <c r="G453" s="119">
        <v>4709.8</v>
      </c>
      <c r="H453" s="119">
        <v>4688.4</v>
      </c>
      <c r="I453" s="50">
        <f t="shared" si="11"/>
        <v>99.54562826446983</v>
      </c>
      <c r="J453" s="27"/>
    </row>
    <row r="454" spans="1:10" s="24" customFormat="1" ht="26.25" customHeight="1" hidden="1">
      <c r="A454" s="219" t="s">
        <v>1091</v>
      </c>
      <c r="B454" s="82"/>
      <c r="C454" s="187" t="s">
        <v>1381</v>
      </c>
      <c r="D454" s="187" t="s">
        <v>1378</v>
      </c>
      <c r="E454" s="187"/>
      <c r="F454" s="183"/>
      <c r="G454" s="124">
        <f>SUM(G458)+G455</f>
        <v>2020</v>
      </c>
      <c r="H454" s="124">
        <f>SUM(H458)+H455</f>
        <v>1805.3</v>
      </c>
      <c r="I454" s="50">
        <f t="shared" si="11"/>
        <v>89.37128712871288</v>
      </c>
      <c r="J454" s="27"/>
    </row>
    <row r="455" spans="1:10" s="24" customFormat="1" ht="26.25" customHeight="1" hidden="1">
      <c r="A455" s="221" t="s">
        <v>1480</v>
      </c>
      <c r="B455" s="82"/>
      <c r="C455" s="187" t="s">
        <v>1381</v>
      </c>
      <c r="D455" s="187" t="s">
        <v>1378</v>
      </c>
      <c r="E455" s="123" t="s">
        <v>1481</v>
      </c>
      <c r="F455" s="183"/>
      <c r="G455" s="124">
        <f>SUM(G456)</f>
        <v>0</v>
      </c>
      <c r="H455" s="124">
        <f>SUM(H456)</f>
        <v>0</v>
      </c>
      <c r="I455" s="50" t="e">
        <f t="shared" si="11"/>
        <v>#DIV/0!</v>
      </c>
      <c r="J455" s="27"/>
    </row>
    <row r="456" spans="1:10" s="24" customFormat="1" ht="22.5" customHeight="1" hidden="1">
      <c r="A456" s="221" t="s">
        <v>373</v>
      </c>
      <c r="B456" s="82"/>
      <c r="C456" s="187" t="s">
        <v>1381</v>
      </c>
      <c r="D456" s="187" t="s">
        <v>1378</v>
      </c>
      <c r="E456" s="123" t="s">
        <v>1092</v>
      </c>
      <c r="F456" s="155"/>
      <c r="G456" s="124">
        <f>SUM(G457)</f>
        <v>0</v>
      </c>
      <c r="H456" s="124">
        <f>SUM(H457)</f>
        <v>0</v>
      </c>
      <c r="I456" s="50" t="e">
        <f t="shared" si="11"/>
        <v>#DIV/0!</v>
      </c>
      <c r="J456" s="27">
        <f>SUM('[1]ведомствен.'!G1083)</f>
        <v>10266.1</v>
      </c>
    </row>
    <row r="457" spans="1:9" s="52" customFormat="1" ht="44.25" customHeight="1" hidden="1">
      <c r="A457" s="220" t="s">
        <v>1054</v>
      </c>
      <c r="B457" s="82"/>
      <c r="C457" s="187" t="s">
        <v>1381</v>
      </c>
      <c r="D457" s="187" t="s">
        <v>1378</v>
      </c>
      <c r="E457" s="123" t="s">
        <v>1092</v>
      </c>
      <c r="F457" s="155" t="s">
        <v>1420</v>
      </c>
      <c r="G457" s="124"/>
      <c r="H457" s="124"/>
      <c r="I457" s="50" t="e">
        <f t="shared" si="11"/>
        <v>#DIV/0!</v>
      </c>
    </row>
    <row r="458" spans="1:10" s="52" customFormat="1" ht="20.25" customHeight="1">
      <c r="A458" s="218" t="s">
        <v>1374</v>
      </c>
      <c r="B458" s="82"/>
      <c r="C458" s="187" t="s">
        <v>1381</v>
      </c>
      <c r="D458" s="187" t="s">
        <v>1378</v>
      </c>
      <c r="E458" s="123" t="s">
        <v>1375</v>
      </c>
      <c r="F458" s="183"/>
      <c r="G458" s="124">
        <f>SUM(G461+G462+G466)</f>
        <v>2020</v>
      </c>
      <c r="H458" s="124">
        <f>SUM(H461+H462+H466)</f>
        <v>1805.3</v>
      </c>
      <c r="I458" s="50">
        <f>SUM(H458/G458*100)</f>
        <v>89.37128712871288</v>
      </c>
      <c r="J458" s="52">
        <f>SUM('[1]ведомствен.'!G1085)</f>
        <v>256.5</v>
      </c>
    </row>
    <row r="459" spans="1:10" s="52" customFormat="1" ht="45" customHeight="1" hidden="1">
      <c r="A459" s="221" t="s">
        <v>1093</v>
      </c>
      <c r="B459" s="82"/>
      <c r="C459" s="187" t="s">
        <v>1381</v>
      </c>
      <c r="D459" s="187" t="s">
        <v>1378</v>
      </c>
      <c r="E459" s="123" t="s">
        <v>1375</v>
      </c>
      <c r="F459" s="183" t="s">
        <v>1094</v>
      </c>
      <c r="G459" s="124"/>
      <c r="H459" s="124"/>
      <c r="I459" s="50" t="e">
        <f aca="true" t="shared" si="12" ref="I459:I522">SUM(H459/G459*100)</f>
        <v>#DIV/0!</v>
      </c>
      <c r="J459" s="51"/>
    </row>
    <row r="460" spans="1:10" s="24" customFormat="1" ht="18.75" customHeight="1" hidden="1">
      <c r="A460" s="235" t="s">
        <v>1095</v>
      </c>
      <c r="B460" s="82"/>
      <c r="C460" s="187" t="s">
        <v>1381</v>
      </c>
      <c r="D460" s="187" t="s">
        <v>1378</v>
      </c>
      <c r="E460" s="192" t="s">
        <v>1375</v>
      </c>
      <c r="F460" s="193" t="s">
        <v>1094</v>
      </c>
      <c r="G460" s="194">
        <v>300</v>
      </c>
      <c r="H460" s="194">
        <v>300</v>
      </c>
      <c r="I460" s="50">
        <f t="shared" si="12"/>
        <v>100</v>
      </c>
      <c r="J460" s="27">
        <f>SUM('[1]ведомствен.'!G1086)</f>
        <v>929.4</v>
      </c>
    </row>
    <row r="461" spans="1:10" s="52" customFormat="1" ht="27" customHeight="1" hidden="1">
      <c r="A461" s="222" t="s">
        <v>1411</v>
      </c>
      <c r="B461" s="82"/>
      <c r="C461" s="187" t="s">
        <v>1381</v>
      </c>
      <c r="D461" s="187" t="s">
        <v>1378</v>
      </c>
      <c r="E461" s="187" t="s">
        <v>1375</v>
      </c>
      <c r="F461" s="183" t="s">
        <v>1412</v>
      </c>
      <c r="G461" s="124"/>
      <c r="H461" s="124"/>
      <c r="I461" s="50" t="e">
        <f t="shared" si="12"/>
        <v>#DIV/0!</v>
      </c>
      <c r="J461" s="51"/>
    </row>
    <row r="462" spans="1:9" s="52" customFormat="1" ht="31.5" customHeight="1">
      <c r="A462" s="219" t="s">
        <v>1066</v>
      </c>
      <c r="B462" s="82"/>
      <c r="C462" s="187" t="s">
        <v>1381</v>
      </c>
      <c r="D462" s="187" t="s">
        <v>1378</v>
      </c>
      <c r="E462" s="187" t="s">
        <v>1068</v>
      </c>
      <c r="F462" s="183"/>
      <c r="G462" s="124">
        <f>SUM(G463:G465)</f>
        <v>2020</v>
      </c>
      <c r="H462" s="124">
        <f>SUM(H463:H465)</f>
        <v>1805.3</v>
      </c>
      <c r="I462" s="50">
        <f>SUM(H462/G462*100)</f>
        <v>89.37128712871288</v>
      </c>
    </row>
    <row r="463" spans="1:10" s="52" customFormat="1" ht="18.75" customHeight="1">
      <c r="A463" s="228" t="s">
        <v>1418</v>
      </c>
      <c r="B463" s="82"/>
      <c r="C463" s="187" t="s">
        <v>1381</v>
      </c>
      <c r="D463" s="187" t="s">
        <v>1378</v>
      </c>
      <c r="E463" s="187" t="s">
        <v>1068</v>
      </c>
      <c r="F463" s="155" t="s">
        <v>1420</v>
      </c>
      <c r="G463" s="124">
        <v>420</v>
      </c>
      <c r="H463" s="124">
        <v>244.3</v>
      </c>
      <c r="I463" s="50">
        <f>SUM(H463/G463*100)</f>
        <v>58.166666666666664</v>
      </c>
      <c r="J463" s="52">
        <f>SUM('[1]ведомствен.'!G1090)</f>
        <v>498.5</v>
      </c>
    </row>
    <row r="464" spans="1:10" s="52" customFormat="1" ht="48.75" customHeight="1" hidden="1">
      <c r="A464" s="220" t="s">
        <v>1486</v>
      </c>
      <c r="B464" s="82"/>
      <c r="C464" s="177" t="s">
        <v>1381</v>
      </c>
      <c r="D464" s="177" t="s">
        <v>1378</v>
      </c>
      <c r="E464" s="177" t="s">
        <v>1067</v>
      </c>
      <c r="F464" s="112" t="s">
        <v>1487</v>
      </c>
      <c r="G464" s="124">
        <f>1300-1300</f>
        <v>0</v>
      </c>
      <c r="H464" s="124">
        <f>1300-1300</f>
        <v>0</v>
      </c>
      <c r="I464" s="50" t="e">
        <f t="shared" si="12"/>
        <v>#DIV/0!</v>
      </c>
      <c r="J464" s="51"/>
    </row>
    <row r="465" spans="1:10" s="52" customFormat="1" ht="20.25" customHeight="1">
      <c r="A465" s="222" t="s">
        <v>1096</v>
      </c>
      <c r="B465" s="82"/>
      <c r="C465" s="187" t="s">
        <v>1381</v>
      </c>
      <c r="D465" s="187" t="s">
        <v>1378</v>
      </c>
      <c r="E465" s="187" t="s">
        <v>1068</v>
      </c>
      <c r="F465" s="183" t="s">
        <v>1097</v>
      </c>
      <c r="G465" s="124">
        <v>1600</v>
      </c>
      <c r="H465" s="124">
        <v>1561</v>
      </c>
      <c r="I465" s="50">
        <f t="shared" si="12"/>
        <v>97.5625</v>
      </c>
      <c r="J465" s="27">
        <f>SUM('[1]ведомствен.'!G1093)</f>
        <v>349189.2</v>
      </c>
    </row>
    <row r="466" spans="1:10" s="52" customFormat="1" ht="18" customHeight="1" hidden="1">
      <c r="A466" s="219" t="s">
        <v>1098</v>
      </c>
      <c r="B466" s="82"/>
      <c r="C466" s="187" t="s">
        <v>1381</v>
      </c>
      <c r="D466" s="187" t="s">
        <v>1378</v>
      </c>
      <c r="E466" s="187" t="s">
        <v>1099</v>
      </c>
      <c r="F466" s="183"/>
      <c r="G466" s="124">
        <f>SUM(G467+G468)</f>
        <v>0</v>
      </c>
      <c r="H466" s="124">
        <f>SUM(H467+H468)</f>
        <v>0</v>
      </c>
      <c r="I466" s="50" t="e">
        <f t="shared" si="12"/>
        <v>#DIV/0!</v>
      </c>
      <c r="J466" s="51"/>
    </row>
    <row r="467" spans="1:10" s="52" customFormat="1" ht="18" customHeight="1" hidden="1">
      <c r="A467" s="220" t="s">
        <v>1054</v>
      </c>
      <c r="B467" s="82"/>
      <c r="C467" s="187" t="s">
        <v>1381</v>
      </c>
      <c r="D467" s="187" t="s">
        <v>1378</v>
      </c>
      <c r="E467" s="187" t="s">
        <v>1099</v>
      </c>
      <c r="F467" s="155" t="s">
        <v>1420</v>
      </c>
      <c r="G467" s="124"/>
      <c r="H467" s="124"/>
      <c r="I467" s="50" t="e">
        <f t="shared" si="12"/>
        <v>#DIV/0!</v>
      </c>
      <c r="J467" s="51"/>
    </row>
    <row r="468" spans="1:10" s="52" customFormat="1" ht="15.75" customHeight="1" hidden="1">
      <c r="A468" s="222" t="s">
        <v>1096</v>
      </c>
      <c r="B468" s="82"/>
      <c r="C468" s="187" t="s">
        <v>1381</v>
      </c>
      <c r="D468" s="187" t="s">
        <v>1378</v>
      </c>
      <c r="E468" s="187" t="s">
        <v>1099</v>
      </c>
      <c r="F468" s="183" t="s">
        <v>1100</v>
      </c>
      <c r="G468" s="124"/>
      <c r="H468" s="124"/>
      <c r="I468" s="50" t="e">
        <f t="shared" si="12"/>
        <v>#DIV/0!</v>
      </c>
      <c r="J468" s="51">
        <f>SUM('[1]ведомствен.'!G961+'[1]ведомствен.'!G1097+'[1]ведомствен.'!G1207)+'[1]ведомствен.'!G532</f>
        <v>117516.1</v>
      </c>
    </row>
    <row r="469" spans="1:9" s="52" customFormat="1" ht="63" customHeight="1" hidden="1">
      <c r="A469" s="235" t="s">
        <v>374</v>
      </c>
      <c r="B469" s="145"/>
      <c r="C469" s="192" t="s">
        <v>1312</v>
      </c>
      <c r="D469" s="192" t="s">
        <v>952</v>
      </c>
      <c r="E469" s="192" t="s">
        <v>1373</v>
      </c>
      <c r="F469" s="195" t="s">
        <v>1398</v>
      </c>
      <c r="G469" s="196">
        <v>5000</v>
      </c>
      <c r="H469" s="196">
        <v>5000</v>
      </c>
      <c r="I469" s="50">
        <f>SUM(H469/G469*100)</f>
        <v>100</v>
      </c>
    </row>
    <row r="470" spans="1:10" s="52" customFormat="1" ht="37.5" customHeight="1" hidden="1">
      <c r="A470" s="235" t="s">
        <v>375</v>
      </c>
      <c r="B470" s="88"/>
      <c r="C470" s="192" t="s">
        <v>1312</v>
      </c>
      <c r="D470" s="192" t="s">
        <v>952</v>
      </c>
      <c r="E470" s="192" t="s">
        <v>1373</v>
      </c>
      <c r="F470" s="195" t="s">
        <v>1398</v>
      </c>
      <c r="G470" s="196">
        <v>2000</v>
      </c>
      <c r="H470" s="196">
        <v>2000</v>
      </c>
      <c r="I470" s="50">
        <f>SUM(H470/G470*100)</f>
        <v>100</v>
      </c>
      <c r="J470" s="52">
        <f>SUM('[1]ведомствен.'!G1099)</f>
        <v>198.2</v>
      </c>
    </row>
    <row r="471" spans="1:9" s="52" customFormat="1" ht="42.75" hidden="1">
      <c r="A471" s="218" t="s">
        <v>1341</v>
      </c>
      <c r="B471" s="82"/>
      <c r="C471" s="123" t="s">
        <v>1312</v>
      </c>
      <c r="D471" s="123" t="s">
        <v>1329</v>
      </c>
      <c r="E471" s="123" t="s">
        <v>1342</v>
      </c>
      <c r="F471" s="176"/>
      <c r="G471" s="119">
        <f>SUM(G472)</f>
        <v>0</v>
      </c>
      <c r="H471" s="119">
        <f>SUM(H472)</f>
        <v>0</v>
      </c>
      <c r="I471" s="50" t="e">
        <f>SUM(H471/G471*100)</f>
        <v>#DIV/0!</v>
      </c>
    </row>
    <row r="472" spans="1:10" s="52" customFormat="1" ht="18" customHeight="1" hidden="1">
      <c r="A472" s="218" t="s">
        <v>1343</v>
      </c>
      <c r="B472" s="82"/>
      <c r="C472" s="123" t="s">
        <v>1312</v>
      </c>
      <c r="D472" s="123" t="s">
        <v>1329</v>
      </c>
      <c r="E472" s="123" t="s">
        <v>1342</v>
      </c>
      <c r="F472" s="176" t="s">
        <v>1344</v>
      </c>
      <c r="G472" s="119"/>
      <c r="H472" s="119"/>
      <c r="I472" s="50" t="e">
        <f>SUM(H472/G472*100)</f>
        <v>#DIV/0!</v>
      </c>
      <c r="J472" s="52">
        <f>SUM('[1]ведомствен.'!G1209)</f>
        <v>28.3</v>
      </c>
    </row>
    <row r="473" spans="1:10" s="24" customFormat="1" ht="66.75" customHeight="1" hidden="1">
      <c r="A473" s="218" t="s">
        <v>1345</v>
      </c>
      <c r="B473" s="82"/>
      <c r="C473" s="123" t="s">
        <v>1346</v>
      </c>
      <c r="D473" s="123"/>
      <c r="E473" s="123"/>
      <c r="F473" s="112"/>
      <c r="G473" s="119">
        <f>SUM(G477+G474)</f>
        <v>0</v>
      </c>
      <c r="H473" s="119">
        <f>SUM(H477+H474)</f>
        <v>0</v>
      </c>
      <c r="I473" s="50" t="e">
        <f t="shared" si="12"/>
        <v>#DIV/0!</v>
      </c>
      <c r="J473" s="27"/>
    </row>
    <row r="474" spans="1:10" s="24" customFormat="1" ht="34.5" customHeight="1" hidden="1">
      <c r="A474" s="218" t="s">
        <v>1347</v>
      </c>
      <c r="B474" s="82"/>
      <c r="C474" s="123" t="s">
        <v>1346</v>
      </c>
      <c r="D474" s="123" t="s">
        <v>1348</v>
      </c>
      <c r="E474" s="123"/>
      <c r="F474" s="112"/>
      <c r="G474" s="119">
        <f>SUM(G475)</f>
        <v>0</v>
      </c>
      <c r="H474" s="119">
        <f>SUM(H475)</f>
        <v>0</v>
      </c>
      <c r="I474" s="50" t="e">
        <f t="shared" si="12"/>
        <v>#DIV/0!</v>
      </c>
      <c r="J474" s="51"/>
    </row>
    <row r="475" spans="1:10" s="24" customFormat="1" ht="65.25" customHeight="1" hidden="1">
      <c r="A475" s="218" t="s">
        <v>1349</v>
      </c>
      <c r="B475" s="82"/>
      <c r="C475" s="123" t="s">
        <v>1346</v>
      </c>
      <c r="D475" s="123" t="s">
        <v>1348</v>
      </c>
      <c r="E475" s="123" t="s">
        <v>1350</v>
      </c>
      <c r="F475" s="176"/>
      <c r="G475" s="119">
        <f>SUM(G476)</f>
        <v>0</v>
      </c>
      <c r="H475" s="119">
        <f>SUM(H476)</f>
        <v>0</v>
      </c>
      <c r="I475" s="50" t="e">
        <f t="shared" si="12"/>
        <v>#DIV/0!</v>
      </c>
      <c r="J475" s="27"/>
    </row>
    <row r="476" spans="1:10" s="52" customFormat="1" ht="15.75" customHeight="1" hidden="1">
      <c r="A476" s="218" t="s">
        <v>1351</v>
      </c>
      <c r="B476" s="82"/>
      <c r="C476" s="123" t="s">
        <v>1346</v>
      </c>
      <c r="D476" s="123" t="s">
        <v>1348</v>
      </c>
      <c r="E476" s="123" t="s">
        <v>1350</v>
      </c>
      <c r="F476" s="176" t="s">
        <v>1352</v>
      </c>
      <c r="G476" s="119"/>
      <c r="H476" s="119"/>
      <c r="I476" s="50" t="e">
        <f t="shared" si="12"/>
        <v>#DIV/0!</v>
      </c>
      <c r="J476" s="51"/>
    </row>
    <row r="477" spans="1:10" s="52" customFormat="1" ht="18.75" customHeight="1" hidden="1">
      <c r="A477" s="220" t="s">
        <v>1353</v>
      </c>
      <c r="B477" s="91"/>
      <c r="C477" s="118" t="s">
        <v>1346</v>
      </c>
      <c r="D477" s="118" t="s">
        <v>1354</v>
      </c>
      <c r="E477" s="118"/>
      <c r="F477" s="112"/>
      <c r="G477" s="119">
        <f>SUM(G478+G480)</f>
        <v>0</v>
      </c>
      <c r="H477" s="119">
        <f>SUM(H478+H480)</f>
        <v>0</v>
      </c>
      <c r="I477" s="50" t="e">
        <f t="shared" si="12"/>
        <v>#DIV/0!</v>
      </c>
      <c r="J477" s="51"/>
    </row>
    <row r="478" spans="1:10" s="7" customFormat="1" ht="28.5" hidden="1">
      <c r="A478" s="218" t="s">
        <v>1355</v>
      </c>
      <c r="B478" s="82"/>
      <c r="C478" s="123" t="s">
        <v>1346</v>
      </c>
      <c r="D478" s="123" t="s">
        <v>1354</v>
      </c>
      <c r="E478" s="123" t="s">
        <v>1356</v>
      </c>
      <c r="F478" s="112"/>
      <c r="G478" s="119">
        <f>SUM(G479)</f>
        <v>0</v>
      </c>
      <c r="H478" s="119">
        <f>SUM(H479)</f>
        <v>0</v>
      </c>
      <c r="I478" s="50" t="e">
        <f t="shared" si="12"/>
        <v>#DIV/0!</v>
      </c>
      <c r="J478" s="29"/>
    </row>
    <row r="479" spans="1:10" s="7" customFormat="1" ht="17.25" customHeight="1" hidden="1">
      <c r="A479" s="218" t="s">
        <v>957</v>
      </c>
      <c r="B479" s="82"/>
      <c r="C479" s="123" t="s">
        <v>1346</v>
      </c>
      <c r="D479" s="123" t="s">
        <v>1354</v>
      </c>
      <c r="E479" s="123" t="s">
        <v>1356</v>
      </c>
      <c r="F479" s="112" t="s">
        <v>1357</v>
      </c>
      <c r="G479" s="119"/>
      <c r="H479" s="119"/>
      <c r="I479" s="50" t="e">
        <f t="shared" si="12"/>
        <v>#DIV/0!</v>
      </c>
      <c r="J479" s="29"/>
    </row>
    <row r="480" spans="1:10" s="7" customFormat="1" ht="18.75" customHeight="1" hidden="1">
      <c r="A480" s="220" t="s">
        <v>1358</v>
      </c>
      <c r="B480" s="91"/>
      <c r="C480" s="118" t="s">
        <v>1346</v>
      </c>
      <c r="D480" s="118" t="s">
        <v>1354</v>
      </c>
      <c r="E480" s="118" t="s">
        <v>1359</v>
      </c>
      <c r="F480" s="112"/>
      <c r="G480" s="119">
        <f>SUM(G481)</f>
        <v>0</v>
      </c>
      <c r="H480" s="119">
        <f>SUM(H481)</f>
        <v>0</v>
      </c>
      <c r="I480" s="50" t="e">
        <f t="shared" si="12"/>
        <v>#DIV/0!</v>
      </c>
      <c r="J480" s="29"/>
    </row>
    <row r="481" spans="1:10" s="7" customFormat="1" ht="47.25" customHeight="1" hidden="1">
      <c r="A481" s="220" t="s">
        <v>1360</v>
      </c>
      <c r="B481" s="91"/>
      <c r="C481" s="118" t="s">
        <v>1346</v>
      </c>
      <c r="D481" s="118" t="s">
        <v>1354</v>
      </c>
      <c r="E481" s="118" t="s">
        <v>1359</v>
      </c>
      <c r="F481" s="112" t="s">
        <v>1361</v>
      </c>
      <c r="G481" s="119"/>
      <c r="H481" s="119"/>
      <c r="I481" s="50" t="e">
        <f t="shared" si="12"/>
        <v>#DIV/0!</v>
      </c>
      <c r="J481" s="29"/>
    </row>
    <row r="482" spans="1:10" s="7" customFormat="1" ht="18.75" customHeight="1" hidden="1">
      <c r="A482" s="219" t="s">
        <v>1334</v>
      </c>
      <c r="B482" s="89"/>
      <c r="C482" s="177" t="s">
        <v>1335</v>
      </c>
      <c r="D482" s="123"/>
      <c r="E482" s="123"/>
      <c r="F482" s="176"/>
      <c r="G482" s="119">
        <f aca="true" t="shared" si="13" ref="G482:H484">SUM(G483)</f>
        <v>0</v>
      </c>
      <c r="H482" s="119">
        <f t="shared" si="13"/>
        <v>0</v>
      </c>
      <c r="I482" s="50" t="e">
        <f t="shared" si="12"/>
        <v>#DIV/0!</v>
      </c>
      <c r="J482" s="29">
        <f>SUM('[1]ведомствен.'!G700)</f>
        <v>53.6</v>
      </c>
    </row>
    <row r="483" spans="1:10" s="7" customFormat="1" ht="32.25" customHeight="1" hidden="1">
      <c r="A483" s="218" t="s">
        <v>1336</v>
      </c>
      <c r="B483" s="88"/>
      <c r="C483" s="123" t="s">
        <v>1335</v>
      </c>
      <c r="D483" s="123" t="s">
        <v>1335</v>
      </c>
      <c r="E483" s="123"/>
      <c r="F483" s="176"/>
      <c r="G483" s="119">
        <f t="shared" si="13"/>
        <v>0</v>
      </c>
      <c r="H483" s="119">
        <f t="shared" si="13"/>
        <v>0</v>
      </c>
      <c r="I483" s="50" t="e">
        <f t="shared" si="12"/>
        <v>#DIV/0!</v>
      </c>
      <c r="J483" s="29"/>
    </row>
    <row r="484" spans="1:10" s="7" customFormat="1" ht="28.5" hidden="1">
      <c r="A484" s="218" t="s">
        <v>1337</v>
      </c>
      <c r="B484" s="88"/>
      <c r="C484" s="123" t="s">
        <v>1335</v>
      </c>
      <c r="D484" s="123" t="s">
        <v>1335</v>
      </c>
      <c r="E484" s="123" t="s">
        <v>1338</v>
      </c>
      <c r="F484" s="176"/>
      <c r="G484" s="119">
        <f t="shared" si="13"/>
        <v>0</v>
      </c>
      <c r="H484" s="119">
        <f t="shared" si="13"/>
        <v>0</v>
      </c>
      <c r="I484" s="50" t="e">
        <f t="shared" si="12"/>
        <v>#DIV/0!</v>
      </c>
      <c r="J484" s="29">
        <f>SUM('[1]ведомствен.'!G702)</f>
        <v>45371.7</v>
      </c>
    </row>
    <row r="485" spans="1:10" s="52" customFormat="1" ht="18" customHeight="1" hidden="1">
      <c r="A485" s="218" t="s">
        <v>1339</v>
      </c>
      <c r="B485" s="88"/>
      <c r="C485" s="123" t="s">
        <v>1335</v>
      </c>
      <c r="D485" s="123" t="s">
        <v>1335</v>
      </c>
      <c r="E485" s="123" t="s">
        <v>1338</v>
      </c>
      <c r="F485" s="176" t="s">
        <v>1340</v>
      </c>
      <c r="G485" s="119"/>
      <c r="H485" s="119"/>
      <c r="I485" s="50" t="e">
        <f t="shared" si="12"/>
        <v>#DIV/0!</v>
      </c>
      <c r="J485" s="51"/>
    </row>
    <row r="486" spans="1:10" s="52" customFormat="1" ht="15.75" customHeight="1" hidden="1">
      <c r="A486" s="218" t="s">
        <v>1345</v>
      </c>
      <c r="B486" s="82"/>
      <c r="C486" s="123" t="s">
        <v>1346</v>
      </c>
      <c r="D486" s="123"/>
      <c r="E486" s="123"/>
      <c r="F486" s="176"/>
      <c r="G486" s="119">
        <f aca="true" t="shared" si="14" ref="G486:H488">SUM(G487)</f>
        <v>0</v>
      </c>
      <c r="H486" s="119">
        <f t="shared" si="14"/>
        <v>0</v>
      </c>
      <c r="I486" s="50" t="e">
        <f t="shared" si="12"/>
        <v>#DIV/0!</v>
      </c>
      <c r="J486" s="51"/>
    </row>
    <row r="487" spans="1:10" s="52" customFormat="1" ht="18" customHeight="1" hidden="1">
      <c r="A487" s="218" t="s">
        <v>931</v>
      </c>
      <c r="B487" s="82"/>
      <c r="C487" s="123" t="s">
        <v>1346</v>
      </c>
      <c r="D487" s="118" t="s">
        <v>1312</v>
      </c>
      <c r="E487" s="197"/>
      <c r="F487" s="198"/>
      <c r="G487" s="119">
        <f t="shared" si="14"/>
        <v>0</v>
      </c>
      <c r="H487" s="119">
        <f t="shared" si="14"/>
        <v>0</v>
      </c>
      <c r="I487" s="50" t="e">
        <f t="shared" si="12"/>
        <v>#DIV/0!</v>
      </c>
      <c r="J487" s="51"/>
    </row>
    <row r="488" spans="1:10" s="24" customFormat="1" ht="66.75" customHeight="1" hidden="1">
      <c r="A488" s="218" t="s">
        <v>1167</v>
      </c>
      <c r="B488" s="82"/>
      <c r="C488" s="123" t="s">
        <v>1346</v>
      </c>
      <c r="D488" s="118" t="s">
        <v>1312</v>
      </c>
      <c r="E488" s="181" t="s">
        <v>1102</v>
      </c>
      <c r="F488" s="198"/>
      <c r="G488" s="119">
        <f t="shared" si="14"/>
        <v>0</v>
      </c>
      <c r="H488" s="119">
        <f t="shared" si="14"/>
        <v>0</v>
      </c>
      <c r="I488" s="50" t="e">
        <f t="shared" si="12"/>
        <v>#DIV/0!</v>
      </c>
      <c r="J488" s="27"/>
    </row>
    <row r="489" spans="1:10" s="24" customFormat="1" ht="34.5" customHeight="1" hidden="1">
      <c r="A489" s="218" t="s">
        <v>1101</v>
      </c>
      <c r="B489" s="82"/>
      <c r="C489" s="123" t="s">
        <v>1346</v>
      </c>
      <c r="D489" s="118" t="s">
        <v>1312</v>
      </c>
      <c r="E489" s="181" t="s">
        <v>1102</v>
      </c>
      <c r="F489" s="198">
        <v>273</v>
      </c>
      <c r="G489" s="119"/>
      <c r="H489" s="119"/>
      <c r="I489" s="50" t="e">
        <f t="shared" si="12"/>
        <v>#DIV/0!</v>
      </c>
      <c r="J489" s="27">
        <f>SUM('[1]ведомствен.'!G1109)</f>
        <v>71.9</v>
      </c>
    </row>
    <row r="490" spans="1:10" s="52" customFormat="1" ht="23.25" customHeight="1">
      <c r="A490" s="223" t="s">
        <v>1334</v>
      </c>
      <c r="B490" s="96"/>
      <c r="C490" s="178" t="s">
        <v>1335</v>
      </c>
      <c r="D490" s="178"/>
      <c r="E490" s="178"/>
      <c r="F490" s="179"/>
      <c r="G490" s="180">
        <f>SUM(G491+G549+G668+G704)</f>
        <v>1411600.2999999998</v>
      </c>
      <c r="H490" s="180">
        <f>SUM(H491+H549+H668+H704)</f>
        <v>1401626.0000000002</v>
      </c>
      <c r="I490" s="50">
        <f t="shared" si="12"/>
        <v>99.29340479737787</v>
      </c>
      <c r="J490" s="51"/>
    </row>
    <row r="491" spans="1:10" s="52" customFormat="1" ht="16.5" customHeight="1">
      <c r="A491" s="218" t="s">
        <v>1103</v>
      </c>
      <c r="B491" s="148"/>
      <c r="C491" s="118" t="s">
        <v>1335</v>
      </c>
      <c r="D491" s="118" t="s">
        <v>1312</v>
      </c>
      <c r="E491" s="118"/>
      <c r="F491" s="112"/>
      <c r="G491" s="119">
        <f>SUM(G500+G540)+G532+G492+G496</f>
        <v>491856.3</v>
      </c>
      <c r="H491" s="119">
        <f>SUM(H500+H540)+H532+H492+H496</f>
        <v>487978.2</v>
      </c>
      <c r="I491" s="50">
        <f t="shared" si="12"/>
        <v>99.21153800408779</v>
      </c>
      <c r="J491" s="27">
        <f>SUM('[1]ведомствен.'!G1111)</f>
        <v>39.3</v>
      </c>
    </row>
    <row r="492" spans="1:10" s="52" customFormat="1" ht="32.25" customHeight="1">
      <c r="A492" s="218" t="s">
        <v>1330</v>
      </c>
      <c r="B492" s="82"/>
      <c r="C492" s="118" t="s">
        <v>1335</v>
      </c>
      <c r="D492" s="118" t="s">
        <v>1312</v>
      </c>
      <c r="E492" s="123" t="s">
        <v>1331</v>
      </c>
      <c r="F492" s="155"/>
      <c r="G492" s="119">
        <f>SUM(G493)</f>
        <v>5815.8</v>
      </c>
      <c r="H492" s="119">
        <f>SUM(H493)</f>
        <v>5815.8</v>
      </c>
      <c r="I492" s="50">
        <f t="shared" si="12"/>
        <v>100</v>
      </c>
      <c r="J492" s="51"/>
    </row>
    <row r="493" spans="1:10" s="52" customFormat="1" ht="16.5" customHeight="1">
      <c r="A493" s="226" t="s">
        <v>376</v>
      </c>
      <c r="B493" s="82"/>
      <c r="C493" s="118" t="s">
        <v>1335</v>
      </c>
      <c r="D493" s="118" t="s">
        <v>1312</v>
      </c>
      <c r="E493" s="123" t="s">
        <v>377</v>
      </c>
      <c r="F493" s="112"/>
      <c r="G493" s="119">
        <f>SUM(G494:G495)</f>
        <v>5815.8</v>
      </c>
      <c r="H493" s="119">
        <f>SUM(H494:H495)</f>
        <v>5815.8</v>
      </c>
      <c r="I493" s="50">
        <f t="shared" si="12"/>
        <v>100</v>
      </c>
      <c r="J493" s="27">
        <f>SUM('[1]ведомствен.'!G1113)</f>
        <v>25797.1</v>
      </c>
    </row>
    <row r="494" spans="1:10" s="52" customFormat="1" ht="16.5" customHeight="1">
      <c r="A494" s="220" t="s">
        <v>304</v>
      </c>
      <c r="B494" s="82"/>
      <c r="C494" s="118" t="s">
        <v>1335</v>
      </c>
      <c r="D494" s="118" t="s">
        <v>1312</v>
      </c>
      <c r="E494" s="123" t="s">
        <v>377</v>
      </c>
      <c r="F494" s="188" t="s">
        <v>1412</v>
      </c>
      <c r="G494" s="119">
        <v>1210.2</v>
      </c>
      <c r="H494" s="119">
        <v>1210.2</v>
      </c>
      <c r="I494" s="50">
        <f t="shared" si="12"/>
        <v>100</v>
      </c>
      <c r="J494" s="51"/>
    </row>
    <row r="495" spans="1:9" s="52" customFormat="1" ht="32.25" customHeight="1">
      <c r="A495" s="222" t="s">
        <v>378</v>
      </c>
      <c r="B495" s="82"/>
      <c r="C495" s="118" t="s">
        <v>1335</v>
      </c>
      <c r="D495" s="118" t="s">
        <v>1312</v>
      </c>
      <c r="E495" s="123" t="s">
        <v>377</v>
      </c>
      <c r="F495" s="176" t="s">
        <v>317</v>
      </c>
      <c r="G495" s="119">
        <v>4605.6</v>
      </c>
      <c r="H495" s="119">
        <v>4605.6</v>
      </c>
      <c r="I495" s="50">
        <f>SUM(H495/G495*100)</f>
        <v>100</v>
      </c>
    </row>
    <row r="496" spans="1:9" s="52" customFormat="1" ht="22.5" customHeight="1">
      <c r="A496" s="219" t="s">
        <v>379</v>
      </c>
      <c r="B496" s="82"/>
      <c r="C496" s="118" t="s">
        <v>1335</v>
      </c>
      <c r="D496" s="118" t="s">
        <v>1312</v>
      </c>
      <c r="E496" s="123" t="s">
        <v>380</v>
      </c>
      <c r="F496" s="176"/>
      <c r="G496" s="119">
        <f>SUM(G497)</f>
        <v>354</v>
      </c>
      <c r="H496" s="119">
        <f>SUM(H497)</f>
        <v>354</v>
      </c>
      <c r="I496" s="50">
        <f>SUM(H496/G496*100)</f>
        <v>100</v>
      </c>
    </row>
    <row r="497" spans="1:10" s="52" customFormat="1" ht="34.5" customHeight="1">
      <c r="A497" s="222" t="s">
        <v>381</v>
      </c>
      <c r="B497" s="82"/>
      <c r="C497" s="118" t="s">
        <v>1335</v>
      </c>
      <c r="D497" s="118" t="s">
        <v>1312</v>
      </c>
      <c r="E497" s="123" t="s">
        <v>382</v>
      </c>
      <c r="F497" s="176"/>
      <c r="G497" s="119">
        <f>SUM(G498:G499)</f>
        <v>354</v>
      </c>
      <c r="H497" s="119">
        <f>SUM(H498:H499)</f>
        <v>354</v>
      </c>
      <c r="I497" s="50">
        <f>SUM(H497/G497*100)</f>
        <v>100</v>
      </c>
      <c r="J497" s="52">
        <f>SUM('[1]ведомствен.'!G1116)+'[1]ведомствен.'!G212</f>
        <v>19160.9</v>
      </c>
    </row>
    <row r="498" spans="1:10" s="52" customFormat="1" ht="11.25" customHeight="1" hidden="1">
      <c r="A498" s="220" t="s">
        <v>304</v>
      </c>
      <c r="B498" s="82"/>
      <c r="C498" s="118" t="s">
        <v>1335</v>
      </c>
      <c r="D498" s="118" t="s">
        <v>1312</v>
      </c>
      <c r="E498" s="123" t="s">
        <v>382</v>
      </c>
      <c r="F498" s="188" t="s">
        <v>1412</v>
      </c>
      <c r="G498" s="119">
        <v>12</v>
      </c>
      <c r="H498" s="119">
        <v>12</v>
      </c>
      <c r="I498" s="50">
        <f t="shared" si="12"/>
        <v>100</v>
      </c>
      <c r="J498" s="51"/>
    </row>
    <row r="499" spans="1:10" s="52" customFormat="1" ht="14.25" customHeight="1" hidden="1">
      <c r="A499" s="222" t="s">
        <v>378</v>
      </c>
      <c r="B499" s="82"/>
      <c r="C499" s="118" t="s">
        <v>1335</v>
      </c>
      <c r="D499" s="118" t="s">
        <v>1312</v>
      </c>
      <c r="E499" s="123" t="s">
        <v>382</v>
      </c>
      <c r="F499" s="176" t="s">
        <v>317</v>
      </c>
      <c r="G499" s="119">
        <v>342</v>
      </c>
      <c r="H499" s="119">
        <v>342</v>
      </c>
      <c r="I499" s="50">
        <f t="shared" si="12"/>
        <v>100</v>
      </c>
      <c r="J499" s="51"/>
    </row>
    <row r="500" spans="1:10" s="52" customFormat="1" ht="16.5" customHeight="1" hidden="1">
      <c r="A500" s="218" t="s">
        <v>1104</v>
      </c>
      <c r="B500" s="148"/>
      <c r="C500" s="118" t="s">
        <v>1335</v>
      </c>
      <c r="D500" s="118" t="s">
        <v>1312</v>
      </c>
      <c r="E500" s="118" t="s">
        <v>1105</v>
      </c>
      <c r="F500" s="112"/>
      <c r="G500" s="119">
        <f>SUM(G501+G515)</f>
        <v>456469.2</v>
      </c>
      <c r="H500" s="119">
        <f>SUM(H501+H515)</f>
        <v>453400.2</v>
      </c>
      <c r="I500" s="50">
        <f t="shared" si="12"/>
        <v>99.3276654810445</v>
      </c>
      <c r="J500" s="51"/>
    </row>
    <row r="501" spans="1:10" s="52" customFormat="1" ht="15.75" customHeight="1" hidden="1">
      <c r="A501" s="218" t="s">
        <v>305</v>
      </c>
      <c r="B501" s="148"/>
      <c r="C501" s="118" t="s">
        <v>1335</v>
      </c>
      <c r="D501" s="118" t="s">
        <v>1312</v>
      </c>
      <c r="E501" s="118" t="s">
        <v>383</v>
      </c>
      <c r="F501" s="112"/>
      <c r="G501" s="119">
        <f>SUM(G504)+G513+G506+G502</f>
        <v>396185</v>
      </c>
      <c r="H501" s="119">
        <f>SUM(H504)+H513+H506+H502</f>
        <v>395692.8</v>
      </c>
      <c r="I501" s="50">
        <f t="shared" si="12"/>
        <v>99.87576510973409</v>
      </c>
      <c r="J501" s="51"/>
    </row>
    <row r="502" spans="1:10" s="52" customFormat="1" ht="64.5" customHeight="1">
      <c r="A502" s="218" t="s">
        <v>384</v>
      </c>
      <c r="B502" s="148"/>
      <c r="C502" s="118" t="s">
        <v>1335</v>
      </c>
      <c r="D502" s="118" t="s">
        <v>1312</v>
      </c>
      <c r="E502" s="118" t="s">
        <v>385</v>
      </c>
      <c r="F502" s="112"/>
      <c r="G502" s="119">
        <f>SUM(G503)</f>
        <v>486.6</v>
      </c>
      <c r="H502" s="119">
        <f>SUM(H503)</f>
        <v>313.6</v>
      </c>
      <c r="I502" s="50">
        <f t="shared" si="12"/>
        <v>64.4471845458282</v>
      </c>
      <c r="J502" s="51"/>
    </row>
    <row r="503" spans="1:10" s="52" customFormat="1" ht="28.5" customHeight="1">
      <c r="A503" s="218" t="s">
        <v>313</v>
      </c>
      <c r="B503" s="148"/>
      <c r="C503" s="118" t="s">
        <v>1335</v>
      </c>
      <c r="D503" s="118" t="s">
        <v>1312</v>
      </c>
      <c r="E503" s="118" t="s">
        <v>385</v>
      </c>
      <c r="F503" s="112" t="s">
        <v>317</v>
      </c>
      <c r="G503" s="119">
        <v>486.6</v>
      </c>
      <c r="H503" s="119">
        <v>313.6</v>
      </c>
      <c r="I503" s="50">
        <f t="shared" si="12"/>
        <v>64.4471845458282</v>
      </c>
      <c r="J503" s="51"/>
    </row>
    <row r="504" spans="1:10" s="52" customFormat="1" ht="17.25" customHeight="1">
      <c r="A504" s="218" t="s">
        <v>309</v>
      </c>
      <c r="B504" s="148"/>
      <c r="C504" s="118" t="s">
        <v>1335</v>
      </c>
      <c r="D504" s="118" t="s">
        <v>1312</v>
      </c>
      <c r="E504" s="118" t="s">
        <v>386</v>
      </c>
      <c r="F504" s="112"/>
      <c r="G504" s="119">
        <f>SUM(G505)</f>
        <v>390533.7</v>
      </c>
      <c r="H504" s="119">
        <f>SUM(H505)</f>
        <v>390533.7</v>
      </c>
      <c r="I504" s="50">
        <f t="shared" si="12"/>
        <v>100</v>
      </c>
      <c r="J504" s="27">
        <f>SUM('[1]ведомствен.'!G1120)</f>
        <v>11955.8</v>
      </c>
    </row>
    <row r="505" spans="1:10" s="52" customFormat="1" ht="42" customHeight="1">
      <c r="A505" s="222" t="s">
        <v>387</v>
      </c>
      <c r="B505" s="107"/>
      <c r="C505" s="118" t="s">
        <v>1335</v>
      </c>
      <c r="D505" s="118" t="s">
        <v>1312</v>
      </c>
      <c r="E505" s="118" t="s">
        <v>386</v>
      </c>
      <c r="F505" s="155" t="s">
        <v>312</v>
      </c>
      <c r="G505" s="119">
        <v>390533.7</v>
      </c>
      <c r="H505" s="119">
        <v>390533.7</v>
      </c>
      <c r="I505" s="50">
        <f t="shared" si="12"/>
        <v>100</v>
      </c>
      <c r="J505" s="51"/>
    </row>
    <row r="506" spans="1:10" s="52" customFormat="1" ht="17.25" customHeight="1">
      <c r="A506" s="222" t="s">
        <v>313</v>
      </c>
      <c r="B506" s="148"/>
      <c r="C506" s="118" t="s">
        <v>1335</v>
      </c>
      <c r="D506" s="118" t="s">
        <v>1312</v>
      </c>
      <c r="E506" s="118" t="s">
        <v>388</v>
      </c>
      <c r="F506" s="112"/>
      <c r="G506" s="119">
        <f>SUM(G512)+G508+G510</f>
        <v>3013.2</v>
      </c>
      <c r="H506" s="119">
        <f>SUM(H512)+H508+H510</f>
        <v>2694.6000000000004</v>
      </c>
      <c r="I506" s="50">
        <f t="shared" si="12"/>
        <v>89.42652329749106</v>
      </c>
      <c r="J506" s="27">
        <f>SUM('[1]ведомствен.'!G1122)</f>
        <v>797.1000000000001</v>
      </c>
    </row>
    <row r="507" spans="1:10" s="52" customFormat="1" ht="14.25" customHeight="1" hidden="1">
      <c r="A507" s="222" t="s">
        <v>389</v>
      </c>
      <c r="B507" s="148"/>
      <c r="C507" s="118" t="s">
        <v>1335</v>
      </c>
      <c r="D507" s="118" t="s">
        <v>1312</v>
      </c>
      <c r="E507" s="118" t="s">
        <v>390</v>
      </c>
      <c r="F507" s="112"/>
      <c r="G507" s="119">
        <f>SUM(G508)</f>
        <v>420</v>
      </c>
      <c r="H507" s="119">
        <f>SUM(H508)</f>
        <v>420</v>
      </c>
      <c r="I507" s="50">
        <f t="shared" si="12"/>
        <v>100</v>
      </c>
      <c r="J507" s="51"/>
    </row>
    <row r="508" spans="1:10" s="52" customFormat="1" ht="17.25" customHeight="1" hidden="1">
      <c r="A508" s="222" t="s">
        <v>378</v>
      </c>
      <c r="B508" s="148"/>
      <c r="C508" s="118" t="s">
        <v>1335</v>
      </c>
      <c r="D508" s="118" t="s">
        <v>1312</v>
      </c>
      <c r="E508" s="118" t="s">
        <v>390</v>
      </c>
      <c r="F508" s="112" t="s">
        <v>317</v>
      </c>
      <c r="G508" s="119">
        <v>420</v>
      </c>
      <c r="H508" s="119">
        <v>420</v>
      </c>
      <c r="I508" s="50">
        <f t="shared" si="12"/>
        <v>100</v>
      </c>
      <c r="J508" s="51"/>
    </row>
    <row r="509" spans="1:10" s="52" customFormat="1" ht="17.25" customHeight="1" hidden="1">
      <c r="A509" s="222" t="s">
        <v>320</v>
      </c>
      <c r="B509" s="148"/>
      <c r="C509" s="118" t="s">
        <v>1335</v>
      </c>
      <c r="D509" s="118" t="s">
        <v>1312</v>
      </c>
      <c r="E509" s="118" t="s">
        <v>391</v>
      </c>
      <c r="F509" s="112"/>
      <c r="G509" s="119">
        <f>SUM(G510)</f>
        <v>371.5</v>
      </c>
      <c r="H509" s="119">
        <f>SUM(H510)</f>
        <v>331.8</v>
      </c>
      <c r="I509" s="50">
        <f t="shared" si="12"/>
        <v>89.3135935397039</v>
      </c>
      <c r="J509" s="51"/>
    </row>
    <row r="510" spans="1:10" s="52" customFormat="1" ht="17.25" customHeight="1" hidden="1">
      <c r="A510" s="222" t="s">
        <v>378</v>
      </c>
      <c r="B510" s="148"/>
      <c r="C510" s="118" t="s">
        <v>1335</v>
      </c>
      <c r="D510" s="118" t="s">
        <v>1312</v>
      </c>
      <c r="E510" s="118" t="s">
        <v>391</v>
      </c>
      <c r="F510" s="112" t="s">
        <v>317</v>
      </c>
      <c r="G510" s="119">
        <v>371.5</v>
      </c>
      <c r="H510" s="119">
        <v>331.8</v>
      </c>
      <c r="I510" s="50">
        <f t="shared" si="12"/>
        <v>89.3135935397039</v>
      </c>
      <c r="J510" s="51"/>
    </row>
    <row r="511" spans="1:10" s="52" customFormat="1" ht="28.5">
      <c r="A511" s="218" t="s">
        <v>322</v>
      </c>
      <c r="B511" s="148"/>
      <c r="C511" s="118" t="s">
        <v>1335</v>
      </c>
      <c r="D511" s="118" t="s">
        <v>1312</v>
      </c>
      <c r="E511" s="118" t="s">
        <v>392</v>
      </c>
      <c r="F511" s="112"/>
      <c r="G511" s="119">
        <f>SUM(G512)</f>
        <v>2221.7</v>
      </c>
      <c r="H511" s="119">
        <f>SUM(H512)</f>
        <v>1942.8</v>
      </c>
      <c r="I511" s="50">
        <f t="shared" si="12"/>
        <v>87.44654993923572</v>
      </c>
      <c r="J511" s="51"/>
    </row>
    <row r="512" spans="1:10" s="52" customFormat="1" ht="28.5" customHeight="1" hidden="1">
      <c r="A512" s="222" t="s">
        <v>378</v>
      </c>
      <c r="B512" s="148"/>
      <c r="C512" s="118" t="s">
        <v>1335</v>
      </c>
      <c r="D512" s="118" t="s">
        <v>1312</v>
      </c>
      <c r="E512" s="118" t="s">
        <v>392</v>
      </c>
      <c r="F512" s="112" t="s">
        <v>317</v>
      </c>
      <c r="G512" s="119">
        <v>2221.7</v>
      </c>
      <c r="H512" s="119">
        <v>1942.8</v>
      </c>
      <c r="I512" s="50">
        <f t="shared" si="12"/>
        <v>87.44654993923572</v>
      </c>
      <c r="J512" s="51"/>
    </row>
    <row r="513" spans="1:10" s="52" customFormat="1" ht="28.5" customHeight="1" hidden="1">
      <c r="A513" s="222" t="s">
        <v>1116</v>
      </c>
      <c r="B513" s="82"/>
      <c r="C513" s="184" t="s">
        <v>1335</v>
      </c>
      <c r="D513" s="184" t="s">
        <v>1312</v>
      </c>
      <c r="E513" s="184" t="s">
        <v>393</v>
      </c>
      <c r="F513" s="112"/>
      <c r="G513" s="119">
        <f>SUM(G514)</f>
        <v>2151.5</v>
      </c>
      <c r="H513" s="119">
        <f>SUM(H514)</f>
        <v>2150.9</v>
      </c>
      <c r="I513" s="50">
        <f t="shared" si="12"/>
        <v>99.97211247966536</v>
      </c>
      <c r="J513" s="51"/>
    </row>
    <row r="514" spans="1:10" s="52" customFormat="1" ht="28.5" customHeight="1" hidden="1">
      <c r="A514" s="220" t="s">
        <v>313</v>
      </c>
      <c r="B514" s="107"/>
      <c r="C514" s="118" t="s">
        <v>1335</v>
      </c>
      <c r="D514" s="118" t="s">
        <v>1312</v>
      </c>
      <c r="E514" s="184" t="s">
        <v>393</v>
      </c>
      <c r="F514" s="155" t="s">
        <v>317</v>
      </c>
      <c r="G514" s="119">
        <v>2151.5</v>
      </c>
      <c r="H514" s="119">
        <v>2150.9</v>
      </c>
      <c r="I514" s="50">
        <f t="shared" si="12"/>
        <v>99.97211247966536</v>
      </c>
      <c r="J514" s="51">
        <f>SUM('[1]ведомствен.'!G1126)</f>
        <v>0</v>
      </c>
    </row>
    <row r="515" spans="1:10" s="52" customFormat="1" ht="28.5" customHeight="1" hidden="1">
      <c r="A515" s="218" t="s">
        <v>303</v>
      </c>
      <c r="B515" s="148"/>
      <c r="C515" s="118" t="s">
        <v>1335</v>
      </c>
      <c r="D515" s="118" t="s">
        <v>1312</v>
      </c>
      <c r="E515" s="118" t="s">
        <v>1107</v>
      </c>
      <c r="F515" s="112"/>
      <c r="G515" s="119">
        <f>SUM(G523+G516)+G518+G519</f>
        <v>60284.200000000004</v>
      </c>
      <c r="H515" s="119">
        <f>SUM(H523+H516)+H518+H519</f>
        <v>57707.4</v>
      </c>
      <c r="I515" s="50">
        <f t="shared" si="12"/>
        <v>95.7255798368395</v>
      </c>
      <c r="J515" s="51">
        <f>SUM('[1]ведомствен.'!G1127+'[1]ведомствен.'!G1215+'[1]ведомствен.'!G712)</f>
        <v>0</v>
      </c>
    </row>
    <row r="516" spans="1:10" s="52" customFormat="1" ht="15">
      <c r="A516" s="222" t="s">
        <v>304</v>
      </c>
      <c r="B516" s="107"/>
      <c r="C516" s="184" t="s">
        <v>1335</v>
      </c>
      <c r="D516" s="184" t="s">
        <v>1312</v>
      </c>
      <c r="E516" s="184" t="s">
        <v>1107</v>
      </c>
      <c r="F516" s="155" t="s">
        <v>1412</v>
      </c>
      <c r="G516" s="119">
        <v>59661.3</v>
      </c>
      <c r="H516" s="119">
        <v>57231.3</v>
      </c>
      <c r="I516" s="50">
        <f t="shared" si="12"/>
        <v>95.92700795993383</v>
      </c>
      <c r="J516" s="51"/>
    </row>
    <row r="517" spans="1:10" s="52" customFormat="1" ht="58.5" customHeight="1">
      <c r="A517" s="218" t="s">
        <v>384</v>
      </c>
      <c r="B517" s="107"/>
      <c r="C517" s="184" t="s">
        <v>1335</v>
      </c>
      <c r="D517" s="184" t="s">
        <v>1312</v>
      </c>
      <c r="E517" s="184" t="s">
        <v>1110</v>
      </c>
      <c r="F517" s="155"/>
      <c r="G517" s="119">
        <f>SUM(G518)</f>
        <v>176.3</v>
      </c>
      <c r="H517" s="119">
        <f>SUM(H518)</f>
        <v>29.5</v>
      </c>
      <c r="I517" s="50">
        <f t="shared" si="12"/>
        <v>16.73284174702212</v>
      </c>
      <c r="J517" s="51"/>
    </row>
    <row r="518" spans="1:10" s="52" customFormat="1" ht="15" customHeight="1">
      <c r="A518" s="222" t="s">
        <v>304</v>
      </c>
      <c r="B518" s="107"/>
      <c r="C518" s="184" t="s">
        <v>1335</v>
      </c>
      <c r="D518" s="184" t="s">
        <v>1312</v>
      </c>
      <c r="E518" s="184" t="s">
        <v>1110</v>
      </c>
      <c r="F518" s="155" t="s">
        <v>1412</v>
      </c>
      <c r="G518" s="119">
        <v>176.3</v>
      </c>
      <c r="H518" s="119">
        <v>29.5</v>
      </c>
      <c r="I518" s="50">
        <f t="shared" si="12"/>
        <v>16.73284174702212</v>
      </c>
      <c r="J518" s="51">
        <f>SUM('[1]ведомствен.'!G1130+'[1]ведомствен.'!G971)</f>
        <v>1039.4</v>
      </c>
    </row>
    <row r="519" spans="1:9" s="52" customFormat="1" ht="30" customHeight="1">
      <c r="A519" s="220" t="s">
        <v>1114</v>
      </c>
      <c r="B519" s="91"/>
      <c r="C519" s="118" t="s">
        <v>1335</v>
      </c>
      <c r="D519" s="118" t="s">
        <v>1312</v>
      </c>
      <c r="E519" s="118" t="s">
        <v>1115</v>
      </c>
      <c r="F519" s="112"/>
      <c r="G519" s="119">
        <f>SUM(G520:G521)</f>
        <v>61.4</v>
      </c>
      <c r="H519" s="119">
        <f>SUM(H520:H521)</f>
        <v>61.4</v>
      </c>
      <c r="I519" s="50">
        <f t="shared" si="12"/>
        <v>100</v>
      </c>
    </row>
    <row r="520" spans="1:10" s="52" customFormat="1" ht="18.75" customHeight="1">
      <c r="A520" s="220" t="s">
        <v>304</v>
      </c>
      <c r="B520" s="150"/>
      <c r="C520" s="118" t="s">
        <v>1335</v>
      </c>
      <c r="D520" s="118" t="s">
        <v>1312</v>
      </c>
      <c r="E520" s="118" t="s">
        <v>1115</v>
      </c>
      <c r="F520" s="112" t="s">
        <v>1412</v>
      </c>
      <c r="G520" s="119">
        <v>8.4</v>
      </c>
      <c r="H520" s="119">
        <v>8.4</v>
      </c>
      <c r="I520" s="50">
        <f t="shared" si="12"/>
        <v>100</v>
      </c>
      <c r="J520" s="52">
        <f>SUM('[1]ведомствен.'!G973)</f>
        <v>378.2</v>
      </c>
    </row>
    <row r="521" spans="1:10" s="52" customFormat="1" ht="30.75" customHeight="1">
      <c r="A521" s="220" t="s">
        <v>313</v>
      </c>
      <c r="B521" s="107"/>
      <c r="C521" s="118" t="s">
        <v>1335</v>
      </c>
      <c r="D521" s="118" t="s">
        <v>1312</v>
      </c>
      <c r="E521" s="118" t="s">
        <v>1115</v>
      </c>
      <c r="F521" s="155" t="s">
        <v>317</v>
      </c>
      <c r="G521" s="119">
        <v>53</v>
      </c>
      <c r="H521" s="119">
        <v>53</v>
      </c>
      <c r="I521" s="50">
        <f t="shared" si="12"/>
        <v>100</v>
      </c>
      <c r="J521" s="51"/>
    </row>
    <row r="522" spans="1:10" s="52" customFormat="1" ht="30.75" customHeight="1">
      <c r="A522" s="222" t="s">
        <v>1116</v>
      </c>
      <c r="B522" s="82"/>
      <c r="C522" s="184" t="s">
        <v>1335</v>
      </c>
      <c r="D522" s="184" t="s">
        <v>1312</v>
      </c>
      <c r="E522" s="184" t="s">
        <v>1117</v>
      </c>
      <c r="F522" s="112"/>
      <c r="G522" s="119">
        <f>SUM(G523)</f>
        <v>385.2</v>
      </c>
      <c r="H522" s="119">
        <f>SUM(H523)</f>
        <v>385.2</v>
      </c>
      <c r="I522" s="50">
        <f t="shared" si="12"/>
        <v>100</v>
      </c>
      <c r="J522" s="51">
        <f>SUM('[1]ведомствен.'!G1133+'[1]ведомствен.'!G975)</f>
        <v>425</v>
      </c>
    </row>
    <row r="523" spans="1:10" s="52" customFormat="1" ht="17.25" customHeight="1">
      <c r="A523" s="222" t="s">
        <v>304</v>
      </c>
      <c r="B523" s="107"/>
      <c r="C523" s="184" t="s">
        <v>1335</v>
      </c>
      <c r="D523" s="184" t="s">
        <v>1312</v>
      </c>
      <c r="E523" s="184" t="s">
        <v>1117</v>
      </c>
      <c r="F523" s="155" t="s">
        <v>1412</v>
      </c>
      <c r="G523" s="119">
        <v>385.2</v>
      </c>
      <c r="H523" s="119">
        <v>385.2</v>
      </c>
      <c r="I523" s="50">
        <f aca="true" t="shared" si="15" ref="I523:I586">SUM(H523/G523*100)</f>
        <v>100</v>
      </c>
      <c r="J523" s="51"/>
    </row>
    <row r="524" spans="1:10" s="52" customFormat="1" ht="18.75" customHeight="1" hidden="1">
      <c r="A524" s="222" t="s">
        <v>384</v>
      </c>
      <c r="B524" s="107"/>
      <c r="C524" s="184" t="s">
        <v>1335</v>
      </c>
      <c r="D524" s="184" t="s">
        <v>1312</v>
      </c>
      <c r="E524" s="184" t="s">
        <v>1110</v>
      </c>
      <c r="F524" s="155"/>
      <c r="G524" s="119">
        <f>SUM(G525)</f>
        <v>0</v>
      </c>
      <c r="H524" s="119">
        <f>SUM(H525)</f>
        <v>0</v>
      </c>
      <c r="I524" s="50" t="e">
        <f t="shared" si="15"/>
        <v>#DIV/0!</v>
      </c>
      <c r="J524" s="51">
        <f>SUM('[1]ведомствен.'!G1136+'[1]ведомствен.'!G977)</f>
        <v>1963.9</v>
      </c>
    </row>
    <row r="525" spans="1:10" s="52" customFormat="1" ht="28.5" hidden="1">
      <c r="A525" s="222" t="s">
        <v>1106</v>
      </c>
      <c r="B525" s="107"/>
      <c r="C525" s="184" t="s">
        <v>1335</v>
      </c>
      <c r="D525" s="184" t="s">
        <v>1312</v>
      </c>
      <c r="E525" s="184" t="s">
        <v>1110</v>
      </c>
      <c r="F525" s="155" t="s">
        <v>1111</v>
      </c>
      <c r="G525" s="119"/>
      <c r="H525" s="119"/>
      <c r="I525" s="50" t="e">
        <f t="shared" si="15"/>
        <v>#DIV/0!</v>
      </c>
      <c r="J525" s="51"/>
    </row>
    <row r="526" spans="1:9" s="52" customFormat="1" ht="28.5" hidden="1">
      <c r="A526" s="222" t="s">
        <v>1112</v>
      </c>
      <c r="B526" s="82"/>
      <c r="C526" s="184" t="s">
        <v>1335</v>
      </c>
      <c r="D526" s="184" t="s">
        <v>1312</v>
      </c>
      <c r="E526" s="184" t="s">
        <v>1113</v>
      </c>
      <c r="F526" s="112"/>
      <c r="G526" s="119">
        <f>SUM(G527)</f>
        <v>0</v>
      </c>
      <c r="H526" s="119">
        <f>SUM(H527)</f>
        <v>0</v>
      </c>
      <c r="I526" s="50" t="e">
        <f t="shared" si="15"/>
        <v>#DIV/0!</v>
      </c>
    </row>
    <row r="527" spans="1:9" s="52" customFormat="1" ht="15" hidden="1">
      <c r="A527" s="222" t="s">
        <v>1411</v>
      </c>
      <c r="B527" s="107"/>
      <c r="C527" s="184" t="s">
        <v>1335</v>
      </c>
      <c r="D527" s="184" t="s">
        <v>1312</v>
      </c>
      <c r="E527" s="184" t="s">
        <v>1113</v>
      </c>
      <c r="F527" s="155" t="s">
        <v>1412</v>
      </c>
      <c r="G527" s="119"/>
      <c r="H527" s="119"/>
      <c r="I527" s="50" t="e">
        <f t="shared" si="15"/>
        <v>#DIV/0!</v>
      </c>
    </row>
    <row r="528" spans="1:10" s="52" customFormat="1" ht="28.5" hidden="1">
      <c r="A528" s="222" t="s">
        <v>1116</v>
      </c>
      <c r="B528" s="107"/>
      <c r="C528" s="184" t="s">
        <v>1335</v>
      </c>
      <c r="D528" s="184" t="s">
        <v>1312</v>
      </c>
      <c r="E528" s="184" t="s">
        <v>1117</v>
      </c>
      <c r="F528" s="155"/>
      <c r="G528" s="119">
        <f>SUM(G529)</f>
        <v>0</v>
      </c>
      <c r="H528" s="119">
        <f>SUM(H529)</f>
        <v>0</v>
      </c>
      <c r="I528" s="50" t="e">
        <f t="shared" si="15"/>
        <v>#DIV/0!</v>
      </c>
      <c r="J528" s="52">
        <f>SUM('[1]ведомствен.'!G981+'[1]ведомствен.'!G1140+'[1]ведомствен.'!G1219)</f>
        <v>3800</v>
      </c>
    </row>
    <row r="529" spans="1:10" s="52" customFormat="1" ht="60" customHeight="1" hidden="1">
      <c r="A529" s="222" t="s">
        <v>1411</v>
      </c>
      <c r="B529" s="107"/>
      <c r="C529" s="184" t="s">
        <v>1335</v>
      </c>
      <c r="D529" s="184" t="s">
        <v>1312</v>
      </c>
      <c r="E529" s="184" t="s">
        <v>1117</v>
      </c>
      <c r="F529" s="155" t="s">
        <v>1412</v>
      </c>
      <c r="G529" s="119"/>
      <c r="H529" s="119"/>
      <c r="I529" s="50" t="e">
        <f>SUM(H529/G529*100)</f>
        <v>#DIV/0!</v>
      </c>
      <c r="J529" s="51"/>
    </row>
    <row r="530" spans="1:10" s="52" customFormat="1" ht="17.25" customHeight="1" hidden="1">
      <c r="A530" s="218" t="s">
        <v>1118</v>
      </c>
      <c r="B530" s="88"/>
      <c r="C530" s="184" t="s">
        <v>1335</v>
      </c>
      <c r="D530" s="184" t="s">
        <v>1312</v>
      </c>
      <c r="E530" s="184" t="s">
        <v>1119</v>
      </c>
      <c r="F530" s="155"/>
      <c r="G530" s="119">
        <f>SUM(G531)</f>
        <v>0</v>
      </c>
      <c r="H530" s="119">
        <f>SUM(H531)</f>
        <v>0</v>
      </c>
      <c r="I530" s="50" t="e">
        <f>SUM(H530/G530*100)</f>
        <v>#DIV/0!</v>
      </c>
      <c r="J530" s="51">
        <f>SUM('[1]ведомствен.'!G1141)</f>
        <v>6962.4</v>
      </c>
    </row>
    <row r="531" spans="1:10" s="52" customFormat="1" ht="47.25" customHeight="1" hidden="1">
      <c r="A531" s="222" t="s">
        <v>1411</v>
      </c>
      <c r="B531" s="88"/>
      <c r="C531" s="184" t="s">
        <v>1335</v>
      </c>
      <c r="D531" s="184" t="s">
        <v>1312</v>
      </c>
      <c r="E531" s="184" t="s">
        <v>1119</v>
      </c>
      <c r="F531" s="155" t="s">
        <v>1412</v>
      </c>
      <c r="G531" s="119"/>
      <c r="H531" s="119"/>
      <c r="I531" s="50" t="e">
        <f>SUM(H531/G531*100)</f>
        <v>#DIV/0!</v>
      </c>
      <c r="J531" s="51"/>
    </row>
    <row r="532" spans="1:10" s="52" customFormat="1" ht="16.5" customHeight="1">
      <c r="A532" s="218" t="s">
        <v>1480</v>
      </c>
      <c r="B532" s="107"/>
      <c r="C532" s="184" t="s">
        <v>1335</v>
      </c>
      <c r="D532" s="184" t="s">
        <v>1312</v>
      </c>
      <c r="E532" s="118" t="s">
        <v>1481</v>
      </c>
      <c r="F532" s="155"/>
      <c r="G532" s="119">
        <f>SUM(G533)+G537</f>
        <v>12081.2</v>
      </c>
      <c r="H532" s="119">
        <f>SUM(H533)+H537</f>
        <v>12025.2</v>
      </c>
      <c r="I532" s="50">
        <f>SUM(H532/G532*100)</f>
        <v>99.53646988709731</v>
      </c>
      <c r="J532" s="51">
        <f>SUM('[1]ведомствен.'!G1143)</f>
        <v>18316</v>
      </c>
    </row>
    <row r="533" spans="1:10" s="52" customFormat="1" ht="42.75" customHeight="1" hidden="1">
      <c r="A533" s="218" t="s">
        <v>394</v>
      </c>
      <c r="B533" s="107"/>
      <c r="C533" s="184" t="s">
        <v>1335</v>
      </c>
      <c r="D533" s="184" t="s">
        <v>1312</v>
      </c>
      <c r="E533" s="118" t="s">
        <v>1120</v>
      </c>
      <c r="F533" s="155"/>
      <c r="G533" s="119">
        <f>SUM(G536+G534)+G535</f>
        <v>11970.2</v>
      </c>
      <c r="H533" s="119">
        <f>SUM(H536+H534)+H535</f>
        <v>11914.2</v>
      </c>
      <c r="I533" s="50">
        <f t="shared" si="15"/>
        <v>99.53217155937244</v>
      </c>
      <c r="J533" s="51"/>
    </row>
    <row r="534" spans="1:10" s="52" customFormat="1" ht="17.25" customHeight="1" hidden="1">
      <c r="A534" s="222" t="s">
        <v>1411</v>
      </c>
      <c r="B534" s="107"/>
      <c r="C534" s="184" t="s">
        <v>1335</v>
      </c>
      <c r="D534" s="184" t="s">
        <v>1312</v>
      </c>
      <c r="E534" s="118" t="s">
        <v>1120</v>
      </c>
      <c r="F534" s="155" t="s">
        <v>1412</v>
      </c>
      <c r="G534" s="119">
        <v>1722.1</v>
      </c>
      <c r="H534" s="119">
        <v>1716.1</v>
      </c>
      <c r="I534" s="50">
        <f t="shared" si="15"/>
        <v>99.65158817722548</v>
      </c>
      <c r="J534" s="51"/>
    </row>
    <row r="535" spans="1:10" s="52" customFormat="1" ht="75" customHeight="1" hidden="1">
      <c r="A535" s="228" t="s">
        <v>1418</v>
      </c>
      <c r="B535" s="107"/>
      <c r="C535" s="184" t="s">
        <v>1335</v>
      </c>
      <c r="D535" s="184" t="s">
        <v>1312</v>
      </c>
      <c r="E535" s="118" t="s">
        <v>1120</v>
      </c>
      <c r="F535" s="155" t="s">
        <v>1420</v>
      </c>
      <c r="G535" s="119"/>
      <c r="H535" s="119"/>
      <c r="I535" s="50" t="e">
        <f t="shared" si="15"/>
        <v>#DIV/0!</v>
      </c>
      <c r="J535" s="51"/>
    </row>
    <row r="536" spans="1:10" s="52" customFormat="1" ht="17.25" customHeight="1" hidden="1">
      <c r="A536" s="220" t="s">
        <v>313</v>
      </c>
      <c r="B536" s="107"/>
      <c r="C536" s="118" t="s">
        <v>1335</v>
      </c>
      <c r="D536" s="118" t="s">
        <v>1312</v>
      </c>
      <c r="E536" s="118" t="s">
        <v>1120</v>
      </c>
      <c r="F536" s="155" t="s">
        <v>317</v>
      </c>
      <c r="G536" s="119">
        <v>10248.1</v>
      </c>
      <c r="H536" s="119">
        <v>10198.1</v>
      </c>
      <c r="I536" s="50">
        <f t="shared" si="15"/>
        <v>99.51210468281926</v>
      </c>
      <c r="J536" s="51">
        <f>SUM('[1]ведомствен.'!G1148)</f>
        <v>0</v>
      </c>
    </row>
    <row r="537" spans="1:10" s="52" customFormat="1" ht="58.5" customHeight="1" hidden="1">
      <c r="A537" s="220" t="s">
        <v>395</v>
      </c>
      <c r="B537" s="107"/>
      <c r="C537" s="184" t="s">
        <v>1335</v>
      </c>
      <c r="D537" s="184" t="s">
        <v>1312</v>
      </c>
      <c r="E537" s="118" t="s">
        <v>239</v>
      </c>
      <c r="F537" s="155"/>
      <c r="G537" s="119">
        <f>SUM(G538:G539)</f>
        <v>111</v>
      </c>
      <c r="H537" s="119">
        <f>SUM(H538:H539)</f>
        <v>111</v>
      </c>
      <c r="I537" s="50">
        <f t="shared" si="15"/>
        <v>100</v>
      </c>
      <c r="J537" s="51"/>
    </row>
    <row r="538" spans="1:10" s="52" customFormat="1" ht="17.25" customHeight="1" hidden="1">
      <c r="A538" s="222" t="s">
        <v>1411</v>
      </c>
      <c r="B538" s="107"/>
      <c r="C538" s="184" t="s">
        <v>1335</v>
      </c>
      <c r="D538" s="184" t="s">
        <v>1312</v>
      </c>
      <c r="E538" s="118" t="s">
        <v>239</v>
      </c>
      <c r="F538" s="155" t="s">
        <v>1412</v>
      </c>
      <c r="G538" s="119">
        <v>14</v>
      </c>
      <c r="H538" s="119">
        <v>14</v>
      </c>
      <c r="I538" s="50">
        <f t="shared" si="15"/>
        <v>100</v>
      </c>
      <c r="J538" s="51">
        <f>SUM('[1]ведомствен.'!G1150)</f>
        <v>0</v>
      </c>
    </row>
    <row r="539" spans="1:10" s="52" customFormat="1" ht="20.25" customHeight="1" hidden="1">
      <c r="A539" s="220" t="s">
        <v>313</v>
      </c>
      <c r="B539" s="107"/>
      <c r="C539" s="118" t="s">
        <v>1335</v>
      </c>
      <c r="D539" s="118" t="s">
        <v>1312</v>
      </c>
      <c r="E539" s="118" t="s">
        <v>239</v>
      </c>
      <c r="F539" s="155" t="s">
        <v>317</v>
      </c>
      <c r="G539" s="119">
        <v>97</v>
      </c>
      <c r="H539" s="119">
        <v>97</v>
      </c>
      <c r="I539" s="50">
        <f t="shared" si="15"/>
        <v>100</v>
      </c>
      <c r="J539" s="51"/>
    </row>
    <row r="540" spans="1:10" s="52" customFormat="1" ht="15.75" customHeight="1" hidden="1">
      <c r="A540" s="218" t="s">
        <v>1374</v>
      </c>
      <c r="B540" s="148"/>
      <c r="C540" s="177" t="s">
        <v>1335</v>
      </c>
      <c r="D540" s="177" t="s">
        <v>1312</v>
      </c>
      <c r="E540" s="177" t="s">
        <v>1375</v>
      </c>
      <c r="F540" s="188"/>
      <c r="G540" s="119">
        <f>SUM(G544)+G541</f>
        <v>17136.1</v>
      </c>
      <c r="H540" s="119">
        <f>SUM(H544)+H541</f>
        <v>16383</v>
      </c>
      <c r="I540" s="50">
        <f t="shared" si="15"/>
        <v>95.60518437684188</v>
      </c>
      <c r="J540" s="51"/>
    </row>
    <row r="541" spans="1:10" s="52" customFormat="1" ht="16.5" customHeight="1" hidden="1">
      <c r="A541" s="220" t="s">
        <v>355</v>
      </c>
      <c r="B541" s="150"/>
      <c r="C541" s="177" t="s">
        <v>1335</v>
      </c>
      <c r="D541" s="177" t="s">
        <v>1312</v>
      </c>
      <c r="E541" s="177" t="s">
        <v>271</v>
      </c>
      <c r="F541" s="188"/>
      <c r="G541" s="119">
        <f>SUM(G543)+G542</f>
        <v>2978.1</v>
      </c>
      <c r="H541" s="119">
        <f>SUM(H543)+H542</f>
        <v>2978.1</v>
      </c>
      <c r="I541" s="50">
        <f t="shared" si="15"/>
        <v>100</v>
      </c>
      <c r="J541" s="51"/>
    </row>
    <row r="542" spans="1:10" s="52" customFormat="1" ht="17.25" customHeight="1" hidden="1">
      <c r="A542" s="220" t="s">
        <v>1122</v>
      </c>
      <c r="B542" s="150"/>
      <c r="C542" s="177" t="s">
        <v>1335</v>
      </c>
      <c r="D542" s="177" t="s">
        <v>1312</v>
      </c>
      <c r="E542" s="177" t="s">
        <v>271</v>
      </c>
      <c r="F542" s="188" t="s">
        <v>1123</v>
      </c>
      <c r="G542" s="119">
        <v>196.1</v>
      </c>
      <c r="H542" s="119">
        <v>196.1</v>
      </c>
      <c r="I542" s="50">
        <f t="shared" si="15"/>
        <v>100</v>
      </c>
      <c r="J542" s="51"/>
    </row>
    <row r="543" spans="1:10" s="52" customFormat="1" ht="28.5">
      <c r="A543" s="220" t="s">
        <v>313</v>
      </c>
      <c r="B543" s="150"/>
      <c r="C543" s="177" t="s">
        <v>1335</v>
      </c>
      <c r="D543" s="177" t="s">
        <v>1312</v>
      </c>
      <c r="E543" s="177" t="s">
        <v>271</v>
      </c>
      <c r="F543" s="188" t="s">
        <v>317</v>
      </c>
      <c r="G543" s="119">
        <v>2782</v>
      </c>
      <c r="H543" s="119">
        <v>2782</v>
      </c>
      <c r="I543" s="50">
        <f t="shared" si="15"/>
        <v>100</v>
      </c>
      <c r="J543" s="51"/>
    </row>
    <row r="544" spans="1:10" s="52" customFormat="1" ht="28.5" customHeight="1" hidden="1">
      <c r="A544" s="218" t="s">
        <v>396</v>
      </c>
      <c r="B544" s="148"/>
      <c r="C544" s="177" t="s">
        <v>1335</v>
      </c>
      <c r="D544" s="177" t="s">
        <v>1312</v>
      </c>
      <c r="E544" s="177" t="s">
        <v>1121</v>
      </c>
      <c r="F544" s="188"/>
      <c r="G544" s="119">
        <f>SUM(G546,G547,G548)+G545</f>
        <v>14158</v>
      </c>
      <c r="H544" s="119">
        <f>SUM(H546,H547,H548)+H545</f>
        <v>13404.9</v>
      </c>
      <c r="I544" s="50">
        <f t="shared" si="15"/>
        <v>94.68074586806046</v>
      </c>
      <c r="J544" s="51"/>
    </row>
    <row r="545" spans="1:10" s="52" customFormat="1" ht="27.75" customHeight="1" hidden="1">
      <c r="A545" s="228" t="s">
        <v>1418</v>
      </c>
      <c r="B545" s="107"/>
      <c r="C545" s="184" t="s">
        <v>1335</v>
      </c>
      <c r="D545" s="184" t="s">
        <v>1312</v>
      </c>
      <c r="E545" s="177" t="s">
        <v>1121</v>
      </c>
      <c r="F545" s="155" t="s">
        <v>1420</v>
      </c>
      <c r="G545" s="119">
        <v>368.4</v>
      </c>
      <c r="H545" s="119">
        <v>368.4</v>
      </c>
      <c r="I545" s="50">
        <f t="shared" si="15"/>
        <v>100</v>
      </c>
      <c r="J545" s="51"/>
    </row>
    <row r="546" spans="1:10" s="52" customFormat="1" ht="18" customHeight="1" hidden="1">
      <c r="A546" s="220" t="s">
        <v>1122</v>
      </c>
      <c r="B546" s="150"/>
      <c r="C546" s="177" t="s">
        <v>1335</v>
      </c>
      <c r="D546" s="177" t="s">
        <v>1312</v>
      </c>
      <c r="E546" s="177" t="s">
        <v>1121</v>
      </c>
      <c r="F546" s="188" t="s">
        <v>1123</v>
      </c>
      <c r="G546" s="119">
        <v>1796</v>
      </c>
      <c r="H546" s="119">
        <v>1671.5</v>
      </c>
      <c r="I546" s="50">
        <f t="shared" si="15"/>
        <v>93.06792873051225</v>
      </c>
      <c r="J546" s="51"/>
    </row>
    <row r="547" spans="1:10" s="52" customFormat="1" ht="42.75">
      <c r="A547" s="218" t="s">
        <v>311</v>
      </c>
      <c r="B547" s="107"/>
      <c r="C547" s="199" t="s">
        <v>1335</v>
      </c>
      <c r="D547" s="199" t="s">
        <v>1312</v>
      </c>
      <c r="E547" s="177" t="s">
        <v>1121</v>
      </c>
      <c r="F547" s="200" t="s">
        <v>312</v>
      </c>
      <c r="G547" s="119">
        <v>3574</v>
      </c>
      <c r="H547" s="119">
        <v>2947.8</v>
      </c>
      <c r="I547" s="50">
        <f t="shared" si="15"/>
        <v>82.47901510912143</v>
      </c>
      <c r="J547" s="51"/>
    </row>
    <row r="548" spans="1:10" s="52" customFormat="1" ht="19.5" customHeight="1">
      <c r="A548" s="218" t="s">
        <v>313</v>
      </c>
      <c r="B548" s="107"/>
      <c r="C548" s="199" t="s">
        <v>1335</v>
      </c>
      <c r="D548" s="199" t="s">
        <v>1312</v>
      </c>
      <c r="E548" s="177" t="s">
        <v>1121</v>
      </c>
      <c r="F548" s="200" t="s">
        <v>317</v>
      </c>
      <c r="G548" s="119">
        <v>8419.6</v>
      </c>
      <c r="H548" s="119">
        <v>8417.2</v>
      </c>
      <c r="I548" s="50">
        <f t="shared" si="15"/>
        <v>99.97149508290181</v>
      </c>
      <c r="J548" s="51"/>
    </row>
    <row r="549" spans="1:10" s="52" customFormat="1" ht="18.75" customHeight="1">
      <c r="A549" s="218" t="s">
        <v>1124</v>
      </c>
      <c r="B549" s="148"/>
      <c r="C549" s="118" t="s">
        <v>1335</v>
      </c>
      <c r="D549" s="118" t="s">
        <v>1314</v>
      </c>
      <c r="E549" s="118"/>
      <c r="F549" s="112"/>
      <c r="G549" s="119">
        <f>SUM(G558+G601+G632+G651)+G658+G625+G644+G641+G550+G660+G648+G665+G555+G661+G551</f>
        <v>816973.7999999998</v>
      </c>
      <c r="H549" s="119">
        <f>SUM(H558+H601+H632+H651)+H658+H625+H644+H641+H550+H660+H648+H665+H555+H661+H551</f>
        <v>812328.4</v>
      </c>
      <c r="I549" s="50">
        <f t="shared" si="15"/>
        <v>99.43138935422411</v>
      </c>
      <c r="J549" s="51"/>
    </row>
    <row r="550" spans="1:10" s="52" customFormat="1" ht="18" customHeight="1" hidden="1">
      <c r="A550" s="218" t="s">
        <v>1124</v>
      </c>
      <c r="B550" s="148"/>
      <c r="C550" s="118" t="s">
        <v>1335</v>
      </c>
      <c r="D550" s="118" t="s">
        <v>1314</v>
      </c>
      <c r="E550" s="118"/>
      <c r="F550" s="112"/>
      <c r="G550" s="119"/>
      <c r="H550" s="119"/>
      <c r="I550" s="50" t="e">
        <f t="shared" si="15"/>
        <v>#DIV/0!</v>
      </c>
      <c r="J550" s="51">
        <f>SUM('[1]ведомствен.'!G1156)</f>
        <v>3780.3</v>
      </c>
    </row>
    <row r="551" spans="1:10" s="52" customFormat="1" ht="30.75" customHeight="1">
      <c r="A551" s="218" t="s">
        <v>1330</v>
      </c>
      <c r="B551" s="82"/>
      <c r="C551" s="118" t="s">
        <v>1335</v>
      </c>
      <c r="D551" s="118" t="s">
        <v>1314</v>
      </c>
      <c r="E551" s="123" t="s">
        <v>1331</v>
      </c>
      <c r="F551" s="155"/>
      <c r="G551" s="119">
        <f>SUM(G552)</f>
        <v>3650.5</v>
      </c>
      <c r="H551" s="119">
        <f>SUM(H552)</f>
        <v>3650.5</v>
      </c>
      <c r="I551" s="50">
        <f t="shared" si="15"/>
        <v>100</v>
      </c>
      <c r="J551" s="51"/>
    </row>
    <row r="552" spans="1:10" s="52" customFormat="1" ht="35.25" customHeight="1">
      <c r="A552" s="226" t="s">
        <v>376</v>
      </c>
      <c r="B552" s="82"/>
      <c r="C552" s="118" t="s">
        <v>1335</v>
      </c>
      <c r="D552" s="118" t="s">
        <v>1314</v>
      </c>
      <c r="E552" s="123" t="s">
        <v>377</v>
      </c>
      <c r="F552" s="112"/>
      <c r="G552" s="119">
        <f>SUM(G553:G554)</f>
        <v>3650.5</v>
      </c>
      <c r="H552" s="119">
        <f>SUM(H553:H554)</f>
        <v>3650.5</v>
      </c>
      <c r="I552" s="50">
        <f t="shared" si="15"/>
        <v>100</v>
      </c>
      <c r="J552" s="51"/>
    </row>
    <row r="553" spans="1:10" s="52" customFormat="1" ht="18" customHeight="1">
      <c r="A553" s="220" t="s">
        <v>304</v>
      </c>
      <c r="B553" s="82"/>
      <c r="C553" s="118" t="s">
        <v>1335</v>
      </c>
      <c r="D553" s="118" t="s">
        <v>1314</v>
      </c>
      <c r="E553" s="123" t="s">
        <v>377</v>
      </c>
      <c r="F553" s="188" t="s">
        <v>1412</v>
      </c>
      <c r="G553" s="119">
        <v>2326.5</v>
      </c>
      <c r="H553" s="119">
        <v>2078.1</v>
      </c>
      <c r="I553" s="50">
        <f t="shared" si="15"/>
        <v>89.32301740812379</v>
      </c>
      <c r="J553" s="51">
        <f>SUM('[1]ведомствен.'!G1159)</f>
        <v>31310.2</v>
      </c>
    </row>
    <row r="554" spans="1:10" s="52" customFormat="1" ht="33" customHeight="1">
      <c r="A554" s="220" t="s">
        <v>313</v>
      </c>
      <c r="B554" s="148"/>
      <c r="C554" s="118" t="s">
        <v>1335</v>
      </c>
      <c r="D554" s="118" t="s">
        <v>1314</v>
      </c>
      <c r="E554" s="123" t="s">
        <v>377</v>
      </c>
      <c r="F554" s="112" t="s">
        <v>317</v>
      </c>
      <c r="G554" s="119">
        <v>1324</v>
      </c>
      <c r="H554" s="119">
        <v>1572.4</v>
      </c>
      <c r="I554" s="50">
        <f t="shared" si="15"/>
        <v>118.76132930513596</v>
      </c>
      <c r="J554" s="51"/>
    </row>
    <row r="555" spans="1:10" s="52" customFormat="1" ht="20.25" customHeight="1">
      <c r="A555" s="218" t="s">
        <v>379</v>
      </c>
      <c r="B555" s="148"/>
      <c r="C555" s="118" t="s">
        <v>1335</v>
      </c>
      <c r="D555" s="118" t="s">
        <v>1314</v>
      </c>
      <c r="E555" s="118" t="s">
        <v>380</v>
      </c>
      <c r="F555" s="112"/>
      <c r="G555" s="119">
        <f>SUM(G556)</f>
        <v>2000</v>
      </c>
      <c r="H555" s="119">
        <f>SUM(H556)</f>
        <v>2000</v>
      </c>
      <c r="I555" s="50">
        <f t="shared" si="15"/>
        <v>100</v>
      </c>
      <c r="J555" s="51">
        <f>SUM('[1]ведомствен.'!G1161)</f>
        <v>119.1</v>
      </c>
    </row>
    <row r="556" spans="1:10" s="52" customFormat="1" ht="0.75" customHeight="1" hidden="1">
      <c r="A556" s="218" t="s">
        <v>381</v>
      </c>
      <c r="B556" s="148"/>
      <c r="C556" s="118" t="s">
        <v>1335</v>
      </c>
      <c r="D556" s="118" t="s">
        <v>1314</v>
      </c>
      <c r="E556" s="118" t="s">
        <v>382</v>
      </c>
      <c r="F556" s="112"/>
      <c r="G556" s="119">
        <f>SUM(G557)</f>
        <v>2000</v>
      </c>
      <c r="H556" s="119">
        <f>SUM(H557)</f>
        <v>2000</v>
      </c>
      <c r="I556" s="50">
        <f t="shared" si="15"/>
        <v>100</v>
      </c>
      <c r="J556" s="51"/>
    </row>
    <row r="557" spans="1:10" s="52" customFormat="1" ht="18" customHeight="1" hidden="1">
      <c r="A557" s="220" t="s">
        <v>313</v>
      </c>
      <c r="B557" s="148"/>
      <c r="C557" s="118" t="s">
        <v>1335</v>
      </c>
      <c r="D557" s="118" t="s">
        <v>1314</v>
      </c>
      <c r="E557" s="118" t="s">
        <v>382</v>
      </c>
      <c r="F557" s="112" t="s">
        <v>317</v>
      </c>
      <c r="G557" s="119">
        <v>2000</v>
      </c>
      <c r="H557" s="119">
        <v>2000</v>
      </c>
      <c r="I557" s="50">
        <f t="shared" si="15"/>
        <v>100</v>
      </c>
      <c r="J557" s="51"/>
    </row>
    <row r="558" spans="1:10" s="52" customFormat="1" ht="28.5">
      <c r="A558" s="218" t="s">
        <v>1125</v>
      </c>
      <c r="B558" s="148"/>
      <c r="C558" s="118" t="s">
        <v>1335</v>
      </c>
      <c r="D558" s="118" t="s">
        <v>1314</v>
      </c>
      <c r="E558" s="118" t="s">
        <v>1126</v>
      </c>
      <c r="F558" s="112"/>
      <c r="G558" s="119">
        <f>SUM(G559+G580)</f>
        <v>554100.7000000001</v>
      </c>
      <c r="H558" s="119">
        <f>SUM(H559+H580)</f>
        <v>550458</v>
      </c>
      <c r="I558" s="50">
        <f t="shared" si="15"/>
        <v>99.34259242047519</v>
      </c>
      <c r="J558" s="51"/>
    </row>
    <row r="559" spans="1:10" s="52" customFormat="1" ht="28.5">
      <c r="A559" s="218" t="s">
        <v>305</v>
      </c>
      <c r="B559" s="148"/>
      <c r="C559" s="118" t="s">
        <v>1335</v>
      </c>
      <c r="D559" s="118" t="s">
        <v>1314</v>
      </c>
      <c r="E559" s="118" t="s">
        <v>397</v>
      </c>
      <c r="F559" s="112"/>
      <c r="G559" s="119">
        <f>SUM(G562+G573+G575+G577)+G564+G560</f>
        <v>253443.4</v>
      </c>
      <c r="H559" s="119">
        <f>SUM(H562+H573+H575+H577)+H564+H560</f>
        <v>252618.1</v>
      </c>
      <c r="I559" s="50">
        <f t="shared" si="15"/>
        <v>99.67436516397744</v>
      </c>
      <c r="J559" s="51"/>
    </row>
    <row r="560" spans="1:10" s="52" customFormat="1" ht="57">
      <c r="A560" s="218" t="s">
        <v>384</v>
      </c>
      <c r="B560" s="148"/>
      <c r="C560" s="118" t="s">
        <v>1335</v>
      </c>
      <c r="D560" s="118" t="s">
        <v>1314</v>
      </c>
      <c r="E560" s="118" t="s">
        <v>398</v>
      </c>
      <c r="F560" s="112"/>
      <c r="G560" s="119">
        <f>SUM(G561)</f>
        <v>397.7</v>
      </c>
      <c r="H560" s="119">
        <f>SUM(H561)</f>
        <v>281.1</v>
      </c>
      <c r="I560" s="50">
        <f t="shared" si="15"/>
        <v>70.68141815438773</v>
      </c>
      <c r="J560" s="51">
        <f>SUM('[1]ведомствен.'!G985)</f>
        <v>320</v>
      </c>
    </row>
    <row r="561" spans="1:10" s="52" customFormat="1" ht="28.5" customHeight="1" hidden="1">
      <c r="A561" s="218" t="s">
        <v>313</v>
      </c>
      <c r="B561" s="148"/>
      <c r="C561" s="118" t="s">
        <v>1335</v>
      </c>
      <c r="D561" s="118" t="s">
        <v>1314</v>
      </c>
      <c r="E561" s="118" t="s">
        <v>398</v>
      </c>
      <c r="F561" s="112" t="s">
        <v>317</v>
      </c>
      <c r="G561" s="119">
        <v>397.7</v>
      </c>
      <c r="H561" s="119">
        <v>281.1</v>
      </c>
      <c r="I561" s="50">
        <f t="shared" si="15"/>
        <v>70.68141815438773</v>
      </c>
      <c r="J561" s="51"/>
    </row>
    <row r="562" spans="1:10" s="52" customFormat="1" ht="28.5" customHeight="1" hidden="1">
      <c r="A562" s="218" t="s">
        <v>309</v>
      </c>
      <c r="B562" s="148"/>
      <c r="C562" s="118" t="s">
        <v>1335</v>
      </c>
      <c r="D562" s="118" t="s">
        <v>1314</v>
      </c>
      <c r="E562" s="118" t="s">
        <v>399</v>
      </c>
      <c r="F562" s="112"/>
      <c r="G562" s="119">
        <f>SUM(G563)</f>
        <v>52760.9</v>
      </c>
      <c r="H562" s="119">
        <f>SUM(H563)</f>
        <v>52735.5</v>
      </c>
      <c r="I562" s="50">
        <f t="shared" si="15"/>
        <v>99.9518582889981</v>
      </c>
      <c r="J562" s="51"/>
    </row>
    <row r="563" spans="1:10" s="52" customFormat="1" ht="42.75" customHeight="1" hidden="1">
      <c r="A563" s="218" t="s">
        <v>311</v>
      </c>
      <c r="B563" s="107"/>
      <c r="C563" s="118" t="s">
        <v>1335</v>
      </c>
      <c r="D563" s="118" t="s">
        <v>1314</v>
      </c>
      <c r="E563" s="118" t="s">
        <v>399</v>
      </c>
      <c r="F563" s="155" t="s">
        <v>312</v>
      </c>
      <c r="G563" s="119">
        <v>52760.9</v>
      </c>
      <c r="H563" s="119">
        <v>52735.5</v>
      </c>
      <c r="I563" s="50">
        <f t="shared" si="15"/>
        <v>99.9518582889981</v>
      </c>
      <c r="J563" s="51"/>
    </row>
    <row r="564" spans="1:10" s="52" customFormat="1" ht="28.5" customHeight="1" hidden="1">
      <c r="A564" s="222" t="s">
        <v>313</v>
      </c>
      <c r="B564" s="148"/>
      <c r="C564" s="118" t="s">
        <v>1335</v>
      </c>
      <c r="D564" s="118" t="s">
        <v>1314</v>
      </c>
      <c r="E564" s="118" t="s">
        <v>400</v>
      </c>
      <c r="F564" s="112"/>
      <c r="G564" s="119">
        <f>SUM(G572)+G570+G566+G568</f>
        <v>935.3</v>
      </c>
      <c r="H564" s="119">
        <f>SUM(H572)+H570+H566+H568</f>
        <v>677.5</v>
      </c>
      <c r="I564" s="50">
        <f t="shared" si="15"/>
        <v>72.43665134181546</v>
      </c>
      <c r="J564" s="51"/>
    </row>
    <row r="565" spans="1:10" s="52" customFormat="1" ht="28.5" customHeight="1" hidden="1">
      <c r="A565" s="220" t="s">
        <v>401</v>
      </c>
      <c r="B565" s="91"/>
      <c r="C565" s="118" t="s">
        <v>1335</v>
      </c>
      <c r="D565" s="118" t="s">
        <v>1314</v>
      </c>
      <c r="E565" s="118" t="s">
        <v>402</v>
      </c>
      <c r="F565" s="112"/>
      <c r="G565" s="119">
        <f>SUM(G566)</f>
        <v>0</v>
      </c>
      <c r="H565" s="119">
        <f>SUM(H566)</f>
        <v>0</v>
      </c>
      <c r="I565" s="50" t="e">
        <f t="shared" si="15"/>
        <v>#DIV/0!</v>
      </c>
      <c r="J565" s="51"/>
    </row>
    <row r="566" spans="1:10" s="52" customFormat="1" ht="28.5" customHeight="1" hidden="1">
      <c r="A566" s="220" t="s">
        <v>313</v>
      </c>
      <c r="B566" s="91"/>
      <c r="C566" s="118" t="s">
        <v>1335</v>
      </c>
      <c r="D566" s="118" t="s">
        <v>1314</v>
      </c>
      <c r="E566" s="118" t="s">
        <v>402</v>
      </c>
      <c r="F566" s="112" t="s">
        <v>317</v>
      </c>
      <c r="G566" s="119"/>
      <c r="H566" s="119"/>
      <c r="I566" s="50" t="e">
        <f t="shared" si="15"/>
        <v>#DIV/0!</v>
      </c>
      <c r="J566" s="51"/>
    </row>
    <row r="567" spans="1:10" s="52" customFormat="1" ht="28.5" customHeight="1">
      <c r="A567" s="222" t="s">
        <v>403</v>
      </c>
      <c r="B567" s="148"/>
      <c r="C567" s="118" t="s">
        <v>1335</v>
      </c>
      <c r="D567" s="118" t="s">
        <v>1314</v>
      </c>
      <c r="E567" s="118" t="s">
        <v>404</v>
      </c>
      <c r="F567" s="112"/>
      <c r="G567" s="119">
        <f>SUM(G568)</f>
        <v>296.5</v>
      </c>
      <c r="H567" s="119">
        <f>SUM(H568)</f>
        <v>61.1</v>
      </c>
      <c r="I567" s="50">
        <f t="shared" si="15"/>
        <v>20.6070826306914</v>
      </c>
      <c r="J567" s="51"/>
    </row>
    <row r="568" spans="1:10" s="52" customFormat="1" ht="30" customHeight="1">
      <c r="A568" s="222" t="s">
        <v>313</v>
      </c>
      <c r="B568" s="148"/>
      <c r="C568" s="118" t="s">
        <v>1335</v>
      </c>
      <c r="D568" s="118" t="s">
        <v>1314</v>
      </c>
      <c r="E568" s="118" t="s">
        <v>404</v>
      </c>
      <c r="F568" s="112" t="s">
        <v>317</v>
      </c>
      <c r="G568" s="119">
        <v>296.5</v>
      </c>
      <c r="H568" s="119">
        <v>61.1</v>
      </c>
      <c r="I568" s="50">
        <f t="shared" si="15"/>
        <v>20.6070826306914</v>
      </c>
      <c r="J568" s="51">
        <f>SUM('[1]ведомствен.'!G1179)</f>
        <v>1046.1</v>
      </c>
    </row>
    <row r="569" spans="1:10" s="52" customFormat="1" ht="33.75" customHeight="1">
      <c r="A569" s="218" t="s">
        <v>320</v>
      </c>
      <c r="B569" s="148"/>
      <c r="C569" s="118" t="s">
        <v>1335</v>
      </c>
      <c r="D569" s="118" t="s">
        <v>1314</v>
      </c>
      <c r="E569" s="118" t="s">
        <v>405</v>
      </c>
      <c r="F569" s="112"/>
      <c r="G569" s="119">
        <f>SUM(G570)</f>
        <v>115</v>
      </c>
      <c r="H569" s="119">
        <f>SUM(H570)</f>
        <v>115</v>
      </c>
      <c r="I569" s="50">
        <f t="shared" si="15"/>
        <v>100</v>
      </c>
      <c r="J569" s="51"/>
    </row>
    <row r="570" spans="1:10" s="52" customFormat="1" ht="30.75" customHeight="1">
      <c r="A570" s="222" t="s">
        <v>378</v>
      </c>
      <c r="B570" s="148"/>
      <c r="C570" s="118" t="s">
        <v>1335</v>
      </c>
      <c r="D570" s="118" t="s">
        <v>1314</v>
      </c>
      <c r="E570" s="118" t="s">
        <v>405</v>
      </c>
      <c r="F570" s="112" t="s">
        <v>317</v>
      </c>
      <c r="G570" s="119">
        <v>115</v>
      </c>
      <c r="H570" s="119">
        <v>115</v>
      </c>
      <c r="I570" s="50">
        <f t="shared" si="15"/>
        <v>100</v>
      </c>
      <c r="J570" s="52">
        <f>SUM('[1]ведомствен.'!G1181)</f>
        <v>31.2</v>
      </c>
    </row>
    <row r="571" spans="1:10" s="52" customFormat="1" ht="33" customHeight="1">
      <c r="A571" s="218" t="s">
        <v>322</v>
      </c>
      <c r="B571" s="148"/>
      <c r="C571" s="118" t="s">
        <v>1335</v>
      </c>
      <c r="D571" s="118" t="s">
        <v>1314</v>
      </c>
      <c r="E571" s="118" t="s">
        <v>406</v>
      </c>
      <c r="F571" s="112"/>
      <c r="G571" s="119">
        <f>SUM(G572)</f>
        <v>523.8</v>
      </c>
      <c r="H571" s="119">
        <f>SUM(H572)</f>
        <v>501.4</v>
      </c>
      <c r="I571" s="50">
        <f t="shared" si="15"/>
        <v>95.72355861015656</v>
      </c>
      <c r="J571" s="51"/>
    </row>
    <row r="572" spans="1:10" s="52" customFormat="1" ht="28.5">
      <c r="A572" s="222" t="s">
        <v>378</v>
      </c>
      <c r="B572" s="148"/>
      <c r="C572" s="118" t="s">
        <v>1335</v>
      </c>
      <c r="D572" s="118" t="s">
        <v>1314</v>
      </c>
      <c r="E572" s="118" t="s">
        <v>406</v>
      </c>
      <c r="F572" s="112" t="s">
        <v>317</v>
      </c>
      <c r="G572" s="119">
        <v>523.8</v>
      </c>
      <c r="H572" s="119">
        <v>501.4</v>
      </c>
      <c r="I572" s="50">
        <f t="shared" si="15"/>
        <v>95.72355861015656</v>
      </c>
      <c r="J572" s="51">
        <f>SUM('[1]ведомствен.'!G1183)</f>
        <v>28.6</v>
      </c>
    </row>
    <row r="573" spans="1:10" s="60" customFormat="1" ht="65.25" customHeight="1">
      <c r="A573" s="222" t="s">
        <v>1133</v>
      </c>
      <c r="B573" s="107"/>
      <c r="C573" s="118" t="s">
        <v>1335</v>
      </c>
      <c r="D573" s="118" t="s">
        <v>1314</v>
      </c>
      <c r="E573" s="118" t="s">
        <v>407</v>
      </c>
      <c r="F573" s="155"/>
      <c r="G573" s="119">
        <f>SUM(G574)</f>
        <v>4384.1</v>
      </c>
      <c r="H573" s="119">
        <f>SUM(H574)</f>
        <v>4125.5</v>
      </c>
      <c r="I573" s="50">
        <f t="shared" si="15"/>
        <v>94.10141192034853</v>
      </c>
      <c r="J573" s="59"/>
    </row>
    <row r="574" spans="1:10" s="60" customFormat="1" ht="42.75" customHeight="1" hidden="1">
      <c r="A574" s="218" t="s">
        <v>311</v>
      </c>
      <c r="B574" s="107"/>
      <c r="C574" s="118" t="s">
        <v>1335</v>
      </c>
      <c r="D574" s="118" t="s">
        <v>1314</v>
      </c>
      <c r="E574" s="118" t="s">
        <v>407</v>
      </c>
      <c r="F574" s="155" t="s">
        <v>312</v>
      </c>
      <c r="G574" s="119">
        <v>4384.1</v>
      </c>
      <c r="H574" s="119">
        <v>4125.5</v>
      </c>
      <c r="I574" s="50"/>
      <c r="J574" s="59"/>
    </row>
    <row r="575" spans="1:10" s="60" customFormat="1" ht="57" customHeight="1" hidden="1">
      <c r="A575" s="222" t="s">
        <v>1136</v>
      </c>
      <c r="B575" s="107"/>
      <c r="C575" s="118" t="s">
        <v>1335</v>
      </c>
      <c r="D575" s="118" t="s">
        <v>1314</v>
      </c>
      <c r="E575" s="118" t="s">
        <v>408</v>
      </c>
      <c r="F575" s="155"/>
      <c r="G575" s="119">
        <f>SUM(G576)</f>
        <v>341.5</v>
      </c>
      <c r="H575" s="119">
        <f>SUM(H576)</f>
        <v>261.7</v>
      </c>
      <c r="I575" s="50"/>
      <c r="J575" s="59">
        <f>SUM('[1]ведомствен.'!G554)</f>
        <v>0</v>
      </c>
    </row>
    <row r="576" spans="1:10" s="60" customFormat="1" ht="30.75" customHeight="1">
      <c r="A576" s="220" t="s">
        <v>313</v>
      </c>
      <c r="B576" s="107"/>
      <c r="C576" s="118" t="s">
        <v>1335</v>
      </c>
      <c r="D576" s="118" t="s">
        <v>1314</v>
      </c>
      <c r="E576" s="184" t="s">
        <v>408</v>
      </c>
      <c r="F576" s="155" t="s">
        <v>317</v>
      </c>
      <c r="G576" s="119">
        <v>341.5</v>
      </c>
      <c r="H576" s="119">
        <v>261.7</v>
      </c>
      <c r="I576" s="50">
        <f t="shared" si="15"/>
        <v>76.6325036603221</v>
      </c>
      <c r="J576" s="59"/>
    </row>
    <row r="577" spans="1:10" s="52" customFormat="1" ht="33.75" customHeight="1">
      <c r="A577" s="222" t="s">
        <v>409</v>
      </c>
      <c r="B577" s="107"/>
      <c r="C577" s="118" t="s">
        <v>1335</v>
      </c>
      <c r="D577" s="118" t="s">
        <v>1314</v>
      </c>
      <c r="E577" s="118" t="s">
        <v>410</v>
      </c>
      <c r="F577" s="155"/>
      <c r="G577" s="119">
        <f>SUM(G578+G579)</f>
        <v>194623.9</v>
      </c>
      <c r="H577" s="119">
        <f>SUM(H578+H579)</f>
        <v>194536.8</v>
      </c>
      <c r="I577" s="50">
        <f t="shared" si="15"/>
        <v>99.95524701745263</v>
      </c>
      <c r="J577" s="52">
        <f>SUM('[1]ведомствен.'!G556)</f>
        <v>5587.4</v>
      </c>
    </row>
    <row r="578" spans="1:10" s="52" customFormat="1" ht="49.5" customHeight="1">
      <c r="A578" s="222" t="s">
        <v>308</v>
      </c>
      <c r="B578" s="107"/>
      <c r="C578" s="118" t="s">
        <v>1335</v>
      </c>
      <c r="D578" s="118" t="s">
        <v>1314</v>
      </c>
      <c r="E578" s="118" t="s">
        <v>410</v>
      </c>
      <c r="F578" s="155" t="s">
        <v>1173</v>
      </c>
      <c r="G578" s="119">
        <v>192730.3</v>
      </c>
      <c r="H578" s="119">
        <v>192730.3</v>
      </c>
      <c r="I578" s="50">
        <f t="shared" si="15"/>
        <v>100</v>
      </c>
      <c r="J578" s="52">
        <f>SUM('[1]ведомствен.'!G988)</f>
        <v>50</v>
      </c>
    </row>
    <row r="579" spans="1:10" s="60" customFormat="1" ht="31.5" customHeight="1">
      <c r="A579" s="222" t="s">
        <v>313</v>
      </c>
      <c r="B579" s="107"/>
      <c r="C579" s="118" t="s">
        <v>1335</v>
      </c>
      <c r="D579" s="118" t="s">
        <v>1314</v>
      </c>
      <c r="E579" s="118" t="s">
        <v>410</v>
      </c>
      <c r="F579" s="155" t="s">
        <v>317</v>
      </c>
      <c r="G579" s="119">
        <v>1893.6</v>
      </c>
      <c r="H579" s="119">
        <v>1806.5</v>
      </c>
      <c r="I579" s="50">
        <f t="shared" si="15"/>
        <v>95.40029573299536</v>
      </c>
      <c r="J579" s="51">
        <f>SUM('[1]ведомствен.'!G1187+'[1]ведомствен.'!G989)</f>
        <v>944.5</v>
      </c>
    </row>
    <row r="580" spans="1:10" s="52" customFormat="1" ht="18" customHeight="1">
      <c r="A580" s="218" t="s">
        <v>303</v>
      </c>
      <c r="B580" s="148"/>
      <c r="C580" s="118" t="s">
        <v>1335</v>
      </c>
      <c r="D580" s="118" t="s">
        <v>1314</v>
      </c>
      <c r="E580" s="118" t="s">
        <v>1127</v>
      </c>
      <c r="F580" s="112"/>
      <c r="G580" s="119">
        <f>SUM(G581+G588+G590+G594+G599+G584+G586)+G597+G592</f>
        <v>300657.30000000005</v>
      </c>
      <c r="H580" s="119">
        <f>SUM(H581+H588+H590+H594+H599+H584+H586)+H597+H592</f>
        <v>297839.9</v>
      </c>
      <c r="I580" s="50">
        <f t="shared" si="15"/>
        <v>99.06291980936435</v>
      </c>
      <c r="J580" s="51">
        <f>SUM('[1]ведомствен.'!G1188)</f>
        <v>8926.3</v>
      </c>
    </row>
    <row r="581" spans="1:10" s="52" customFormat="1" ht="24.75" customHeight="1">
      <c r="A581" s="222" t="s">
        <v>304</v>
      </c>
      <c r="B581" s="107"/>
      <c r="C581" s="118" t="s">
        <v>1335</v>
      </c>
      <c r="D581" s="118" t="s">
        <v>1314</v>
      </c>
      <c r="E581" s="118" t="s">
        <v>1127</v>
      </c>
      <c r="F581" s="155" t="s">
        <v>1412</v>
      </c>
      <c r="G581" s="119">
        <v>62871.4</v>
      </c>
      <c r="H581" s="119">
        <v>60576</v>
      </c>
      <c r="I581" s="50">
        <f t="shared" si="15"/>
        <v>96.3490553733494</v>
      </c>
      <c r="J581" s="51">
        <f>SUM('[1]ведомствен.'!G1189+'[1]ведомствен.'!G990)</f>
        <v>4033.5</v>
      </c>
    </row>
    <row r="582" spans="1:10" s="52" customFormat="1" ht="30.75" customHeight="1" hidden="1">
      <c r="A582" s="222" t="s">
        <v>1108</v>
      </c>
      <c r="B582" s="107"/>
      <c r="C582" s="118" t="s">
        <v>1335</v>
      </c>
      <c r="D582" s="118" t="s">
        <v>1314</v>
      </c>
      <c r="E582" s="118" t="s">
        <v>1127</v>
      </c>
      <c r="F582" s="112" t="s">
        <v>1109</v>
      </c>
      <c r="G582" s="119"/>
      <c r="H582" s="119"/>
      <c r="I582" s="50" t="e">
        <f t="shared" si="15"/>
        <v>#DIV/0!</v>
      </c>
      <c r="J582" s="51">
        <f>SUM('[1]ведомствен.'!G1190+'[1]ведомствен.'!G991)</f>
        <v>0</v>
      </c>
    </row>
    <row r="583" spans="1:10" s="52" customFormat="1" ht="18" customHeight="1" hidden="1">
      <c r="A583" s="222" t="s">
        <v>1128</v>
      </c>
      <c r="B583" s="107"/>
      <c r="C583" s="118" t="s">
        <v>1335</v>
      </c>
      <c r="D583" s="118" t="s">
        <v>1314</v>
      </c>
      <c r="E583" s="118" t="s">
        <v>1127</v>
      </c>
      <c r="F583" s="155" t="s">
        <v>1129</v>
      </c>
      <c r="G583" s="119"/>
      <c r="H583" s="119"/>
      <c r="I583" s="50" t="e">
        <f t="shared" si="15"/>
        <v>#DIV/0!</v>
      </c>
      <c r="J583" s="51">
        <f>SUM('[1]ведомствен.'!G1191)</f>
        <v>1150.1</v>
      </c>
    </row>
    <row r="584" spans="1:11" s="16" customFormat="1" ht="57">
      <c r="A584" s="222" t="s">
        <v>384</v>
      </c>
      <c r="B584" s="107"/>
      <c r="C584" s="118" t="s">
        <v>1335</v>
      </c>
      <c r="D584" s="118" t="s">
        <v>1314</v>
      </c>
      <c r="E584" s="184" t="s">
        <v>1130</v>
      </c>
      <c r="F584" s="155"/>
      <c r="G584" s="119">
        <f>SUM(G585)</f>
        <v>482.4</v>
      </c>
      <c r="H584" s="119">
        <f>SUM(H585)</f>
        <v>311.5</v>
      </c>
      <c r="I584" s="53">
        <f t="shared" si="15"/>
        <v>64.57296849087895</v>
      </c>
      <c r="J584" s="15"/>
      <c r="K584" s="16">
        <f>SUM('[1]ведомствен.'!G1220)</f>
        <v>61438.7</v>
      </c>
    </row>
    <row r="585" spans="1:10" s="52" customFormat="1" ht="15">
      <c r="A585" s="222" t="s">
        <v>1411</v>
      </c>
      <c r="B585" s="107"/>
      <c r="C585" s="118" t="s">
        <v>1335</v>
      </c>
      <c r="D585" s="118" t="s">
        <v>1314</v>
      </c>
      <c r="E585" s="184" t="s">
        <v>1130</v>
      </c>
      <c r="F585" s="155" t="s">
        <v>1412</v>
      </c>
      <c r="G585" s="119">
        <v>482.4</v>
      </c>
      <c r="H585" s="119">
        <v>311.5</v>
      </c>
      <c r="I585" s="50">
        <f t="shared" si="15"/>
        <v>64.57296849087895</v>
      </c>
      <c r="J585" s="51"/>
    </row>
    <row r="586" spans="1:10" s="52" customFormat="1" ht="28.5" hidden="1">
      <c r="A586" s="222" t="s">
        <v>1131</v>
      </c>
      <c r="B586" s="107"/>
      <c r="C586" s="118" t="s">
        <v>1335</v>
      </c>
      <c r="D586" s="118" t="s">
        <v>1314</v>
      </c>
      <c r="E586" s="184" t="s">
        <v>1132</v>
      </c>
      <c r="F586" s="155"/>
      <c r="G586" s="119">
        <f>SUM(G587)</f>
        <v>0</v>
      </c>
      <c r="H586" s="119">
        <f>SUM(H587)</f>
        <v>0</v>
      </c>
      <c r="I586" s="50" t="e">
        <f t="shared" si="15"/>
        <v>#DIV/0!</v>
      </c>
      <c r="J586" s="51"/>
    </row>
    <row r="587" spans="1:10" s="52" customFormat="1" ht="24.75" customHeight="1" hidden="1">
      <c r="A587" s="222" t="s">
        <v>1411</v>
      </c>
      <c r="B587" s="107"/>
      <c r="C587" s="118" t="s">
        <v>1335</v>
      </c>
      <c r="D587" s="118" t="s">
        <v>1314</v>
      </c>
      <c r="E587" s="184" t="s">
        <v>1132</v>
      </c>
      <c r="F587" s="155" t="s">
        <v>1412</v>
      </c>
      <c r="G587" s="119"/>
      <c r="H587" s="119"/>
      <c r="I587" s="50" t="e">
        <f>SUM(H587/G587*100)</f>
        <v>#DIV/0!</v>
      </c>
      <c r="J587" s="51"/>
    </row>
    <row r="588" spans="1:10" s="52" customFormat="1" ht="63.75" customHeight="1">
      <c r="A588" s="222" t="s">
        <v>1133</v>
      </c>
      <c r="B588" s="107"/>
      <c r="C588" s="118" t="s">
        <v>1335</v>
      </c>
      <c r="D588" s="118" t="s">
        <v>1314</v>
      </c>
      <c r="E588" s="118" t="s">
        <v>1134</v>
      </c>
      <c r="F588" s="155"/>
      <c r="G588" s="119">
        <f>SUM(G589)</f>
        <v>5466.6</v>
      </c>
      <c r="H588" s="119">
        <f>SUM(H589)</f>
        <v>5330.1</v>
      </c>
      <c r="I588" s="50">
        <f>SUM(H588/G588*100)</f>
        <v>97.50301832949182</v>
      </c>
      <c r="J588" s="51">
        <f>SUM('[1]ведомствен.'!G561+'[1]ведомствен.'!G1224)</f>
        <v>26167.4</v>
      </c>
    </row>
    <row r="589" spans="1:10" s="52" customFormat="1" ht="22.5" customHeight="1">
      <c r="A589" s="222" t="s">
        <v>304</v>
      </c>
      <c r="B589" s="107"/>
      <c r="C589" s="118" t="s">
        <v>1335</v>
      </c>
      <c r="D589" s="118" t="s">
        <v>1314</v>
      </c>
      <c r="E589" s="118" t="s">
        <v>1134</v>
      </c>
      <c r="F589" s="155" t="s">
        <v>1412</v>
      </c>
      <c r="G589" s="119">
        <v>5466.6</v>
      </c>
      <c r="H589" s="119">
        <v>5330.1</v>
      </c>
      <c r="I589" s="50">
        <f>SUM(H589/G589*100)</f>
        <v>97.50301832949182</v>
      </c>
      <c r="J589" s="51"/>
    </row>
    <row r="590" spans="1:10" s="52" customFormat="1" ht="19.5" customHeight="1" hidden="1">
      <c r="A590" s="218" t="s">
        <v>411</v>
      </c>
      <c r="B590" s="88"/>
      <c r="C590" s="118" t="s">
        <v>1335</v>
      </c>
      <c r="D590" s="118" t="s">
        <v>1314</v>
      </c>
      <c r="E590" s="118" t="s">
        <v>412</v>
      </c>
      <c r="F590" s="155"/>
      <c r="G590" s="119">
        <f>SUM(G591)</f>
        <v>0</v>
      </c>
      <c r="H590" s="119">
        <f>SUM(H591)</f>
        <v>0</v>
      </c>
      <c r="I590" s="50" t="e">
        <f>SUM(H590/G590*100)</f>
        <v>#DIV/0!</v>
      </c>
      <c r="J590" s="51">
        <f>SUM('[1]ведомствен.'!G1226)</f>
        <v>383.7</v>
      </c>
    </row>
    <row r="591" spans="1:10" s="52" customFormat="1" ht="22.5" customHeight="1" hidden="1">
      <c r="A591" s="222" t="s">
        <v>1411</v>
      </c>
      <c r="B591" s="107"/>
      <c r="C591" s="118" t="s">
        <v>1335</v>
      </c>
      <c r="D591" s="118" t="s">
        <v>1314</v>
      </c>
      <c r="E591" s="118" t="s">
        <v>412</v>
      </c>
      <c r="F591" s="155" t="s">
        <v>1412</v>
      </c>
      <c r="G591" s="119"/>
      <c r="H591" s="119"/>
      <c r="I591" s="50" t="e">
        <f aca="true" t="shared" si="16" ref="I591:I654">SUM(H591/G591*100)</f>
        <v>#DIV/0!</v>
      </c>
      <c r="J591" s="51"/>
    </row>
    <row r="592" spans="1:10" s="52" customFormat="1" ht="42.75">
      <c r="A592" s="218" t="s">
        <v>1114</v>
      </c>
      <c r="B592" s="88"/>
      <c r="C592" s="118" t="s">
        <v>1335</v>
      </c>
      <c r="D592" s="118" t="s">
        <v>1314</v>
      </c>
      <c r="E592" s="118" t="s">
        <v>1135</v>
      </c>
      <c r="F592" s="155"/>
      <c r="G592" s="119">
        <f>SUM(G593)</f>
        <v>70.2</v>
      </c>
      <c r="H592" s="119">
        <f>SUM(H593)</f>
        <v>70.2</v>
      </c>
      <c r="I592" s="50">
        <f t="shared" si="16"/>
        <v>100</v>
      </c>
      <c r="J592" s="51"/>
    </row>
    <row r="593" spans="1:10" s="52" customFormat="1" ht="19.5" customHeight="1">
      <c r="A593" s="222" t="s">
        <v>1411</v>
      </c>
      <c r="B593" s="88"/>
      <c r="C593" s="118" t="s">
        <v>1335</v>
      </c>
      <c r="D593" s="118" t="s">
        <v>1314</v>
      </c>
      <c r="E593" s="118" t="s">
        <v>1135</v>
      </c>
      <c r="F593" s="155" t="s">
        <v>1412</v>
      </c>
      <c r="G593" s="119">
        <v>70.2</v>
      </c>
      <c r="H593" s="119">
        <v>70.2</v>
      </c>
      <c r="I593" s="50">
        <f t="shared" si="16"/>
        <v>100</v>
      </c>
      <c r="J593" s="51"/>
    </row>
    <row r="594" spans="1:10" s="52" customFormat="1" ht="17.25" customHeight="1">
      <c r="A594" s="222" t="s">
        <v>1136</v>
      </c>
      <c r="B594" s="107"/>
      <c r="C594" s="118" t="s">
        <v>1335</v>
      </c>
      <c r="D594" s="118" t="s">
        <v>1314</v>
      </c>
      <c r="E594" s="118" t="s">
        <v>1137</v>
      </c>
      <c r="F594" s="155"/>
      <c r="G594" s="119">
        <f>SUM(G595)</f>
        <v>504.2</v>
      </c>
      <c r="H594" s="119">
        <f>SUM(H595)</f>
        <v>300.9</v>
      </c>
      <c r="I594" s="50">
        <f t="shared" si="16"/>
        <v>59.67869892899643</v>
      </c>
      <c r="J594" s="51">
        <f>SUM('[1]ведомствен.'!G1230)</f>
        <v>3417.4</v>
      </c>
    </row>
    <row r="595" spans="1:10" s="52" customFormat="1" ht="46.5" customHeight="1" hidden="1">
      <c r="A595" s="222" t="s">
        <v>304</v>
      </c>
      <c r="B595" s="107"/>
      <c r="C595" s="118" t="s">
        <v>1335</v>
      </c>
      <c r="D595" s="118" t="s">
        <v>1314</v>
      </c>
      <c r="E595" s="118" t="s">
        <v>1137</v>
      </c>
      <c r="F595" s="155" t="s">
        <v>1412</v>
      </c>
      <c r="G595" s="119">
        <v>504.2</v>
      </c>
      <c r="H595" s="119">
        <v>300.9</v>
      </c>
      <c r="I595" s="50">
        <f t="shared" si="16"/>
        <v>59.67869892899643</v>
      </c>
      <c r="J595" s="51"/>
    </row>
    <row r="596" spans="1:10" s="52" customFormat="1" ht="57" customHeight="1" hidden="1">
      <c r="A596" s="218" t="s">
        <v>1138</v>
      </c>
      <c r="B596" s="107"/>
      <c r="C596" s="118" t="s">
        <v>1335</v>
      </c>
      <c r="D596" s="118" t="s">
        <v>1314</v>
      </c>
      <c r="E596" s="118" t="s">
        <v>1127</v>
      </c>
      <c r="F596" s="155" t="s">
        <v>1139</v>
      </c>
      <c r="G596" s="119"/>
      <c r="H596" s="119"/>
      <c r="I596" s="50" t="e">
        <f t="shared" si="16"/>
        <v>#DIV/0!</v>
      </c>
      <c r="J596" s="51"/>
    </row>
    <row r="597" spans="1:10" s="52" customFormat="1" ht="18.75" customHeight="1" hidden="1">
      <c r="A597" s="222" t="s">
        <v>1187</v>
      </c>
      <c r="B597" s="107"/>
      <c r="C597" s="118" t="s">
        <v>1335</v>
      </c>
      <c r="D597" s="118" t="s">
        <v>1314</v>
      </c>
      <c r="E597" s="118" t="s">
        <v>932</v>
      </c>
      <c r="F597" s="155"/>
      <c r="G597" s="119">
        <f>SUM(G598)</f>
        <v>0</v>
      </c>
      <c r="H597" s="119">
        <f>SUM(H598)</f>
        <v>0</v>
      </c>
      <c r="I597" s="50" t="e">
        <f t="shared" si="16"/>
        <v>#DIV/0!</v>
      </c>
      <c r="J597" s="51"/>
    </row>
    <row r="598" spans="1:10" s="52" customFormat="1" ht="15" hidden="1">
      <c r="A598" s="222" t="s">
        <v>1189</v>
      </c>
      <c r="B598" s="107"/>
      <c r="C598" s="118" t="s">
        <v>1335</v>
      </c>
      <c r="D598" s="118" t="s">
        <v>1314</v>
      </c>
      <c r="E598" s="118" t="s">
        <v>932</v>
      </c>
      <c r="F598" s="155" t="s">
        <v>1190</v>
      </c>
      <c r="G598" s="119"/>
      <c r="H598" s="119"/>
      <c r="I598" s="50" t="e">
        <f t="shared" si="16"/>
        <v>#DIV/0!</v>
      </c>
      <c r="J598" s="51"/>
    </row>
    <row r="599" spans="1:10" s="52" customFormat="1" ht="60.75" customHeight="1">
      <c r="A599" s="222" t="s">
        <v>1140</v>
      </c>
      <c r="B599" s="107"/>
      <c r="C599" s="118" t="s">
        <v>1335</v>
      </c>
      <c r="D599" s="118" t="s">
        <v>1314</v>
      </c>
      <c r="E599" s="118" t="s">
        <v>1141</v>
      </c>
      <c r="F599" s="155"/>
      <c r="G599" s="119">
        <f>SUM(G600)</f>
        <v>231262.5</v>
      </c>
      <c r="H599" s="119">
        <f>SUM(H600)</f>
        <v>231251.2</v>
      </c>
      <c r="I599" s="50">
        <f t="shared" si="16"/>
        <v>99.99511377763365</v>
      </c>
      <c r="J599" s="51"/>
    </row>
    <row r="600" spans="1:10" s="52" customFormat="1" ht="15.75" customHeight="1">
      <c r="A600" s="222" t="s">
        <v>304</v>
      </c>
      <c r="B600" s="107"/>
      <c r="C600" s="118" t="s">
        <v>1335</v>
      </c>
      <c r="D600" s="118" t="s">
        <v>1314</v>
      </c>
      <c r="E600" s="118" t="s">
        <v>1141</v>
      </c>
      <c r="F600" s="155" t="s">
        <v>1412</v>
      </c>
      <c r="G600" s="119">
        <v>231262.5</v>
      </c>
      <c r="H600" s="119">
        <v>231251.2</v>
      </c>
      <c r="I600" s="50">
        <f t="shared" si="16"/>
        <v>99.99511377763365</v>
      </c>
      <c r="J600" s="51">
        <f>SUM('[1]ведомствен.'!G1236)</f>
        <v>18839.7</v>
      </c>
    </row>
    <row r="601" spans="1:10" s="52" customFormat="1" ht="43.5" customHeight="1" hidden="1">
      <c r="A601" s="218" t="s">
        <v>1142</v>
      </c>
      <c r="B601" s="82"/>
      <c r="C601" s="118" t="s">
        <v>1335</v>
      </c>
      <c r="D601" s="118" t="s">
        <v>1314</v>
      </c>
      <c r="E601" s="118" t="s">
        <v>1143</v>
      </c>
      <c r="F601" s="112"/>
      <c r="G601" s="119">
        <f>SUM(G616)+G602</f>
        <v>111004.2</v>
      </c>
      <c r="H601" s="119">
        <f>SUM(H616)+H602</f>
        <v>110733.8</v>
      </c>
      <c r="I601" s="50">
        <f t="shared" si="16"/>
        <v>99.75640561348129</v>
      </c>
      <c r="J601" s="51"/>
    </row>
    <row r="602" spans="1:10" s="52" customFormat="1" ht="57.75" customHeight="1" hidden="1">
      <c r="A602" s="218" t="s">
        <v>305</v>
      </c>
      <c r="B602" s="148"/>
      <c r="C602" s="118" t="s">
        <v>1335</v>
      </c>
      <c r="D602" s="118" t="s">
        <v>1314</v>
      </c>
      <c r="E602" s="118" t="s">
        <v>413</v>
      </c>
      <c r="F602" s="112"/>
      <c r="G602" s="119">
        <f>SUM(G605)+G614+G607+G603</f>
        <v>109652.4</v>
      </c>
      <c r="H602" s="119">
        <f>SUM(H605)+H614+H607+H603</f>
        <v>109382</v>
      </c>
      <c r="I602" s="50">
        <f t="shared" si="16"/>
        <v>99.75340257030399</v>
      </c>
      <c r="J602" s="51"/>
    </row>
    <row r="603" spans="1:10" s="52" customFormat="1" ht="16.5" customHeight="1" hidden="1">
      <c r="A603" s="218" t="s">
        <v>384</v>
      </c>
      <c r="B603" s="148"/>
      <c r="C603" s="118" t="s">
        <v>1335</v>
      </c>
      <c r="D603" s="118" t="s">
        <v>1314</v>
      </c>
      <c r="E603" s="118" t="s">
        <v>414</v>
      </c>
      <c r="F603" s="112"/>
      <c r="G603" s="119">
        <f>SUM(G604)</f>
        <v>126.1</v>
      </c>
      <c r="H603" s="119">
        <f>SUM(H604)</f>
        <v>65.8</v>
      </c>
      <c r="I603" s="50">
        <f t="shared" si="16"/>
        <v>52.180808881839816</v>
      </c>
      <c r="J603" s="51"/>
    </row>
    <row r="604" spans="1:10" s="52" customFormat="1" ht="39.75" customHeight="1">
      <c r="A604" s="218" t="s">
        <v>313</v>
      </c>
      <c r="B604" s="148"/>
      <c r="C604" s="118" t="s">
        <v>1335</v>
      </c>
      <c r="D604" s="118" t="s">
        <v>1314</v>
      </c>
      <c r="E604" s="118" t="s">
        <v>414</v>
      </c>
      <c r="F604" s="112" t="s">
        <v>317</v>
      </c>
      <c r="G604" s="119">
        <v>126.1</v>
      </c>
      <c r="H604" s="119">
        <v>65.8</v>
      </c>
      <c r="I604" s="50">
        <f t="shared" si="16"/>
        <v>52.180808881839816</v>
      </c>
      <c r="J604" s="51"/>
    </row>
    <row r="605" spans="1:10" s="52" customFormat="1" ht="33" customHeight="1">
      <c r="A605" s="218" t="s">
        <v>415</v>
      </c>
      <c r="B605" s="148"/>
      <c r="C605" s="118" t="s">
        <v>1335</v>
      </c>
      <c r="D605" s="118" t="s">
        <v>1314</v>
      </c>
      <c r="E605" s="118" t="s">
        <v>416</v>
      </c>
      <c r="F605" s="112"/>
      <c r="G605" s="119">
        <f>SUM(G606)</f>
        <v>108637</v>
      </c>
      <c r="H605" s="119">
        <f>SUM(H606)</f>
        <v>108427.1</v>
      </c>
      <c r="I605" s="50">
        <f t="shared" si="16"/>
        <v>99.80678774266595</v>
      </c>
      <c r="J605" s="51">
        <f>SUM('[1]ведомствен.'!G1241)</f>
        <v>2284.8</v>
      </c>
    </row>
    <row r="606" spans="1:10" s="52" customFormat="1" ht="30" customHeight="1" hidden="1">
      <c r="A606" s="222" t="s">
        <v>387</v>
      </c>
      <c r="B606" s="107"/>
      <c r="C606" s="118" t="s">
        <v>1335</v>
      </c>
      <c r="D606" s="118" t="s">
        <v>1314</v>
      </c>
      <c r="E606" s="118" t="s">
        <v>416</v>
      </c>
      <c r="F606" s="155" t="s">
        <v>312</v>
      </c>
      <c r="G606" s="119">
        <v>108637</v>
      </c>
      <c r="H606" s="119">
        <v>108427.1</v>
      </c>
      <c r="I606" s="50">
        <f t="shared" si="16"/>
        <v>99.80678774266595</v>
      </c>
      <c r="J606" s="51"/>
    </row>
    <row r="607" spans="1:10" s="52" customFormat="1" ht="0.75" customHeight="1" hidden="1">
      <c r="A607" s="222" t="s">
        <v>313</v>
      </c>
      <c r="B607" s="148"/>
      <c r="C607" s="118" t="s">
        <v>1335</v>
      </c>
      <c r="D607" s="118" t="s">
        <v>1314</v>
      </c>
      <c r="E607" s="118" t="s">
        <v>417</v>
      </c>
      <c r="F607" s="112"/>
      <c r="G607" s="119">
        <f>SUM(G613+G610+G608)</f>
        <v>848.9</v>
      </c>
      <c r="H607" s="119">
        <f>SUM(H613+H610+H608)</f>
        <v>848.7</v>
      </c>
      <c r="I607" s="50">
        <f t="shared" si="16"/>
        <v>99.97644009895158</v>
      </c>
      <c r="J607" s="51">
        <f>SUM('[1]ведомствен.'!G1243)</f>
        <v>0</v>
      </c>
    </row>
    <row r="608" spans="1:10" s="52" customFormat="1" ht="42" customHeight="1" hidden="1">
      <c r="A608" s="222" t="s">
        <v>403</v>
      </c>
      <c r="B608" s="107"/>
      <c r="C608" s="118" t="s">
        <v>1335</v>
      </c>
      <c r="D608" s="118" t="s">
        <v>1314</v>
      </c>
      <c r="E608" s="118" t="s">
        <v>418</v>
      </c>
      <c r="F608" s="155"/>
      <c r="G608" s="119">
        <f>SUM(G609)</f>
        <v>698.3</v>
      </c>
      <c r="H608" s="119">
        <f>SUM(H609)</f>
        <v>698.1</v>
      </c>
      <c r="I608" s="50">
        <f t="shared" si="16"/>
        <v>99.97135901475012</v>
      </c>
      <c r="J608" s="51"/>
    </row>
    <row r="609" spans="1:10" s="52" customFormat="1" ht="21" customHeight="1" hidden="1">
      <c r="A609" s="222" t="s">
        <v>313</v>
      </c>
      <c r="B609" s="107"/>
      <c r="C609" s="118" t="s">
        <v>1335</v>
      </c>
      <c r="D609" s="118" t="s">
        <v>1314</v>
      </c>
      <c r="E609" s="118" t="s">
        <v>418</v>
      </c>
      <c r="F609" s="155" t="s">
        <v>317</v>
      </c>
      <c r="G609" s="119">
        <v>698.3</v>
      </c>
      <c r="H609" s="119">
        <v>698.1</v>
      </c>
      <c r="I609" s="50">
        <f t="shared" si="16"/>
        <v>99.97135901475012</v>
      </c>
      <c r="J609" s="51">
        <f>SUM('[1]ведомствен.'!G1245)</f>
        <v>0</v>
      </c>
    </row>
    <row r="610" spans="1:10" s="52" customFormat="1" ht="28.5" customHeight="1">
      <c r="A610" s="222" t="s">
        <v>320</v>
      </c>
      <c r="B610" s="148"/>
      <c r="C610" s="118" t="s">
        <v>1335</v>
      </c>
      <c r="D610" s="118" t="s">
        <v>1314</v>
      </c>
      <c r="E610" s="118" t="s">
        <v>419</v>
      </c>
      <c r="F610" s="112"/>
      <c r="G610" s="119">
        <f>SUM(G611)</f>
        <v>40</v>
      </c>
      <c r="H610" s="119">
        <f>SUM(H611)</f>
        <v>40</v>
      </c>
      <c r="I610" s="50">
        <f t="shared" si="16"/>
        <v>100</v>
      </c>
      <c r="J610" s="51"/>
    </row>
    <row r="611" spans="1:10" s="52" customFormat="1" ht="20.25" customHeight="1" hidden="1">
      <c r="A611" s="222" t="s">
        <v>378</v>
      </c>
      <c r="B611" s="148"/>
      <c r="C611" s="118" t="s">
        <v>1335</v>
      </c>
      <c r="D611" s="118" t="s">
        <v>1314</v>
      </c>
      <c r="E611" s="118" t="s">
        <v>419</v>
      </c>
      <c r="F611" s="112" t="s">
        <v>317</v>
      </c>
      <c r="G611" s="119">
        <v>40</v>
      </c>
      <c r="H611" s="119">
        <v>40</v>
      </c>
      <c r="I611" s="50">
        <f t="shared" si="16"/>
        <v>100</v>
      </c>
      <c r="J611" s="51"/>
    </row>
    <row r="612" spans="1:10" s="52" customFormat="1" ht="18.75" customHeight="1" hidden="1">
      <c r="A612" s="218" t="s">
        <v>322</v>
      </c>
      <c r="B612" s="148"/>
      <c r="C612" s="118" t="s">
        <v>1335</v>
      </c>
      <c r="D612" s="118" t="s">
        <v>1314</v>
      </c>
      <c r="E612" s="118" t="s">
        <v>420</v>
      </c>
      <c r="F612" s="112"/>
      <c r="G612" s="119">
        <f>SUM(G613)</f>
        <v>110.6</v>
      </c>
      <c r="H612" s="119">
        <f>SUM(H613)</f>
        <v>110.6</v>
      </c>
      <c r="I612" s="50">
        <f t="shared" si="16"/>
        <v>100</v>
      </c>
      <c r="J612" s="51"/>
    </row>
    <row r="613" spans="1:10" s="52" customFormat="1" ht="45.75" customHeight="1" hidden="1">
      <c r="A613" s="222" t="s">
        <v>378</v>
      </c>
      <c r="B613" s="148"/>
      <c r="C613" s="118" t="s">
        <v>1335</v>
      </c>
      <c r="D613" s="118" t="s">
        <v>1314</v>
      </c>
      <c r="E613" s="118" t="s">
        <v>420</v>
      </c>
      <c r="F613" s="112" t="s">
        <v>317</v>
      </c>
      <c r="G613" s="119">
        <v>110.6</v>
      </c>
      <c r="H613" s="119">
        <v>110.6</v>
      </c>
      <c r="I613" s="50">
        <f t="shared" si="16"/>
        <v>100</v>
      </c>
      <c r="J613" s="51">
        <f>SUM('[1]ведомствен.'!G1249)</f>
        <v>0</v>
      </c>
    </row>
    <row r="614" spans="1:10" s="52" customFormat="1" ht="52.5" customHeight="1">
      <c r="A614" s="222" t="s">
        <v>1136</v>
      </c>
      <c r="B614" s="107"/>
      <c r="C614" s="118" t="s">
        <v>1335</v>
      </c>
      <c r="D614" s="118" t="s">
        <v>1314</v>
      </c>
      <c r="E614" s="118" t="s">
        <v>421</v>
      </c>
      <c r="F614" s="155"/>
      <c r="G614" s="119">
        <f>SUM(G615)</f>
        <v>40.4</v>
      </c>
      <c r="H614" s="119">
        <f>SUM(H615)</f>
        <v>40.4</v>
      </c>
      <c r="I614" s="50">
        <f t="shared" si="16"/>
        <v>100</v>
      </c>
      <c r="J614" s="51"/>
    </row>
    <row r="615" spans="1:10" s="52" customFormat="1" ht="45.75" customHeight="1">
      <c r="A615" s="218" t="s">
        <v>311</v>
      </c>
      <c r="B615" s="107"/>
      <c r="C615" s="118" t="s">
        <v>1335</v>
      </c>
      <c r="D615" s="118" t="s">
        <v>1314</v>
      </c>
      <c r="E615" s="118" t="s">
        <v>421</v>
      </c>
      <c r="F615" s="155" t="s">
        <v>312</v>
      </c>
      <c r="G615" s="119">
        <v>40.4</v>
      </c>
      <c r="H615" s="119">
        <v>40.4</v>
      </c>
      <c r="I615" s="50">
        <f t="shared" si="16"/>
        <v>100</v>
      </c>
      <c r="J615" s="51"/>
    </row>
    <row r="616" spans="1:10" s="52" customFormat="1" ht="17.25" customHeight="1">
      <c r="A616" s="218" t="s">
        <v>303</v>
      </c>
      <c r="B616" s="148"/>
      <c r="C616" s="118" t="s">
        <v>1335</v>
      </c>
      <c r="D616" s="118" t="s">
        <v>1314</v>
      </c>
      <c r="E616" s="118" t="s">
        <v>1144</v>
      </c>
      <c r="F616" s="112"/>
      <c r="G616" s="119">
        <f>SUM(G617+G622+G620)</f>
        <v>1351.8</v>
      </c>
      <c r="H616" s="119">
        <f>SUM(H617+H622+H620)</f>
        <v>1351.8</v>
      </c>
      <c r="I616" s="50">
        <f t="shared" si="16"/>
        <v>100</v>
      </c>
      <c r="J616" s="51">
        <f>SUM('[1]ведомствен.'!G1252)</f>
        <v>5224.7</v>
      </c>
    </row>
    <row r="617" spans="1:10" s="52" customFormat="1" ht="15">
      <c r="A617" s="222" t="s">
        <v>304</v>
      </c>
      <c r="B617" s="107"/>
      <c r="C617" s="118" t="s">
        <v>1335</v>
      </c>
      <c r="D617" s="118" t="s">
        <v>1314</v>
      </c>
      <c r="E617" s="118" t="s">
        <v>1144</v>
      </c>
      <c r="F617" s="155" t="s">
        <v>1412</v>
      </c>
      <c r="G617" s="119">
        <v>1351.8</v>
      </c>
      <c r="H617" s="119">
        <v>1351.8</v>
      </c>
      <c r="I617" s="50">
        <f t="shared" si="16"/>
        <v>100</v>
      </c>
      <c r="J617" s="51"/>
    </row>
    <row r="618" spans="1:10" s="52" customFormat="1" ht="42.75" customHeight="1" hidden="1">
      <c r="A618" s="222" t="s">
        <v>933</v>
      </c>
      <c r="B618" s="107"/>
      <c r="C618" s="118" t="s">
        <v>1335</v>
      </c>
      <c r="D618" s="118" t="s">
        <v>1314</v>
      </c>
      <c r="E618" s="118" t="s">
        <v>1144</v>
      </c>
      <c r="F618" s="155" t="s">
        <v>934</v>
      </c>
      <c r="G618" s="119"/>
      <c r="H618" s="119"/>
      <c r="I618" s="50" t="e">
        <f t="shared" si="16"/>
        <v>#DIV/0!</v>
      </c>
      <c r="J618" s="51"/>
    </row>
    <row r="619" spans="1:10" s="52" customFormat="1" ht="44.25" customHeight="1" hidden="1">
      <c r="A619" s="222" t="s">
        <v>1108</v>
      </c>
      <c r="B619" s="107"/>
      <c r="C619" s="118" t="s">
        <v>1335</v>
      </c>
      <c r="D619" s="118" t="s">
        <v>1314</v>
      </c>
      <c r="E619" s="118" t="s">
        <v>1144</v>
      </c>
      <c r="F619" s="112" t="s">
        <v>1109</v>
      </c>
      <c r="G619" s="119"/>
      <c r="H619" s="119"/>
      <c r="I619" s="50" t="e">
        <f t="shared" si="16"/>
        <v>#DIV/0!</v>
      </c>
      <c r="J619" s="51">
        <f>SUM('[1]ведомствен.'!G1255)</f>
        <v>21</v>
      </c>
    </row>
    <row r="620" spans="1:10" s="7" customFormat="1" ht="32.25" customHeight="1" hidden="1">
      <c r="A620" s="222" t="s">
        <v>384</v>
      </c>
      <c r="B620" s="107"/>
      <c r="C620" s="118" t="s">
        <v>1335</v>
      </c>
      <c r="D620" s="118" t="s">
        <v>1314</v>
      </c>
      <c r="E620" s="184" t="s">
        <v>1145</v>
      </c>
      <c r="F620" s="155"/>
      <c r="G620" s="119">
        <f>SUM(G621)</f>
        <v>0</v>
      </c>
      <c r="H620" s="119">
        <f>SUM(H621)</f>
        <v>0</v>
      </c>
      <c r="I620" s="50" t="e">
        <f t="shared" si="16"/>
        <v>#DIV/0!</v>
      </c>
      <c r="J620" s="29"/>
    </row>
    <row r="621" spans="1:9" s="52" customFormat="1" ht="30.75" customHeight="1" hidden="1">
      <c r="A621" s="222" t="s">
        <v>304</v>
      </c>
      <c r="B621" s="107"/>
      <c r="C621" s="118" t="s">
        <v>1335</v>
      </c>
      <c r="D621" s="118" t="s">
        <v>1314</v>
      </c>
      <c r="E621" s="184" t="s">
        <v>1145</v>
      </c>
      <c r="F621" s="155" t="s">
        <v>1412</v>
      </c>
      <c r="G621" s="119"/>
      <c r="H621" s="119"/>
      <c r="I621" s="50"/>
    </row>
    <row r="622" spans="1:10" s="52" customFormat="1" ht="32.25" customHeight="1" hidden="1">
      <c r="A622" s="218" t="s">
        <v>411</v>
      </c>
      <c r="B622" s="107"/>
      <c r="C622" s="118" t="s">
        <v>1335</v>
      </c>
      <c r="D622" s="118" t="s">
        <v>1314</v>
      </c>
      <c r="E622" s="118" t="s">
        <v>1146</v>
      </c>
      <c r="F622" s="155"/>
      <c r="G622" s="119">
        <f>SUM(G623)</f>
        <v>0</v>
      </c>
      <c r="H622" s="119">
        <f>SUM(H623)</f>
        <v>0</v>
      </c>
      <c r="I622" s="50"/>
      <c r="J622" s="52">
        <f>SUM('[1]ведомствен.'!G572)</f>
        <v>0</v>
      </c>
    </row>
    <row r="623" spans="1:10" s="7" customFormat="1" ht="32.25" customHeight="1" hidden="1">
      <c r="A623" s="222" t="s">
        <v>1411</v>
      </c>
      <c r="B623" s="107"/>
      <c r="C623" s="118" t="s">
        <v>1335</v>
      </c>
      <c r="D623" s="118" t="s">
        <v>1314</v>
      </c>
      <c r="E623" s="118" t="s">
        <v>1146</v>
      </c>
      <c r="F623" s="155" t="s">
        <v>1412</v>
      </c>
      <c r="G623" s="119"/>
      <c r="H623" s="119"/>
      <c r="I623" s="50" t="e">
        <f t="shared" si="16"/>
        <v>#DIV/0!</v>
      </c>
      <c r="J623" s="51">
        <f>SUM('[1]ведомствен.'!G1258)</f>
        <v>2000</v>
      </c>
    </row>
    <row r="624" spans="1:10" s="7" customFormat="1" ht="33" customHeight="1" hidden="1">
      <c r="A624" s="218" t="s">
        <v>1138</v>
      </c>
      <c r="B624" s="107"/>
      <c r="C624" s="118" t="s">
        <v>1335</v>
      </c>
      <c r="D624" s="118" t="s">
        <v>1314</v>
      </c>
      <c r="E624" s="118" t="s">
        <v>1144</v>
      </c>
      <c r="F624" s="155" t="s">
        <v>1139</v>
      </c>
      <c r="G624" s="119"/>
      <c r="H624" s="119"/>
      <c r="I624" s="50" t="e">
        <f t="shared" si="16"/>
        <v>#DIV/0!</v>
      </c>
      <c r="J624" s="51">
        <f>SUM('[1]ведомствен.'!G1259)</f>
        <v>3100</v>
      </c>
    </row>
    <row r="625" spans="1:10" s="52" customFormat="1" ht="15.75" customHeight="1" hidden="1">
      <c r="A625" s="218" t="s">
        <v>1147</v>
      </c>
      <c r="B625" s="82"/>
      <c r="C625" s="118" t="s">
        <v>1335</v>
      </c>
      <c r="D625" s="118" t="s">
        <v>1314</v>
      </c>
      <c r="E625" s="118" t="s">
        <v>1148</v>
      </c>
      <c r="F625" s="183"/>
      <c r="G625" s="119">
        <f>SUM(G626)</f>
        <v>51452.700000000004</v>
      </c>
      <c r="H625" s="119">
        <f>SUM(H626)</f>
        <v>51332.3</v>
      </c>
      <c r="I625" s="50">
        <f t="shared" si="16"/>
        <v>99.76599867451075</v>
      </c>
      <c r="J625" s="51"/>
    </row>
    <row r="626" spans="1:10" s="52" customFormat="1" ht="15.75" customHeight="1" hidden="1">
      <c r="A626" s="218" t="s">
        <v>303</v>
      </c>
      <c r="B626" s="82"/>
      <c r="C626" s="118" t="s">
        <v>1335</v>
      </c>
      <c r="D626" s="118" t="s">
        <v>1314</v>
      </c>
      <c r="E626" s="118" t="s">
        <v>1149</v>
      </c>
      <c r="F626" s="183"/>
      <c r="G626" s="119">
        <f>SUM(G630+G628)+G627</f>
        <v>51452.700000000004</v>
      </c>
      <c r="H626" s="119">
        <f>SUM(H630+H628)+H627</f>
        <v>51332.3</v>
      </c>
      <c r="I626" s="50">
        <f t="shared" si="16"/>
        <v>99.76599867451075</v>
      </c>
      <c r="J626" s="51"/>
    </row>
    <row r="627" spans="1:10" s="52" customFormat="1" ht="27.75" customHeight="1" hidden="1">
      <c r="A627" s="222" t="s">
        <v>304</v>
      </c>
      <c r="B627" s="82"/>
      <c r="C627" s="118" t="s">
        <v>1335</v>
      </c>
      <c r="D627" s="118" t="s">
        <v>1314</v>
      </c>
      <c r="E627" s="123" t="s">
        <v>1150</v>
      </c>
      <c r="F627" s="112" t="s">
        <v>1412</v>
      </c>
      <c r="G627" s="119">
        <v>349.4</v>
      </c>
      <c r="H627" s="119">
        <v>349.4</v>
      </c>
      <c r="I627" s="50">
        <f t="shared" si="16"/>
        <v>100</v>
      </c>
      <c r="J627" s="51"/>
    </row>
    <row r="628" spans="1:10" s="52" customFormat="1" ht="13.5" customHeight="1" hidden="1">
      <c r="A628" s="222" t="s">
        <v>1136</v>
      </c>
      <c r="B628" s="107"/>
      <c r="C628" s="118" t="s">
        <v>1335</v>
      </c>
      <c r="D628" s="118" t="s">
        <v>1314</v>
      </c>
      <c r="E628" s="118" t="s">
        <v>1151</v>
      </c>
      <c r="F628" s="155"/>
      <c r="G628" s="119">
        <f>SUM(G629)</f>
        <v>38.5</v>
      </c>
      <c r="H628" s="119">
        <f>SUM(H629)</f>
        <v>37.4</v>
      </c>
      <c r="I628" s="50">
        <f t="shared" si="16"/>
        <v>97.14285714285714</v>
      </c>
      <c r="J628" s="51"/>
    </row>
    <row r="629" spans="1:10" s="52" customFormat="1" ht="13.5" customHeight="1" hidden="1">
      <c r="A629" s="222" t="s">
        <v>304</v>
      </c>
      <c r="B629" s="82"/>
      <c r="C629" s="118" t="s">
        <v>1335</v>
      </c>
      <c r="D629" s="118" t="s">
        <v>1314</v>
      </c>
      <c r="E629" s="118" t="s">
        <v>1151</v>
      </c>
      <c r="F629" s="112" t="s">
        <v>1412</v>
      </c>
      <c r="G629" s="119">
        <v>38.5</v>
      </c>
      <c r="H629" s="119">
        <v>37.4</v>
      </c>
      <c r="I629" s="50">
        <f t="shared" si="16"/>
        <v>97.14285714285714</v>
      </c>
      <c r="J629" s="51"/>
    </row>
    <row r="630" spans="1:10" s="52" customFormat="1" ht="13.5" customHeight="1" hidden="1">
      <c r="A630" s="218" t="s">
        <v>1152</v>
      </c>
      <c r="B630" s="82"/>
      <c r="C630" s="118" t="s">
        <v>1335</v>
      </c>
      <c r="D630" s="118" t="s">
        <v>1314</v>
      </c>
      <c r="E630" s="118" t="s">
        <v>1153</v>
      </c>
      <c r="F630" s="183"/>
      <c r="G630" s="119">
        <f>SUM(G631)</f>
        <v>51064.8</v>
      </c>
      <c r="H630" s="119">
        <f>SUM(H631)</f>
        <v>50945.5</v>
      </c>
      <c r="I630" s="50">
        <f t="shared" si="16"/>
        <v>99.76637527220316</v>
      </c>
      <c r="J630" s="51"/>
    </row>
    <row r="631" spans="1:10" s="52" customFormat="1" ht="13.5" customHeight="1" hidden="1">
      <c r="A631" s="222" t="s">
        <v>304</v>
      </c>
      <c r="B631" s="82"/>
      <c r="C631" s="118" t="s">
        <v>1335</v>
      </c>
      <c r="D631" s="118" t="s">
        <v>1314</v>
      </c>
      <c r="E631" s="118" t="s">
        <v>1153</v>
      </c>
      <c r="F631" s="183" t="s">
        <v>1412</v>
      </c>
      <c r="G631" s="119">
        <v>51064.8</v>
      </c>
      <c r="H631" s="119">
        <v>50945.5</v>
      </c>
      <c r="I631" s="50">
        <f t="shared" si="16"/>
        <v>99.76637527220316</v>
      </c>
      <c r="J631" s="51"/>
    </row>
    <row r="632" spans="1:10" s="16" customFormat="1" ht="15">
      <c r="A632" s="218" t="s">
        <v>1154</v>
      </c>
      <c r="B632" s="92"/>
      <c r="C632" s="118" t="s">
        <v>1335</v>
      </c>
      <c r="D632" s="118" t="s">
        <v>1314</v>
      </c>
      <c r="E632" s="118" t="s">
        <v>1155</v>
      </c>
      <c r="F632" s="112"/>
      <c r="G632" s="119">
        <f>SUM(G633)</f>
        <v>32070.2</v>
      </c>
      <c r="H632" s="119">
        <f>SUM(H633)</f>
        <v>32043</v>
      </c>
      <c r="I632" s="53">
        <f t="shared" si="16"/>
        <v>99.9151860605796</v>
      </c>
      <c r="J632" s="15"/>
    </row>
    <row r="633" spans="1:11" s="52" customFormat="1" ht="31.5" customHeight="1">
      <c r="A633" s="236" t="s">
        <v>422</v>
      </c>
      <c r="B633" s="153"/>
      <c r="C633" s="201" t="s">
        <v>1335</v>
      </c>
      <c r="D633" s="201" t="s">
        <v>1314</v>
      </c>
      <c r="E633" s="201" t="s">
        <v>1156</v>
      </c>
      <c r="F633" s="202"/>
      <c r="G633" s="203">
        <f>SUM(G635+G637+G639)+G634</f>
        <v>32070.2</v>
      </c>
      <c r="H633" s="203">
        <f>SUM(H635+H637+H639)+H634</f>
        <v>32043</v>
      </c>
      <c r="I633" s="50">
        <f t="shared" si="16"/>
        <v>99.9151860605796</v>
      </c>
      <c r="J633" s="51"/>
      <c r="K633" s="52">
        <f>SUM('[1]ведомствен.'!G1269+'[1]ведомствен.'!G897+'[1]ведомствен.'!G573)</f>
        <v>426487.7</v>
      </c>
    </row>
    <row r="634" spans="1:10" s="52" customFormat="1" ht="19.5" customHeight="1" hidden="1">
      <c r="A634" s="236" t="s">
        <v>1411</v>
      </c>
      <c r="B634" s="153"/>
      <c r="C634" s="201" t="s">
        <v>1335</v>
      </c>
      <c r="D634" s="201" t="s">
        <v>1314</v>
      </c>
      <c r="E634" s="201" t="s">
        <v>1156</v>
      </c>
      <c r="F634" s="202" t="s">
        <v>1412</v>
      </c>
      <c r="G634" s="203">
        <v>250.6</v>
      </c>
      <c r="H634" s="203">
        <v>250.6</v>
      </c>
      <c r="I634" s="50">
        <f t="shared" si="16"/>
        <v>100</v>
      </c>
      <c r="J634" s="51"/>
    </row>
    <row r="635" spans="1:10" s="52" customFormat="1" ht="18.75" customHeight="1" hidden="1">
      <c r="A635" s="236" t="s">
        <v>384</v>
      </c>
      <c r="B635" s="153"/>
      <c r="C635" s="201" t="s">
        <v>1335</v>
      </c>
      <c r="D635" s="201" t="s">
        <v>1314</v>
      </c>
      <c r="E635" s="201" t="s">
        <v>1157</v>
      </c>
      <c r="F635" s="202"/>
      <c r="G635" s="203">
        <f>SUM(G636)</f>
        <v>34.2</v>
      </c>
      <c r="H635" s="203">
        <f>SUM(H636)</f>
        <v>13.3</v>
      </c>
      <c r="I635" s="50">
        <f t="shared" si="16"/>
        <v>38.88888888888889</v>
      </c>
      <c r="J635" s="51"/>
    </row>
    <row r="636" spans="1:10" s="52" customFormat="1" ht="17.25" customHeight="1" hidden="1">
      <c r="A636" s="236" t="s">
        <v>1411</v>
      </c>
      <c r="B636" s="153"/>
      <c r="C636" s="201" t="s">
        <v>1335</v>
      </c>
      <c r="D636" s="201" t="s">
        <v>1314</v>
      </c>
      <c r="E636" s="201" t="s">
        <v>1157</v>
      </c>
      <c r="F636" s="202" t="s">
        <v>1412</v>
      </c>
      <c r="G636" s="203">
        <v>34.2</v>
      </c>
      <c r="H636" s="203">
        <v>13.3</v>
      </c>
      <c r="I636" s="50">
        <f t="shared" si="16"/>
        <v>38.88888888888889</v>
      </c>
      <c r="J636" s="51"/>
    </row>
    <row r="637" spans="1:11" s="52" customFormat="1" ht="45.75" customHeight="1">
      <c r="A637" s="236" t="s">
        <v>1136</v>
      </c>
      <c r="B637" s="153"/>
      <c r="C637" s="201" t="s">
        <v>1335</v>
      </c>
      <c r="D637" s="201" t="s">
        <v>1314</v>
      </c>
      <c r="E637" s="201" t="s">
        <v>1158</v>
      </c>
      <c r="F637" s="202"/>
      <c r="G637" s="203">
        <f>SUM(G638)</f>
        <v>33.2</v>
      </c>
      <c r="H637" s="203">
        <f>SUM(H638)</f>
        <v>26.9</v>
      </c>
      <c r="I637" s="50">
        <f t="shared" si="16"/>
        <v>81.02409638554215</v>
      </c>
      <c r="J637" s="51"/>
      <c r="K637" s="51">
        <f>SUM(J633:J722)</f>
        <v>426487.69999999995</v>
      </c>
    </row>
    <row r="638" spans="1:10" s="52" customFormat="1" ht="15.75" customHeight="1">
      <c r="A638" s="236" t="s">
        <v>304</v>
      </c>
      <c r="B638" s="153"/>
      <c r="C638" s="201" t="s">
        <v>1335</v>
      </c>
      <c r="D638" s="201" t="s">
        <v>1314</v>
      </c>
      <c r="E638" s="201" t="s">
        <v>1158</v>
      </c>
      <c r="F638" s="202" t="s">
        <v>1412</v>
      </c>
      <c r="G638" s="203">
        <v>33.2</v>
      </c>
      <c r="H638" s="203">
        <v>26.9</v>
      </c>
      <c r="I638" s="50">
        <f t="shared" si="16"/>
        <v>81.02409638554215</v>
      </c>
      <c r="J638" s="51"/>
    </row>
    <row r="639" spans="1:10" s="52" customFormat="1" ht="48" customHeight="1">
      <c r="A639" s="222" t="s">
        <v>423</v>
      </c>
      <c r="B639" s="107"/>
      <c r="C639" s="118" t="s">
        <v>1335</v>
      </c>
      <c r="D639" s="118" t="s">
        <v>1314</v>
      </c>
      <c r="E639" s="118" t="s">
        <v>1159</v>
      </c>
      <c r="F639" s="155"/>
      <c r="G639" s="119">
        <f>SUM(G640)</f>
        <v>31752.2</v>
      </c>
      <c r="H639" s="119">
        <f>SUM(H640)</f>
        <v>31752.2</v>
      </c>
      <c r="I639" s="50">
        <f t="shared" si="16"/>
        <v>100</v>
      </c>
      <c r="J639" s="51">
        <f>SUM('[1]ведомствен.'!G1273)</f>
        <v>3043</v>
      </c>
    </row>
    <row r="640" spans="1:10" s="52" customFormat="1" ht="15">
      <c r="A640" s="222" t="s">
        <v>304</v>
      </c>
      <c r="B640" s="107"/>
      <c r="C640" s="118" t="s">
        <v>1335</v>
      </c>
      <c r="D640" s="118" t="s">
        <v>1314</v>
      </c>
      <c r="E640" s="118" t="s">
        <v>1159</v>
      </c>
      <c r="F640" s="155" t="s">
        <v>1412</v>
      </c>
      <c r="G640" s="119">
        <v>31752.2</v>
      </c>
      <c r="H640" s="119">
        <v>31752.2</v>
      </c>
      <c r="I640" s="50">
        <f t="shared" si="16"/>
        <v>100</v>
      </c>
      <c r="J640" s="51"/>
    </row>
    <row r="641" spans="1:10" s="52" customFormat="1" ht="18" customHeight="1" hidden="1">
      <c r="A641" s="222" t="s">
        <v>1160</v>
      </c>
      <c r="B641" s="107"/>
      <c r="C641" s="118" t="s">
        <v>1335</v>
      </c>
      <c r="D641" s="118" t="s">
        <v>1314</v>
      </c>
      <c r="E641" s="184" t="s">
        <v>1161</v>
      </c>
      <c r="F641" s="155"/>
      <c r="G641" s="204">
        <f>SUM(G642)</f>
        <v>0</v>
      </c>
      <c r="H641" s="204">
        <f>SUM(H642)</f>
        <v>0</v>
      </c>
      <c r="I641" s="50" t="e">
        <f t="shared" si="16"/>
        <v>#DIV/0!</v>
      </c>
      <c r="J641" s="51"/>
    </row>
    <row r="642" spans="1:10" s="52" customFormat="1" ht="15.75" customHeight="1" hidden="1">
      <c r="A642" s="222" t="s">
        <v>897</v>
      </c>
      <c r="B642" s="107"/>
      <c r="C642" s="118" t="s">
        <v>1335</v>
      </c>
      <c r="D642" s="118" t="s">
        <v>1314</v>
      </c>
      <c r="E642" s="184" t="s">
        <v>898</v>
      </c>
      <c r="F642" s="155"/>
      <c r="G642" s="204">
        <f>SUM(G643)</f>
        <v>0</v>
      </c>
      <c r="H642" s="204">
        <f>SUM(H643)</f>
        <v>0</v>
      </c>
      <c r="I642" s="50" t="e">
        <f t="shared" si="16"/>
        <v>#DIV/0!</v>
      </c>
      <c r="J642" s="51">
        <f>SUM('[1]ведомствен.'!G1276+'[1]ведомствен.'!G579)</f>
        <v>73257.7</v>
      </c>
    </row>
    <row r="643" spans="1:10" s="52" customFormat="1" ht="42" customHeight="1" hidden="1">
      <c r="A643" s="222" t="s">
        <v>1411</v>
      </c>
      <c r="B643" s="107"/>
      <c r="C643" s="118" t="s">
        <v>1335</v>
      </c>
      <c r="D643" s="118" t="s">
        <v>1314</v>
      </c>
      <c r="E643" s="184" t="s">
        <v>898</v>
      </c>
      <c r="F643" s="155" t="s">
        <v>1412</v>
      </c>
      <c r="G643" s="204"/>
      <c r="H643" s="204"/>
      <c r="I643" s="50" t="e">
        <f t="shared" si="16"/>
        <v>#DIV/0!</v>
      </c>
      <c r="J643" s="51"/>
    </row>
    <row r="644" spans="1:10" s="52" customFormat="1" ht="48" customHeight="1" hidden="1">
      <c r="A644" s="222" t="s">
        <v>1163</v>
      </c>
      <c r="B644" s="107"/>
      <c r="C644" s="118" t="s">
        <v>1335</v>
      </c>
      <c r="D644" s="118" t="s">
        <v>1314</v>
      </c>
      <c r="E644" s="118" t="s">
        <v>1164</v>
      </c>
      <c r="F644" s="155"/>
      <c r="G644" s="119">
        <f aca="true" t="shared" si="17" ref="G644:H646">SUM(G645)</f>
        <v>0</v>
      </c>
      <c r="H644" s="119">
        <f t="shared" si="17"/>
        <v>0</v>
      </c>
      <c r="I644" s="50" t="e">
        <f t="shared" si="16"/>
        <v>#DIV/0!</v>
      </c>
      <c r="J644" s="51"/>
    </row>
    <row r="645" spans="1:10" s="52" customFormat="1" ht="57.75" customHeight="1" hidden="1">
      <c r="A645" s="222" t="s">
        <v>1131</v>
      </c>
      <c r="B645" s="107"/>
      <c r="C645" s="118" t="s">
        <v>1335</v>
      </c>
      <c r="D645" s="118" t="s">
        <v>1314</v>
      </c>
      <c r="E645" s="118" t="s">
        <v>1165</v>
      </c>
      <c r="F645" s="155"/>
      <c r="G645" s="119">
        <f t="shared" si="17"/>
        <v>0</v>
      </c>
      <c r="H645" s="119">
        <f t="shared" si="17"/>
        <v>0</v>
      </c>
      <c r="I645" s="50" t="e">
        <f t="shared" si="16"/>
        <v>#DIV/0!</v>
      </c>
      <c r="J645" s="51"/>
    </row>
    <row r="646" spans="1:10" s="52" customFormat="1" ht="14.25" customHeight="1" hidden="1">
      <c r="A646" s="222" t="s">
        <v>424</v>
      </c>
      <c r="B646" s="107"/>
      <c r="C646" s="118" t="s">
        <v>1335</v>
      </c>
      <c r="D646" s="118" t="s">
        <v>1314</v>
      </c>
      <c r="E646" s="118" t="s">
        <v>1166</v>
      </c>
      <c r="F646" s="155"/>
      <c r="G646" s="119">
        <f t="shared" si="17"/>
        <v>0</v>
      </c>
      <c r="H646" s="119">
        <f t="shared" si="17"/>
        <v>0</v>
      </c>
      <c r="I646" s="50" t="e">
        <f t="shared" si="16"/>
        <v>#DIV/0!</v>
      </c>
      <c r="J646" s="51"/>
    </row>
    <row r="647" spans="1:10" s="52" customFormat="1" ht="18.75" customHeight="1" hidden="1">
      <c r="A647" s="222" t="s">
        <v>1411</v>
      </c>
      <c r="B647" s="107"/>
      <c r="C647" s="118" t="s">
        <v>1335</v>
      </c>
      <c r="D647" s="118" t="s">
        <v>1314</v>
      </c>
      <c r="E647" s="118" t="s">
        <v>1166</v>
      </c>
      <c r="F647" s="155" t="s">
        <v>1412</v>
      </c>
      <c r="G647" s="119"/>
      <c r="H647" s="119"/>
      <c r="I647" s="50" t="e">
        <f t="shared" si="16"/>
        <v>#DIV/0!</v>
      </c>
      <c r="J647" s="51"/>
    </row>
    <row r="648" spans="1:10" s="52" customFormat="1" ht="18.75" customHeight="1">
      <c r="A648" s="220" t="s">
        <v>891</v>
      </c>
      <c r="B648" s="150"/>
      <c r="C648" s="118" t="s">
        <v>1335</v>
      </c>
      <c r="D648" s="118" t="s">
        <v>1314</v>
      </c>
      <c r="E648" s="118" t="s">
        <v>1162</v>
      </c>
      <c r="F648" s="112"/>
      <c r="G648" s="119">
        <f>SUM(G649:G650)</f>
        <v>49748</v>
      </c>
      <c r="H648" s="119">
        <f>SUM(H649:H650)</f>
        <v>49748</v>
      </c>
      <c r="I648" s="50">
        <f t="shared" si="16"/>
        <v>100</v>
      </c>
      <c r="J648" s="51"/>
    </row>
    <row r="649" spans="1:10" s="52" customFormat="1" ht="21" customHeight="1">
      <c r="A649" s="222" t="s">
        <v>1122</v>
      </c>
      <c r="B649" s="107"/>
      <c r="C649" s="118" t="s">
        <v>1335</v>
      </c>
      <c r="D649" s="118" t="s">
        <v>1314</v>
      </c>
      <c r="E649" s="118" t="s">
        <v>1162</v>
      </c>
      <c r="F649" s="155" t="s">
        <v>1123</v>
      </c>
      <c r="G649" s="119">
        <v>27261.8</v>
      </c>
      <c r="H649" s="119">
        <v>27261.8</v>
      </c>
      <c r="I649" s="50">
        <f t="shared" si="16"/>
        <v>100</v>
      </c>
      <c r="J649" s="51"/>
    </row>
    <row r="650" spans="1:10" s="52" customFormat="1" ht="16.5" customHeight="1">
      <c r="A650" s="220" t="s">
        <v>313</v>
      </c>
      <c r="B650" s="107"/>
      <c r="C650" s="118" t="s">
        <v>1335</v>
      </c>
      <c r="D650" s="118" t="s">
        <v>1314</v>
      </c>
      <c r="E650" s="118" t="s">
        <v>1162</v>
      </c>
      <c r="F650" s="155" t="s">
        <v>317</v>
      </c>
      <c r="G650" s="119">
        <v>22486.2</v>
      </c>
      <c r="H650" s="119">
        <v>22486.2</v>
      </c>
      <c r="I650" s="50">
        <f t="shared" si="16"/>
        <v>100</v>
      </c>
      <c r="J650" s="51">
        <f>SUM('[1]ведомствен.'!G1284)</f>
        <v>38591.5</v>
      </c>
    </row>
    <row r="651" spans="1:10" s="52" customFormat="1" ht="21.75" customHeight="1">
      <c r="A651" s="218" t="s">
        <v>1167</v>
      </c>
      <c r="B651" s="92"/>
      <c r="C651" s="118" t="s">
        <v>1335</v>
      </c>
      <c r="D651" s="118" t="s">
        <v>1314</v>
      </c>
      <c r="E651" s="118" t="s">
        <v>1168</v>
      </c>
      <c r="F651" s="112"/>
      <c r="G651" s="119">
        <f>SUM(G652+G655)</f>
        <v>12418.699999999999</v>
      </c>
      <c r="H651" s="119">
        <f>SUM(H652+H655)</f>
        <v>11834</v>
      </c>
      <c r="I651" s="50">
        <f t="shared" si="16"/>
        <v>95.29177772230588</v>
      </c>
      <c r="J651" s="51">
        <f>SUM('[1]ведомствен.'!G901)</f>
        <v>1005.2</v>
      </c>
    </row>
    <row r="652" spans="1:10" s="52" customFormat="1" ht="15.75" customHeight="1" hidden="1">
      <c r="A652" s="221" t="s">
        <v>1169</v>
      </c>
      <c r="B652" s="92"/>
      <c r="C652" s="118" t="s">
        <v>1335</v>
      </c>
      <c r="D652" s="118" t="s">
        <v>1314</v>
      </c>
      <c r="E652" s="118" t="s">
        <v>1170</v>
      </c>
      <c r="F652" s="112"/>
      <c r="G652" s="119">
        <f>SUM(G653:G654)</f>
        <v>11417.9</v>
      </c>
      <c r="H652" s="119">
        <f>SUM(H653:H654)</f>
        <v>10833.2</v>
      </c>
      <c r="I652" s="50">
        <f t="shared" si="16"/>
        <v>94.87909335341877</v>
      </c>
      <c r="J652" s="51"/>
    </row>
    <row r="653" spans="1:10" s="52" customFormat="1" ht="15.75" customHeight="1" hidden="1">
      <c r="A653" s="222" t="s">
        <v>1411</v>
      </c>
      <c r="B653" s="92"/>
      <c r="C653" s="118" t="s">
        <v>1335</v>
      </c>
      <c r="D653" s="118" t="s">
        <v>1314</v>
      </c>
      <c r="E653" s="118" t="s">
        <v>1170</v>
      </c>
      <c r="F653" s="112" t="s">
        <v>1412</v>
      </c>
      <c r="G653" s="119">
        <v>6440.7</v>
      </c>
      <c r="H653" s="119">
        <v>5959.6</v>
      </c>
      <c r="I653" s="50">
        <f t="shared" si="16"/>
        <v>92.53031502786965</v>
      </c>
      <c r="J653" s="51"/>
    </row>
    <row r="654" spans="1:10" s="52" customFormat="1" ht="15" customHeight="1" hidden="1">
      <c r="A654" s="220" t="s">
        <v>313</v>
      </c>
      <c r="B654" s="154"/>
      <c r="C654" s="118" t="s">
        <v>1335</v>
      </c>
      <c r="D654" s="118" t="s">
        <v>1314</v>
      </c>
      <c r="E654" s="118" t="s">
        <v>1170</v>
      </c>
      <c r="F654" s="155" t="s">
        <v>317</v>
      </c>
      <c r="G654" s="119">
        <v>4977.2</v>
      </c>
      <c r="H654" s="119">
        <v>4873.6</v>
      </c>
      <c r="I654" s="50">
        <f t="shared" si="16"/>
        <v>97.91850839829624</v>
      </c>
      <c r="J654" s="51"/>
    </row>
    <row r="655" spans="1:10" s="52" customFormat="1" ht="33.75" customHeight="1">
      <c r="A655" s="221" t="s">
        <v>1171</v>
      </c>
      <c r="B655" s="92"/>
      <c r="C655" s="118" t="s">
        <v>1335</v>
      </c>
      <c r="D655" s="118" t="s">
        <v>1314</v>
      </c>
      <c r="E655" s="118" t="s">
        <v>1172</v>
      </c>
      <c r="F655" s="112"/>
      <c r="G655" s="119">
        <f>SUM(G656:G657)</f>
        <v>1000.8</v>
      </c>
      <c r="H655" s="119">
        <f>SUM(H656:H657)</f>
        <v>1000.8</v>
      </c>
      <c r="I655" s="50">
        <f aca="true" t="shared" si="18" ref="I655:I718">SUM(H655/G655*100)</f>
        <v>100</v>
      </c>
      <c r="J655" s="51"/>
    </row>
    <row r="656" spans="1:10" s="52" customFormat="1" ht="14.25" customHeight="1">
      <c r="A656" s="222" t="s">
        <v>304</v>
      </c>
      <c r="B656" s="92"/>
      <c r="C656" s="118" t="s">
        <v>1335</v>
      </c>
      <c r="D656" s="118" t="s">
        <v>1314</v>
      </c>
      <c r="E656" s="118" t="s">
        <v>1172</v>
      </c>
      <c r="F656" s="112" t="s">
        <v>1412</v>
      </c>
      <c r="G656" s="119">
        <v>548.9</v>
      </c>
      <c r="H656" s="119">
        <v>548.9</v>
      </c>
      <c r="I656" s="50">
        <f t="shared" si="18"/>
        <v>100</v>
      </c>
      <c r="J656" s="51"/>
    </row>
    <row r="657" spans="1:10" s="52" customFormat="1" ht="15.75" customHeight="1">
      <c r="A657" s="220" t="s">
        <v>313</v>
      </c>
      <c r="B657" s="107"/>
      <c r="C657" s="118" t="s">
        <v>1335</v>
      </c>
      <c r="D657" s="118" t="s">
        <v>1314</v>
      </c>
      <c r="E657" s="118" t="s">
        <v>1172</v>
      </c>
      <c r="F657" s="155" t="s">
        <v>317</v>
      </c>
      <c r="G657" s="119">
        <v>451.9</v>
      </c>
      <c r="H657" s="119">
        <v>451.9</v>
      </c>
      <c r="I657" s="50">
        <f t="shared" si="18"/>
        <v>100</v>
      </c>
      <c r="J657" s="51">
        <f>SUM('[1]ведомствен.'!G1291)</f>
        <v>9397.2</v>
      </c>
    </row>
    <row r="658" spans="1:10" s="52" customFormat="1" ht="56.25" customHeight="1" hidden="1">
      <c r="A658" s="219" t="s">
        <v>1167</v>
      </c>
      <c r="B658" s="92"/>
      <c r="C658" s="118" t="s">
        <v>1335</v>
      </c>
      <c r="D658" s="118" t="s">
        <v>1314</v>
      </c>
      <c r="E658" s="118" t="s">
        <v>1168</v>
      </c>
      <c r="F658" s="112"/>
      <c r="G658" s="119">
        <f>SUM(G659)</f>
        <v>0</v>
      </c>
      <c r="H658" s="119">
        <f>SUM(H659)</f>
        <v>0</v>
      </c>
      <c r="I658" s="50" t="e">
        <f t="shared" si="18"/>
        <v>#DIV/0!</v>
      </c>
      <c r="J658" s="51"/>
    </row>
    <row r="659" spans="1:10" s="52" customFormat="1" ht="0.75" customHeight="1" hidden="1">
      <c r="A659" s="222" t="s">
        <v>425</v>
      </c>
      <c r="B659" s="92"/>
      <c r="C659" s="118" t="s">
        <v>1335</v>
      </c>
      <c r="D659" s="118" t="s">
        <v>1314</v>
      </c>
      <c r="E659" s="118" t="s">
        <v>1168</v>
      </c>
      <c r="F659" s="112" t="s">
        <v>1173</v>
      </c>
      <c r="G659" s="119"/>
      <c r="H659" s="119"/>
      <c r="I659" s="50" t="e">
        <f t="shared" si="18"/>
        <v>#DIV/0!</v>
      </c>
      <c r="J659" s="51"/>
    </row>
    <row r="660" spans="1:10" s="52" customFormat="1" ht="14.25" customHeight="1" hidden="1">
      <c r="A660" s="218" t="s">
        <v>1372</v>
      </c>
      <c r="B660" s="92"/>
      <c r="C660" s="118" t="s">
        <v>1335</v>
      </c>
      <c r="D660" s="118" t="s">
        <v>1314</v>
      </c>
      <c r="E660" s="118" t="s">
        <v>1373</v>
      </c>
      <c r="F660" s="112"/>
      <c r="G660" s="119"/>
      <c r="H660" s="119"/>
      <c r="I660" s="50" t="e">
        <f t="shared" si="18"/>
        <v>#DIV/0!</v>
      </c>
      <c r="J660" s="51"/>
    </row>
    <row r="661" spans="1:10" s="52" customFormat="1" ht="13.5" customHeight="1">
      <c r="A661" s="218" t="s">
        <v>1480</v>
      </c>
      <c r="B661" s="154"/>
      <c r="C661" s="118" t="s">
        <v>1335</v>
      </c>
      <c r="D661" s="118" t="s">
        <v>1314</v>
      </c>
      <c r="E661" s="118" t="s">
        <v>1481</v>
      </c>
      <c r="F661" s="155"/>
      <c r="G661" s="119">
        <f>SUM(G662)</f>
        <v>191.6</v>
      </c>
      <c r="H661" s="119">
        <f>SUM(H662)</f>
        <v>191.6</v>
      </c>
      <c r="I661" s="50">
        <f t="shared" si="18"/>
        <v>100</v>
      </c>
      <c r="J661" s="51">
        <f>SUM('[1]ведомствен.'!G1295)</f>
        <v>2722.2</v>
      </c>
    </row>
    <row r="662" spans="1:10" s="52" customFormat="1" ht="55.5" customHeight="1" hidden="1">
      <c r="A662" s="220" t="s">
        <v>426</v>
      </c>
      <c r="B662" s="154"/>
      <c r="C662" s="118" t="s">
        <v>1335</v>
      </c>
      <c r="D662" s="118" t="s">
        <v>1314</v>
      </c>
      <c r="E662" s="118" t="s">
        <v>239</v>
      </c>
      <c r="F662" s="155"/>
      <c r="G662" s="119">
        <f>SUM(G663:G664)</f>
        <v>191.6</v>
      </c>
      <c r="H662" s="119">
        <f>SUM(H663:H664)</f>
        <v>191.6</v>
      </c>
      <c r="I662" s="50">
        <f t="shared" si="18"/>
        <v>100</v>
      </c>
      <c r="J662" s="51"/>
    </row>
    <row r="663" spans="1:10" s="52" customFormat="1" ht="14.25" customHeight="1">
      <c r="A663" s="222" t="s">
        <v>304</v>
      </c>
      <c r="B663" s="154"/>
      <c r="C663" s="118" t="s">
        <v>1335</v>
      </c>
      <c r="D663" s="118" t="s">
        <v>1314</v>
      </c>
      <c r="E663" s="118" t="s">
        <v>239</v>
      </c>
      <c r="F663" s="112" t="s">
        <v>1412</v>
      </c>
      <c r="G663" s="119">
        <v>96.5</v>
      </c>
      <c r="H663" s="119">
        <v>96.5</v>
      </c>
      <c r="I663" s="50">
        <f t="shared" si="18"/>
        <v>100</v>
      </c>
      <c r="J663" s="51"/>
    </row>
    <row r="664" spans="1:10" s="52" customFormat="1" ht="32.25" customHeight="1">
      <c r="A664" s="220" t="s">
        <v>313</v>
      </c>
      <c r="B664" s="154"/>
      <c r="C664" s="118" t="s">
        <v>1335</v>
      </c>
      <c r="D664" s="118" t="s">
        <v>1314</v>
      </c>
      <c r="E664" s="118" t="s">
        <v>239</v>
      </c>
      <c r="F664" s="155" t="s">
        <v>317</v>
      </c>
      <c r="G664" s="119">
        <v>95.1</v>
      </c>
      <c r="H664" s="119">
        <v>95.1</v>
      </c>
      <c r="I664" s="50">
        <f t="shared" si="18"/>
        <v>100</v>
      </c>
      <c r="J664" s="51"/>
    </row>
    <row r="665" spans="1:10" s="52" customFormat="1" ht="14.25" customHeight="1">
      <c r="A665" s="222" t="s">
        <v>1374</v>
      </c>
      <c r="B665" s="96"/>
      <c r="C665" s="177" t="s">
        <v>1335</v>
      </c>
      <c r="D665" s="177" t="s">
        <v>1314</v>
      </c>
      <c r="E665" s="177" t="s">
        <v>1375</v>
      </c>
      <c r="F665" s="188"/>
      <c r="G665" s="119">
        <f>SUM(G666)</f>
        <v>337.2</v>
      </c>
      <c r="H665" s="119">
        <f>SUM(H666)</f>
        <v>337.2</v>
      </c>
      <c r="I665" s="50">
        <f t="shared" si="18"/>
        <v>100</v>
      </c>
      <c r="J665" s="51">
        <f>SUM('[1]ведомствен.'!G1299)</f>
        <v>582.2</v>
      </c>
    </row>
    <row r="666" spans="1:10" s="52" customFormat="1" ht="41.25" customHeight="1">
      <c r="A666" s="219" t="s">
        <v>355</v>
      </c>
      <c r="B666" s="96"/>
      <c r="C666" s="177" t="s">
        <v>1335</v>
      </c>
      <c r="D666" s="177" t="s">
        <v>1314</v>
      </c>
      <c r="E666" s="177" t="s">
        <v>271</v>
      </c>
      <c r="F666" s="188"/>
      <c r="G666" s="119">
        <f>SUM(G667)</f>
        <v>337.2</v>
      </c>
      <c r="H666" s="119">
        <f>SUM(H667)</f>
        <v>337.2</v>
      </c>
      <c r="I666" s="50">
        <f t="shared" si="18"/>
        <v>100</v>
      </c>
      <c r="J666" s="51"/>
    </row>
    <row r="667" spans="1:10" s="52" customFormat="1" ht="36" customHeight="1">
      <c r="A667" s="222" t="s">
        <v>378</v>
      </c>
      <c r="B667" s="96"/>
      <c r="C667" s="177" t="s">
        <v>1335</v>
      </c>
      <c r="D667" s="177" t="s">
        <v>1314</v>
      </c>
      <c r="E667" s="177" t="s">
        <v>271</v>
      </c>
      <c r="F667" s="188" t="s">
        <v>317</v>
      </c>
      <c r="G667" s="119">
        <v>337.2</v>
      </c>
      <c r="H667" s="119">
        <v>337.2</v>
      </c>
      <c r="I667" s="50">
        <f t="shared" si="18"/>
        <v>100</v>
      </c>
      <c r="J667" s="51"/>
    </row>
    <row r="668" spans="1:10" s="52" customFormat="1" ht="19.5" customHeight="1">
      <c r="A668" s="218" t="s">
        <v>1336</v>
      </c>
      <c r="B668" s="88"/>
      <c r="C668" s="123" t="s">
        <v>1335</v>
      </c>
      <c r="D668" s="123" t="s">
        <v>1335</v>
      </c>
      <c r="E668" s="123"/>
      <c r="F668" s="176"/>
      <c r="G668" s="119">
        <f>SUM(G673+G683+G694+G669+G698)</f>
        <v>38615.5</v>
      </c>
      <c r="H668" s="119">
        <f>SUM(H673+H683+H694+H669+H698)</f>
        <v>38432.1</v>
      </c>
      <c r="I668" s="50">
        <f t="shared" si="18"/>
        <v>99.52506118009607</v>
      </c>
      <c r="J668" s="51"/>
    </row>
    <row r="669" spans="1:10" s="52" customFormat="1" ht="34.5" customHeight="1">
      <c r="A669" s="218" t="s">
        <v>1330</v>
      </c>
      <c r="B669" s="82"/>
      <c r="C669" s="118" t="s">
        <v>1335</v>
      </c>
      <c r="D669" s="118" t="s">
        <v>1335</v>
      </c>
      <c r="E669" s="123" t="s">
        <v>1331</v>
      </c>
      <c r="F669" s="155"/>
      <c r="G669" s="119">
        <f>SUM(G670)</f>
        <v>35</v>
      </c>
      <c r="H669" s="119">
        <f>SUM(H670)</f>
        <v>35</v>
      </c>
      <c r="I669" s="50">
        <f t="shared" si="18"/>
        <v>100</v>
      </c>
      <c r="J669" s="51">
        <f>SUM('[1]ведомствен.'!G1303)</f>
        <v>3559.1</v>
      </c>
    </row>
    <row r="670" spans="1:10" s="52" customFormat="1" ht="14.25" customHeight="1" hidden="1">
      <c r="A670" s="226" t="s">
        <v>376</v>
      </c>
      <c r="B670" s="82"/>
      <c r="C670" s="118" t="s">
        <v>1335</v>
      </c>
      <c r="D670" s="118" t="s">
        <v>1335</v>
      </c>
      <c r="E670" s="123" t="s">
        <v>377</v>
      </c>
      <c r="F670" s="112"/>
      <c r="G670" s="119">
        <f>SUM(G671)</f>
        <v>35</v>
      </c>
      <c r="H670" s="119">
        <f>SUM(H671)</f>
        <v>35</v>
      </c>
      <c r="I670" s="50">
        <f t="shared" si="18"/>
        <v>100</v>
      </c>
      <c r="J670" s="51"/>
    </row>
    <row r="671" spans="1:10" s="52" customFormat="1" ht="15">
      <c r="A671" s="220" t="s">
        <v>304</v>
      </c>
      <c r="B671" s="82"/>
      <c r="C671" s="118" t="s">
        <v>1335</v>
      </c>
      <c r="D671" s="118" t="s">
        <v>1335</v>
      </c>
      <c r="E671" s="123" t="s">
        <v>377</v>
      </c>
      <c r="F671" s="188" t="s">
        <v>1412</v>
      </c>
      <c r="G671" s="119">
        <v>35</v>
      </c>
      <c r="H671" s="119">
        <v>35</v>
      </c>
      <c r="I671" s="50">
        <f t="shared" si="18"/>
        <v>100</v>
      </c>
      <c r="J671" s="51"/>
    </row>
    <row r="672" spans="1:10" s="52" customFormat="1" ht="15" customHeight="1" hidden="1">
      <c r="A672" s="222" t="s">
        <v>1122</v>
      </c>
      <c r="B672" s="91"/>
      <c r="C672" s="123" t="s">
        <v>1335</v>
      </c>
      <c r="D672" s="123" t="s">
        <v>1335</v>
      </c>
      <c r="E672" s="123" t="s">
        <v>1373</v>
      </c>
      <c r="F672" s="112" t="s">
        <v>1123</v>
      </c>
      <c r="G672" s="119"/>
      <c r="H672" s="119"/>
      <c r="I672" s="50" t="e">
        <f t="shared" si="18"/>
        <v>#DIV/0!</v>
      </c>
      <c r="J672" s="51"/>
    </row>
    <row r="673" spans="1:10" s="52" customFormat="1" ht="15" customHeight="1" hidden="1">
      <c r="A673" s="220" t="s">
        <v>1174</v>
      </c>
      <c r="B673" s="91"/>
      <c r="C673" s="118" t="s">
        <v>1335</v>
      </c>
      <c r="D673" s="118" t="s">
        <v>1335</v>
      </c>
      <c r="E673" s="118" t="s">
        <v>1175</v>
      </c>
      <c r="F673" s="112"/>
      <c r="G673" s="119">
        <f>SUM(G674+G681+G679)</f>
        <v>2361.7</v>
      </c>
      <c r="H673" s="119">
        <f>SUM(H674+H681+H679)</f>
        <v>2361.1</v>
      </c>
      <c r="I673" s="50">
        <f t="shared" si="18"/>
        <v>99.97459457170682</v>
      </c>
      <c r="J673" s="51">
        <f>SUM('[1]ведомствен.'!G1307)</f>
        <v>0</v>
      </c>
    </row>
    <row r="674" spans="1:10" s="52" customFormat="1" ht="43.5" customHeight="1">
      <c r="A674" s="220" t="s">
        <v>1195</v>
      </c>
      <c r="B674" s="92"/>
      <c r="C674" s="118" t="s">
        <v>1335</v>
      </c>
      <c r="D674" s="118" t="s">
        <v>1335</v>
      </c>
      <c r="E674" s="118" t="s">
        <v>1178</v>
      </c>
      <c r="F674" s="112"/>
      <c r="G674" s="119">
        <f>SUM(G675)</f>
        <v>445.9</v>
      </c>
      <c r="H674" s="119">
        <f>SUM(H675)</f>
        <v>445.9</v>
      </c>
      <c r="I674" s="50">
        <f t="shared" si="18"/>
        <v>100</v>
      </c>
      <c r="J674" s="51"/>
    </row>
    <row r="675" spans="1:10" s="52" customFormat="1" ht="18" customHeight="1">
      <c r="A675" s="222" t="s">
        <v>304</v>
      </c>
      <c r="B675" s="91"/>
      <c r="C675" s="118" t="s">
        <v>1335</v>
      </c>
      <c r="D675" s="118" t="s">
        <v>1335</v>
      </c>
      <c r="E675" s="118" t="s">
        <v>1178</v>
      </c>
      <c r="F675" s="112" t="s">
        <v>1412</v>
      </c>
      <c r="G675" s="119">
        <v>445.9</v>
      </c>
      <c r="H675" s="119">
        <v>445.9</v>
      </c>
      <c r="I675" s="50">
        <f t="shared" si="18"/>
        <v>100</v>
      </c>
      <c r="J675" s="51"/>
    </row>
    <row r="676" spans="1:10" s="52" customFormat="1" ht="17.25" customHeight="1" hidden="1">
      <c r="A676" s="218" t="s">
        <v>1319</v>
      </c>
      <c r="B676" s="88"/>
      <c r="C676" s="118" t="s">
        <v>1335</v>
      </c>
      <c r="D676" s="118" t="s">
        <v>1335</v>
      </c>
      <c r="E676" s="118" t="s">
        <v>1177</v>
      </c>
      <c r="F676" s="176" t="s">
        <v>1320</v>
      </c>
      <c r="G676" s="119"/>
      <c r="H676" s="119"/>
      <c r="I676" s="50" t="e">
        <f t="shared" si="18"/>
        <v>#DIV/0!</v>
      </c>
      <c r="J676" s="51">
        <f>SUM('[1]ведомствен.'!G1310)</f>
        <v>58506.4</v>
      </c>
    </row>
    <row r="677" spans="1:10" s="52" customFormat="1" ht="57" customHeight="1" hidden="1">
      <c r="A677" s="218" t="s">
        <v>1409</v>
      </c>
      <c r="B677" s="91"/>
      <c r="C677" s="118" t="s">
        <v>1335</v>
      </c>
      <c r="D677" s="118" t="s">
        <v>1335</v>
      </c>
      <c r="E677" s="118" t="s">
        <v>935</v>
      </c>
      <c r="F677" s="112"/>
      <c r="G677" s="119">
        <f>SUM(G678)</f>
        <v>0</v>
      </c>
      <c r="H677" s="119">
        <f>SUM(H678)</f>
        <v>0</v>
      </c>
      <c r="I677" s="50" t="e">
        <f t="shared" si="18"/>
        <v>#DIV/0!</v>
      </c>
      <c r="J677" s="51"/>
    </row>
    <row r="678" spans="1:10" s="52" customFormat="1" ht="27" customHeight="1" hidden="1">
      <c r="A678" s="222" t="s">
        <v>1411</v>
      </c>
      <c r="B678" s="91"/>
      <c r="C678" s="118" t="s">
        <v>1335</v>
      </c>
      <c r="D678" s="118" t="s">
        <v>1335</v>
      </c>
      <c r="E678" s="118" t="s">
        <v>935</v>
      </c>
      <c r="F678" s="112" t="s">
        <v>1412</v>
      </c>
      <c r="G678" s="119"/>
      <c r="H678" s="119"/>
      <c r="I678" s="50" t="e">
        <f t="shared" si="18"/>
        <v>#DIV/0!</v>
      </c>
      <c r="J678" s="51"/>
    </row>
    <row r="679" spans="1:10" s="11" customFormat="1" ht="41.25" customHeight="1" hidden="1">
      <c r="A679" s="222" t="s">
        <v>1179</v>
      </c>
      <c r="B679" s="91"/>
      <c r="C679" s="118" t="s">
        <v>1335</v>
      </c>
      <c r="D679" s="118" t="s">
        <v>1335</v>
      </c>
      <c r="E679" s="118" t="s">
        <v>1180</v>
      </c>
      <c r="F679" s="112"/>
      <c r="G679" s="119">
        <f>SUM(G680)</f>
        <v>0</v>
      </c>
      <c r="H679" s="119">
        <f>SUM(H680)</f>
        <v>0</v>
      </c>
      <c r="I679" s="50" t="e">
        <f t="shared" si="18"/>
        <v>#DIV/0!</v>
      </c>
      <c r="J679" s="31"/>
    </row>
    <row r="680" spans="1:10" s="52" customFormat="1" ht="15" hidden="1">
      <c r="A680" s="222" t="s">
        <v>1411</v>
      </c>
      <c r="B680" s="91"/>
      <c r="C680" s="118" t="s">
        <v>1335</v>
      </c>
      <c r="D680" s="118" t="s">
        <v>1335</v>
      </c>
      <c r="E680" s="118" t="s">
        <v>1180</v>
      </c>
      <c r="F680" s="112" t="s">
        <v>1412</v>
      </c>
      <c r="G680" s="119">
        <v>0</v>
      </c>
      <c r="H680" s="119">
        <v>0</v>
      </c>
      <c r="I680" s="50" t="e">
        <f t="shared" si="18"/>
        <v>#DIV/0!</v>
      </c>
      <c r="J680" s="51">
        <f>SUM('[1]ведомствен.'!G1314)</f>
        <v>8899.7</v>
      </c>
    </row>
    <row r="681" spans="1:10" s="52" customFormat="1" ht="28.5" customHeight="1" hidden="1">
      <c r="A681" s="218" t="s">
        <v>303</v>
      </c>
      <c r="B681" s="91"/>
      <c r="C681" s="118" t="s">
        <v>1335</v>
      </c>
      <c r="D681" s="118" t="s">
        <v>1335</v>
      </c>
      <c r="E681" s="118" t="s">
        <v>1181</v>
      </c>
      <c r="F681" s="112"/>
      <c r="G681" s="119">
        <f>SUM(G682)</f>
        <v>1915.8</v>
      </c>
      <c r="H681" s="119">
        <f>SUM(H682)</f>
        <v>1915.2</v>
      </c>
      <c r="I681" s="50">
        <f t="shared" si="18"/>
        <v>99.96868149076104</v>
      </c>
      <c r="J681" s="51"/>
    </row>
    <row r="682" spans="1:10" s="52" customFormat="1" ht="15" customHeight="1" hidden="1">
      <c r="A682" s="222" t="s">
        <v>304</v>
      </c>
      <c r="B682" s="91"/>
      <c r="C682" s="118" t="s">
        <v>1335</v>
      </c>
      <c r="D682" s="118" t="s">
        <v>1335</v>
      </c>
      <c r="E682" s="118" t="s">
        <v>1181</v>
      </c>
      <c r="F682" s="112" t="s">
        <v>1412</v>
      </c>
      <c r="G682" s="119">
        <v>1915.8</v>
      </c>
      <c r="H682" s="119">
        <v>1915.2</v>
      </c>
      <c r="I682" s="50"/>
      <c r="J682" s="51"/>
    </row>
    <row r="683" spans="1:10" s="52" customFormat="1" ht="28.5" customHeight="1" hidden="1">
      <c r="A683" s="221" t="s">
        <v>1182</v>
      </c>
      <c r="B683" s="88"/>
      <c r="C683" s="123" t="s">
        <v>1335</v>
      </c>
      <c r="D683" s="123" t="s">
        <v>1335</v>
      </c>
      <c r="E683" s="123" t="s">
        <v>1338</v>
      </c>
      <c r="F683" s="176"/>
      <c r="G683" s="119">
        <f>SUM(G684)</f>
        <v>35646.4</v>
      </c>
      <c r="H683" s="119">
        <f>SUM(H684)</f>
        <v>35463.6</v>
      </c>
      <c r="I683" s="50"/>
      <c r="J683" s="51"/>
    </row>
    <row r="684" spans="1:10" s="52" customFormat="1" ht="42.75" customHeight="1" hidden="1">
      <c r="A684" s="226" t="s">
        <v>1183</v>
      </c>
      <c r="B684" s="156"/>
      <c r="C684" s="118" t="s">
        <v>1335</v>
      </c>
      <c r="D684" s="118" t="s">
        <v>1335</v>
      </c>
      <c r="E684" s="118" t="s">
        <v>1184</v>
      </c>
      <c r="F684" s="112"/>
      <c r="G684" s="119">
        <f>SUM(G685)+G689+G692</f>
        <v>35646.4</v>
      </c>
      <c r="H684" s="119">
        <f>SUM(H685)+H689+H692</f>
        <v>35463.6</v>
      </c>
      <c r="I684" s="50">
        <f t="shared" si="18"/>
        <v>99.48718524170744</v>
      </c>
      <c r="J684" s="51"/>
    </row>
    <row r="685" spans="1:10" s="52" customFormat="1" ht="26.25" customHeight="1" hidden="1">
      <c r="A685" s="226" t="s">
        <v>1185</v>
      </c>
      <c r="B685" s="156"/>
      <c r="C685" s="118" t="s">
        <v>1335</v>
      </c>
      <c r="D685" s="118" t="s">
        <v>1335</v>
      </c>
      <c r="E685" s="118" t="s">
        <v>1186</v>
      </c>
      <c r="F685" s="112"/>
      <c r="G685" s="119">
        <f>SUM(G686:G688)</f>
        <v>3800</v>
      </c>
      <c r="H685" s="119">
        <f>SUM(H686:H688)</f>
        <v>3718.2</v>
      </c>
      <c r="I685" s="50">
        <f t="shared" si="18"/>
        <v>97.84736842105262</v>
      </c>
      <c r="J685" s="51"/>
    </row>
    <row r="686" spans="1:10" s="52" customFormat="1" ht="15" customHeight="1" hidden="1">
      <c r="A686" s="222" t="s">
        <v>304</v>
      </c>
      <c r="B686" s="156"/>
      <c r="C686" s="118" t="s">
        <v>1335</v>
      </c>
      <c r="D686" s="118" t="s">
        <v>1335</v>
      </c>
      <c r="E686" s="118" t="s">
        <v>1186</v>
      </c>
      <c r="F686" s="112" t="s">
        <v>1412</v>
      </c>
      <c r="G686" s="119">
        <v>1751.4</v>
      </c>
      <c r="H686" s="119">
        <v>1726.6</v>
      </c>
      <c r="I686" s="50">
        <f t="shared" si="18"/>
        <v>98.58398995089641</v>
      </c>
      <c r="J686" s="51"/>
    </row>
    <row r="687" spans="1:10" s="52" customFormat="1" ht="15" customHeight="1" hidden="1">
      <c r="A687" s="218" t="s">
        <v>1319</v>
      </c>
      <c r="B687" s="156"/>
      <c r="C687" s="118" t="s">
        <v>1335</v>
      </c>
      <c r="D687" s="118" t="s">
        <v>1335</v>
      </c>
      <c r="E687" s="118" t="s">
        <v>1186</v>
      </c>
      <c r="F687" s="112" t="s">
        <v>1320</v>
      </c>
      <c r="G687" s="119">
        <v>537.1</v>
      </c>
      <c r="H687" s="119">
        <v>537.1</v>
      </c>
      <c r="I687" s="50">
        <f t="shared" si="18"/>
        <v>100</v>
      </c>
      <c r="J687" s="51"/>
    </row>
    <row r="688" spans="1:10" s="52" customFormat="1" ht="15.75" customHeight="1" hidden="1">
      <c r="A688" s="222" t="s">
        <v>378</v>
      </c>
      <c r="B688" s="88"/>
      <c r="C688" s="123" t="s">
        <v>1335</v>
      </c>
      <c r="D688" s="123" t="s">
        <v>1335</v>
      </c>
      <c r="E688" s="123" t="s">
        <v>1186</v>
      </c>
      <c r="F688" s="176" t="s">
        <v>317</v>
      </c>
      <c r="G688" s="119">
        <v>1511.5</v>
      </c>
      <c r="H688" s="119">
        <v>1454.5</v>
      </c>
      <c r="I688" s="50">
        <f t="shared" si="18"/>
        <v>96.22891167714191</v>
      </c>
      <c r="J688" s="51"/>
    </row>
    <row r="689" spans="1:10" s="52" customFormat="1" ht="28.5" customHeight="1" hidden="1">
      <c r="A689" s="222" t="s">
        <v>1187</v>
      </c>
      <c r="B689" s="107"/>
      <c r="C689" s="123" t="s">
        <v>1335</v>
      </c>
      <c r="D689" s="123" t="s">
        <v>1335</v>
      </c>
      <c r="E689" s="118" t="s">
        <v>1188</v>
      </c>
      <c r="F689" s="155"/>
      <c r="G689" s="119">
        <f>SUM(G690:G691)</f>
        <v>7267.4</v>
      </c>
      <c r="H689" s="119">
        <f>SUM(H690:H691)</f>
        <v>7166.4</v>
      </c>
      <c r="I689" s="50">
        <f t="shared" si="18"/>
        <v>98.6102319949363</v>
      </c>
      <c r="J689" s="51"/>
    </row>
    <row r="690" spans="1:10" s="52" customFormat="1" ht="15">
      <c r="A690" s="222" t="s">
        <v>304</v>
      </c>
      <c r="B690" s="107"/>
      <c r="C690" s="123" t="s">
        <v>1335</v>
      </c>
      <c r="D690" s="123" t="s">
        <v>1335</v>
      </c>
      <c r="E690" s="118" t="s">
        <v>1188</v>
      </c>
      <c r="F690" s="155" t="s">
        <v>1412</v>
      </c>
      <c r="G690" s="119">
        <v>3633.7</v>
      </c>
      <c r="H690" s="119">
        <v>3551.3</v>
      </c>
      <c r="I690" s="50">
        <f t="shared" si="18"/>
        <v>97.73233893827229</v>
      </c>
      <c r="J690" s="51"/>
    </row>
    <row r="691" spans="1:9" s="52" customFormat="1" ht="28.5">
      <c r="A691" s="222" t="s">
        <v>378</v>
      </c>
      <c r="B691" s="107"/>
      <c r="C691" s="123" t="s">
        <v>1335</v>
      </c>
      <c r="D691" s="123" t="s">
        <v>1335</v>
      </c>
      <c r="E691" s="118" t="s">
        <v>1188</v>
      </c>
      <c r="F691" s="155" t="s">
        <v>317</v>
      </c>
      <c r="G691" s="119">
        <v>3633.7</v>
      </c>
      <c r="H691" s="119">
        <v>3615.1</v>
      </c>
      <c r="I691" s="50">
        <f t="shared" si="18"/>
        <v>99.48812505160029</v>
      </c>
    </row>
    <row r="692" spans="1:10" s="52" customFormat="1" ht="56.25" customHeight="1">
      <c r="A692" s="222" t="s">
        <v>1191</v>
      </c>
      <c r="B692" s="88"/>
      <c r="C692" s="118" t="s">
        <v>1335</v>
      </c>
      <c r="D692" s="123" t="s">
        <v>1335</v>
      </c>
      <c r="E692" s="118" t="s">
        <v>1192</v>
      </c>
      <c r="F692" s="176"/>
      <c r="G692" s="119">
        <f>SUM(G693)</f>
        <v>24579</v>
      </c>
      <c r="H692" s="119">
        <f>SUM(H693)</f>
        <v>24579</v>
      </c>
      <c r="I692" s="50">
        <f t="shared" si="18"/>
        <v>100</v>
      </c>
      <c r="J692" s="52">
        <f>SUM('[1]ведомствен.'!G1319)</f>
        <v>191475</v>
      </c>
    </row>
    <row r="693" spans="1:10" s="52" customFormat="1" ht="21.75" customHeight="1" hidden="1">
      <c r="A693" s="222" t="s">
        <v>427</v>
      </c>
      <c r="B693" s="88"/>
      <c r="C693" s="118" t="s">
        <v>1335</v>
      </c>
      <c r="D693" s="123" t="s">
        <v>1335</v>
      </c>
      <c r="E693" s="118" t="s">
        <v>1192</v>
      </c>
      <c r="F693" s="176" t="s">
        <v>428</v>
      </c>
      <c r="G693" s="119">
        <v>24579</v>
      </c>
      <c r="H693" s="119">
        <v>24579</v>
      </c>
      <c r="I693" s="50"/>
      <c r="J693" s="51"/>
    </row>
    <row r="694" spans="1:9" s="52" customFormat="1" ht="15.75" customHeight="1" hidden="1">
      <c r="A694" s="218" t="s">
        <v>1480</v>
      </c>
      <c r="B694" s="107"/>
      <c r="C694" s="118" t="s">
        <v>1335</v>
      </c>
      <c r="D694" s="118" t="s">
        <v>1335</v>
      </c>
      <c r="E694" s="118" t="s">
        <v>1481</v>
      </c>
      <c r="F694" s="155"/>
      <c r="G694" s="119">
        <f>SUM(G695)</f>
        <v>177</v>
      </c>
      <c r="H694" s="119">
        <f>SUM(H695)</f>
        <v>177</v>
      </c>
      <c r="I694" s="50"/>
    </row>
    <row r="695" spans="1:9" s="52" customFormat="1" ht="42.75" customHeight="1" hidden="1">
      <c r="A695" s="237" t="s">
        <v>429</v>
      </c>
      <c r="B695" s="115"/>
      <c r="C695" s="177" t="s">
        <v>1335</v>
      </c>
      <c r="D695" s="177" t="s">
        <v>1335</v>
      </c>
      <c r="E695" s="177" t="s">
        <v>430</v>
      </c>
      <c r="F695" s="188"/>
      <c r="G695" s="124">
        <f>SUM(G696)</f>
        <v>177</v>
      </c>
      <c r="H695" s="124">
        <f>SUM(H696)</f>
        <v>177</v>
      </c>
      <c r="I695" s="50"/>
    </row>
    <row r="696" spans="1:9" s="52" customFormat="1" ht="15" customHeight="1" hidden="1">
      <c r="A696" s="237" t="s">
        <v>1122</v>
      </c>
      <c r="B696" s="115"/>
      <c r="C696" s="177" t="s">
        <v>1335</v>
      </c>
      <c r="D696" s="177" t="s">
        <v>1335</v>
      </c>
      <c r="E696" s="177" t="s">
        <v>430</v>
      </c>
      <c r="F696" s="188" t="s">
        <v>1123</v>
      </c>
      <c r="G696" s="124">
        <v>177</v>
      </c>
      <c r="H696" s="124">
        <v>177</v>
      </c>
      <c r="I696" s="50">
        <f>SUM(H696/G696*100)</f>
        <v>100</v>
      </c>
    </row>
    <row r="697" spans="1:9" s="52" customFormat="1" ht="15.75" customHeight="1" hidden="1">
      <c r="A697" s="222" t="s">
        <v>1197</v>
      </c>
      <c r="B697" s="88"/>
      <c r="C697" s="118" t="s">
        <v>1335</v>
      </c>
      <c r="D697" s="123" t="s">
        <v>1335</v>
      </c>
      <c r="E697" s="118" t="s">
        <v>1196</v>
      </c>
      <c r="F697" s="176" t="s">
        <v>1198</v>
      </c>
      <c r="G697" s="119"/>
      <c r="H697" s="119"/>
      <c r="I697" s="50" t="e">
        <f>SUM(H697/G697*100)</f>
        <v>#DIV/0!</v>
      </c>
    </row>
    <row r="698" spans="1:9" s="52" customFormat="1" ht="17.25" customHeight="1" hidden="1">
      <c r="A698" s="222" t="s">
        <v>1374</v>
      </c>
      <c r="B698" s="157"/>
      <c r="C698" s="118" t="s">
        <v>1335</v>
      </c>
      <c r="D698" s="118" t="s">
        <v>1335</v>
      </c>
      <c r="E698" s="118" t="s">
        <v>1375</v>
      </c>
      <c r="F698" s="155"/>
      <c r="G698" s="119">
        <f>SUM(G701)+G699</f>
        <v>395.4</v>
      </c>
      <c r="H698" s="119">
        <f>SUM(H701)+H699</f>
        <v>395.4</v>
      </c>
      <c r="I698" s="50">
        <f>SUM(H698/G698*100)</f>
        <v>100</v>
      </c>
    </row>
    <row r="699" spans="1:10" s="52" customFormat="1" ht="42.75" hidden="1">
      <c r="A699" s="228" t="s">
        <v>355</v>
      </c>
      <c r="B699" s="157"/>
      <c r="C699" s="118" t="s">
        <v>1335</v>
      </c>
      <c r="D699" s="118" t="s">
        <v>1335</v>
      </c>
      <c r="E699" s="118" t="s">
        <v>271</v>
      </c>
      <c r="F699" s="155"/>
      <c r="G699" s="119">
        <f>SUM(G700)</f>
        <v>0</v>
      </c>
      <c r="H699" s="119">
        <f>SUM(H700)</f>
        <v>0</v>
      </c>
      <c r="I699" s="50" t="e">
        <f t="shared" si="18"/>
        <v>#DIV/0!</v>
      </c>
      <c r="J699" s="51"/>
    </row>
    <row r="700" spans="1:10" s="52" customFormat="1" ht="18.75" customHeight="1" hidden="1">
      <c r="A700" s="222" t="s">
        <v>304</v>
      </c>
      <c r="B700" s="157"/>
      <c r="C700" s="118" t="s">
        <v>1335</v>
      </c>
      <c r="D700" s="118" t="s">
        <v>1335</v>
      </c>
      <c r="E700" s="118" t="s">
        <v>271</v>
      </c>
      <c r="F700" s="155" t="s">
        <v>1412</v>
      </c>
      <c r="G700" s="119"/>
      <c r="H700" s="119"/>
      <c r="I700" s="50" t="e">
        <f t="shared" si="18"/>
        <v>#DIV/0!</v>
      </c>
      <c r="J700" s="51"/>
    </row>
    <row r="701" spans="1:10" s="52" customFormat="1" ht="43.5" customHeight="1">
      <c r="A701" s="228" t="s">
        <v>431</v>
      </c>
      <c r="B701" s="157"/>
      <c r="C701" s="118" t="s">
        <v>1335</v>
      </c>
      <c r="D701" s="118" t="s">
        <v>1335</v>
      </c>
      <c r="E701" s="118" t="s">
        <v>432</v>
      </c>
      <c r="F701" s="155"/>
      <c r="G701" s="119">
        <f>SUM(G702+G703)</f>
        <v>395.4</v>
      </c>
      <c r="H701" s="119">
        <f>SUM(H702+H703)</f>
        <v>395.4</v>
      </c>
      <c r="I701" s="50">
        <f t="shared" si="18"/>
        <v>100</v>
      </c>
      <c r="J701" s="51">
        <f>SUM('[1]ведомствен.'!G1322)</f>
        <v>11290.2</v>
      </c>
    </row>
    <row r="702" spans="1:10" s="52" customFormat="1" ht="0.75" customHeight="1" hidden="1">
      <c r="A702" s="222" t="s">
        <v>1122</v>
      </c>
      <c r="B702" s="157"/>
      <c r="C702" s="118" t="s">
        <v>1335</v>
      </c>
      <c r="D702" s="118" t="s">
        <v>1335</v>
      </c>
      <c r="E702" s="118" t="s">
        <v>432</v>
      </c>
      <c r="F702" s="155" t="s">
        <v>1123</v>
      </c>
      <c r="G702" s="119">
        <v>325.5</v>
      </c>
      <c r="H702" s="119">
        <v>325.5</v>
      </c>
      <c r="I702" s="50">
        <f t="shared" si="18"/>
        <v>100</v>
      </c>
      <c r="J702" s="51"/>
    </row>
    <row r="703" spans="1:10" s="52" customFormat="1" ht="15" customHeight="1" hidden="1">
      <c r="A703" s="220" t="s">
        <v>313</v>
      </c>
      <c r="B703" s="157"/>
      <c r="C703" s="118" t="s">
        <v>1335</v>
      </c>
      <c r="D703" s="118" t="s">
        <v>1335</v>
      </c>
      <c r="E703" s="118" t="s">
        <v>432</v>
      </c>
      <c r="F703" s="155" t="s">
        <v>317</v>
      </c>
      <c r="G703" s="119">
        <v>69.9</v>
      </c>
      <c r="H703" s="119">
        <v>69.9</v>
      </c>
      <c r="I703" s="50">
        <f t="shared" si="18"/>
        <v>100</v>
      </c>
      <c r="J703" s="51"/>
    </row>
    <row r="704" spans="1:10" s="52" customFormat="1" ht="29.25" customHeight="1" hidden="1">
      <c r="A704" s="218" t="s">
        <v>1199</v>
      </c>
      <c r="B704" s="82"/>
      <c r="C704" s="118" t="s">
        <v>1335</v>
      </c>
      <c r="D704" s="118" t="s">
        <v>1463</v>
      </c>
      <c r="E704" s="118"/>
      <c r="F704" s="112"/>
      <c r="G704" s="119">
        <f>SUM(G708+G712+G719+G738+G705)+G735</f>
        <v>64154.700000000004</v>
      </c>
      <c r="H704" s="119">
        <f>SUM(H708+H712+H719+H738+H705)+H735</f>
        <v>62887.3</v>
      </c>
      <c r="I704" s="50">
        <f t="shared" si="18"/>
        <v>98.02446274396108</v>
      </c>
      <c r="J704" s="51"/>
    </row>
    <row r="705" spans="1:10" s="52" customFormat="1" ht="29.25" customHeight="1" hidden="1">
      <c r="A705" s="220" t="s">
        <v>953</v>
      </c>
      <c r="B705" s="91"/>
      <c r="C705" s="118" t="s">
        <v>1335</v>
      </c>
      <c r="D705" s="118" t="s">
        <v>1463</v>
      </c>
      <c r="E705" s="118" t="s">
        <v>1359</v>
      </c>
      <c r="F705" s="112"/>
      <c r="G705" s="119">
        <f>SUM(G706)</f>
        <v>0</v>
      </c>
      <c r="H705" s="119">
        <f>SUM(H706)</f>
        <v>0</v>
      </c>
      <c r="I705" s="50" t="e">
        <f t="shared" si="18"/>
        <v>#DIV/0!</v>
      </c>
      <c r="J705" s="51"/>
    </row>
    <row r="706" spans="1:10" s="52" customFormat="1" ht="31.5" customHeight="1" hidden="1">
      <c r="A706" s="220" t="s">
        <v>1200</v>
      </c>
      <c r="B706" s="91"/>
      <c r="C706" s="118" t="s">
        <v>1335</v>
      </c>
      <c r="D706" s="118" t="s">
        <v>1463</v>
      </c>
      <c r="E706" s="118" t="s">
        <v>1419</v>
      </c>
      <c r="F706" s="112"/>
      <c r="G706" s="119">
        <f>SUM(G707)</f>
        <v>0</v>
      </c>
      <c r="H706" s="119">
        <f>SUM(H707)</f>
        <v>0</v>
      </c>
      <c r="I706" s="50" t="e">
        <f t="shared" si="18"/>
        <v>#DIV/0!</v>
      </c>
      <c r="J706" s="51"/>
    </row>
    <row r="707" spans="1:10" s="52" customFormat="1" ht="28.5" customHeight="1" hidden="1">
      <c r="A707" s="220" t="s">
        <v>1054</v>
      </c>
      <c r="B707" s="91"/>
      <c r="C707" s="118" t="s">
        <v>1335</v>
      </c>
      <c r="D707" s="118" t="s">
        <v>1463</v>
      </c>
      <c r="E707" s="118" t="s">
        <v>1419</v>
      </c>
      <c r="F707" s="112" t="s">
        <v>1420</v>
      </c>
      <c r="G707" s="119"/>
      <c r="H707" s="119"/>
      <c r="I707" s="50" t="e">
        <f t="shared" si="18"/>
        <v>#DIV/0!</v>
      </c>
      <c r="J707" s="51"/>
    </row>
    <row r="708" spans="1:10" s="52" customFormat="1" ht="18" customHeight="1">
      <c r="A708" s="224" t="s">
        <v>1160</v>
      </c>
      <c r="B708" s="129"/>
      <c r="C708" s="118" t="s">
        <v>1335</v>
      </c>
      <c r="D708" s="118" t="s">
        <v>1463</v>
      </c>
      <c r="E708" s="118" t="s">
        <v>1161</v>
      </c>
      <c r="F708" s="112"/>
      <c r="G708" s="119">
        <f aca="true" t="shared" si="19" ref="G708:H710">SUM(G709)</f>
        <v>4475.9</v>
      </c>
      <c r="H708" s="119">
        <f t="shared" si="19"/>
        <v>4320.1</v>
      </c>
      <c r="I708" s="50">
        <f t="shared" si="18"/>
        <v>96.51913581626044</v>
      </c>
      <c r="J708" s="51"/>
    </row>
    <row r="709" spans="1:10" s="52" customFormat="1" ht="0.75" customHeight="1" hidden="1">
      <c r="A709" s="218" t="s">
        <v>1201</v>
      </c>
      <c r="B709" s="129"/>
      <c r="C709" s="118" t="s">
        <v>1335</v>
      </c>
      <c r="D709" s="118" t="s">
        <v>1463</v>
      </c>
      <c r="E709" s="118" t="s">
        <v>1202</v>
      </c>
      <c r="F709" s="112"/>
      <c r="G709" s="119">
        <f t="shared" si="19"/>
        <v>4475.9</v>
      </c>
      <c r="H709" s="119">
        <f t="shared" si="19"/>
        <v>4320.1</v>
      </c>
      <c r="I709" s="50">
        <f t="shared" si="18"/>
        <v>96.51913581626044</v>
      </c>
      <c r="J709" s="51"/>
    </row>
    <row r="710" spans="1:10" s="52" customFormat="1" ht="15" customHeight="1" hidden="1">
      <c r="A710" s="222" t="s">
        <v>1203</v>
      </c>
      <c r="B710" s="129"/>
      <c r="C710" s="118" t="s">
        <v>1335</v>
      </c>
      <c r="D710" s="118" t="s">
        <v>1463</v>
      </c>
      <c r="E710" s="118" t="s">
        <v>1204</v>
      </c>
      <c r="F710" s="112"/>
      <c r="G710" s="119">
        <f t="shared" si="19"/>
        <v>4475.9</v>
      </c>
      <c r="H710" s="119">
        <f t="shared" si="19"/>
        <v>4320.1</v>
      </c>
      <c r="I710" s="50">
        <f t="shared" si="18"/>
        <v>96.51913581626044</v>
      </c>
      <c r="J710" s="51"/>
    </row>
    <row r="711" spans="1:10" s="52" customFormat="1" ht="15" customHeight="1" hidden="1">
      <c r="A711" s="222" t="s">
        <v>304</v>
      </c>
      <c r="B711" s="129"/>
      <c r="C711" s="118" t="s">
        <v>1335</v>
      </c>
      <c r="D711" s="118" t="s">
        <v>1463</v>
      </c>
      <c r="E711" s="118" t="s">
        <v>1204</v>
      </c>
      <c r="F711" s="112" t="s">
        <v>1412</v>
      </c>
      <c r="G711" s="119">
        <v>4475.9</v>
      </c>
      <c r="H711" s="119">
        <v>4320.1</v>
      </c>
      <c r="I711" s="50">
        <f t="shared" si="18"/>
        <v>96.51913581626044</v>
      </c>
      <c r="J711" s="51"/>
    </row>
    <row r="712" spans="1:10" s="23" customFormat="1" ht="21.75" customHeight="1" hidden="1">
      <c r="A712" s="221" t="s">
        <v>226</v>
      </c>
      <c r="B712" s="82"/>
      <c r="C712" s="118" t="s">
        <v>1335</v>
      </c>
      <c r="D712" s="118" t="s">
        <v>1463</v>
      </c>
      <c r="E712" s="118" t="s">
        <v>227</v>
      </c>
      <c r="F712" s="112"/>
      <c r="G712" s="119">
        <f>SUM(G713)</f>
        <v>34725.9</v>
      </c>
      <c r="H712" s="119">
        <f>SUM(H713)</f>
        <v>34355.2</v>
      </c>
      <c r="I712" s="50">
        <f t="shared" si="18"/>
        <v>98.93249706991034</v>
      </c>
      <c r="J712" s="22"/>
    </row>
    <row r="713" spans="1:10" s="52" customFormat="1" ht="18.75" customHeight="1" hidden="1">
      <c r="A713" s="218" t="s">
        <v>303</v>
      </c>
      <c r="B713" s="129"/>
      <c r="C713" s="118" t="s">
        <v>1335</v>
      </c>
      <c r="D713" s="118" t="s">
        <v>1463</v>
      </c>
      <c r="E713" s="118" t="s">
        <v>228</v>
      </c>
      <c r="F713" s="112"/>
      <c r="G713" s="119">
        <f>SUM(G714+G715+G717)</f>
        <v>34725.9</v>
      </c>
      <c r="H713" s="119">
        <f>SUM(H714+H715+H717)</f>
        <v>34355.2</v>
      </c>
      <c r="I713" s="50">
        <f t="shared" si="18"/>
        <v>98.93249706991034</v>
      </c>
      <c r="J713" s="51"/>
    </row>
    <row r="714" spans="1:10" s="52" customFormat="1" ht="21" customHeight="1">
      <c r="A714" s="222" t="s">
        <v>304</v>
      </c>
      <c r="B714" s="129"/>
      <c r="C714" s="118" t="s">
        <v>1335</v>
      </c>
      <c r="D714" s="118" t="s">
        <v>1463</v>
      </c>
      <c r="E714" s="118" t="s">
        <v>228</v>
      </c>
      <c r="F714" s="112" t="s">
        <v>1412</v>
      </c>
      <c r="G714" s="119">
        <v>34606.8</v>
      </c>
      <c r="H714" s="119">
        <v>34236.1</v>
      </c>
      <c r="I714" s="50">
        <f t="shared" si="18"/>
        <v>98.92882323705166</v>
      </c>
      <c r="J714" s="51"/>
    </row>
    <row r="715" spans="1:10" s="52" customFormat="1" ht="35.25" customHeight="1">
      <c r="A715" s="222" t="s">
        <v>936</v>
      </c>
      <c r="B715" s="129"/>
      <c r="C715" s="118" t="s">
        <v>1335</v>
      </c>
      <c r="D715" s="118" t="s">
        <v>1463</v>
      </c>
      <c r="E715" s="118" t="s">
        <v>229</v>
      </c>
      <c r="F715" s="112"/>
      <c r="G715" s="119">
        <f>SUM(G716)</f>
        <v>119.1</v>
      </c>
      <c r="H715" s="119">
        <f>SUM(H716)</f>
        <v>119.1</v>
      </c>
      <c r="I715" s="50">
        <f>SUM(H715/G715*100)</f>
        <v>100</v>
      </c>
      <c r="J715" s="52">
        <f>SUM('[1]ведомствен.'!G1332)</f>
        <v>21637.3</v>
      </c>
    </row>
    <row r="716" spans="1:9" s="52" customFormat="1" ht="43.5" customHeight="1" hidden="1">
      <c r="A716" s="222" t="s">
        <v>304</v>
      </c>
      <c r="B716" s="129"/>
      <c r="C716" s="118" t="s">
        <v>1335</v>
      </c>
      <c r="D716" s="118" t="s">
        <v>1463</v>
      </c>
      <c r="E716" s="118" t="s">
        <v>229</v>
      </c>
      <c r="F716" s="112" t="s">
        <v>1412</v>
      </c>
      <c r="G716" s="119">
        <v>119.1</v>
      </c>
      <c r="H716" s="119">
        <v>119.1</v>
      </c>
      <c r="I716" s="50"/>
    </row>
    <row r="717" spans="1:10" s="52" customFormat="1" ht="19.5" customHeight="1" hidden="1">
      <c r="A717" s="218" t="s">
        <v>411</v>
      </c>
      <c r="B717" s="107"/>
      <c r="C717" s="118" t="s">
        <v>1335</v>
      </c>
      <c r="D717" s="118" t="s">
        <v>1463</v>
      </c>
      <c r="E717" s="118" t="s">
        <v>230</v>
      </c>
      <c r="F717" s="155"/>
      <c r="G717" s="119">
        <f>SUM(G718)</f>
        <v>0</v>
      </c>
      <c r="H717" s="119">
        <f>SUM(H718)</f>
        <v>0</v>
      </c>
      <c r="I717" s="50"/>
      <c r="J717" s="52">
        <f>SUM('[1]ведомствен.'!G603)</f>
        <v>0</v>
      </c>
    </row>
    <row r="718" spans="1:10" s="7" customFormat="1" ht="0.75" customHeight="1" hidden="1">
      <c r="A718" s="222" t="s">
        <v>1411</v>
      </c>
      <c r="B718" s="129"/>
      <c r="C718" s="118" t="s">
        <v>1335</v>
      </c>
      <c r="D718" s="118" t="s">
        <v>1463</v>
      </c>
      <c r="E718" s="118" t="s">
        <v>230</v>
      </c>
      <c r="F718" s="112" t="s">
        <v>1412</v>
      </c>
      <c r="G718" s="119"/>
      <c r="H718" s="119"/>
      <c r="I718" s="50" t="e">
        <f t="shared" si="18"/>
        <v>#DIV/0!</v>
      </c>
      <c r="J718" s="29">
        <f>SUM('[1]ведомствен.'!G1335)</f>
        <v>2200</v>
      </c>
    </row>
    <row r="719" spans="1:10" s="7" customFormat="1" ht="21" customHeight="1">
      <c r="A719" s="218" t="s">
        <v>1480</v>
      </c>
      <c r="B719" s="107"/>
      <c r="C719" s="118" t="s">
        <v>1335</v>
      </c>
      <c r="D719" s="118" t="s">
        <v>1463</v>
      </c>
      <c r="E719" s="118" t="s">
        <v>1481</v>
      </c>
      <c r="F719" s="155"/>
      <c r="G719" s="119">
        <f>SUM(G728)</f>
        <v>149.3</v>
      </c>
      <c r="H719" s="119">
        <f>SUM(H728)</f>
        <v>149.3</v>
      </c>
      <c r="I719" s="50">
        <f aca="true" t="shared" si="20" ref="I719:I782">SUM(H719/G719*100)</f>
        <v>100</v>
      </c>
      <c r="J719" s="29">
        <f>SUM('[1]ведомствен.'!G1336)</f>
        <v>300</v>
      </c>
    </row>
    <row r="720" spans="1:10" s="7" customFormat="1" ht="29.25" customHeight="1" hidden="1">
      <c r="A720" s="218" t="s">
        <v>231</v>
      </c>
      <c r="B720" s="107"/>
      <c r="C720" s="118" t="s">
        <v>1335</v>
      </c>
      <c r="D720" s="118" t="s">
        <v>1463</v>
      </c>
      <c r="E720" s="118" t="s">
        <v>232</v>
      </c>
      <c r="F720" s="155"/>
      <c r="G720" s="119">
        <f>SUM(G721)</f>
        <v>0</v>
      </c>
      <c r="H720" s="119">
        <f>SUM(H721)</f>
        <v>0</v>
      </c>
      <c r="I720" s="50" t="e">
        <f t="shared" si="20"/>
        <v>#DIV/0!</v>
      </c>
      <c r="J720" s="29"/>
    </row>
    <row r="721" spans="1:10" s="7" customFormat="1" ht="29.25" customHeight="1" hidden="1">
      <c r="A721" s="222" t="s">
        <v>1411</v>
      </c>
      <c r="B721" s="107"/>
      <c r="C721" s="118" t="s">
        <v>1335</v>
      </c>
      <c r="D721" s="118" t="s">
        <v>1463</v>
      </c>
      <c r="E721" s="118" t="s">
        <v>232</v>
      </c>
      <c r="F721" s="155" t="s">
        <v>1412</v>
      </c>
      <c r="G721" s="119"/>
      <c r="H721" s="119"/>
      <c r="I721" s="50" t="e">
        <f t="shared" si="20"/>
        <v>#DIV/0!</v>
      </c>
      <c r="J721" s="29"/>
    </row>
    <row r="722" spans="1:10" s="7" customFormat="1" ht="36.75" customHeight="1" hidden="1">
      <c r="A722" s="218" t="s">
        <v>233</v>
      </c>
      <c r="B722" s="107"/>
      <c r="C722" s="118" t="s">
        <v>1335</v>
      </c>
      <c r="D722" s="118" t="s">
        <v>1463</v>
      </c>
      <c r="E722" s="118" t="s">
        <v>234</v>
      </c>
      <c r="F722" s="155"/>
      <c r="G722" s="119">
        <f>SUM(G723)</f>
        <v>0</v>
      </c>
      <c r="H722" s="119">
        <f>SUM(H723)</f>
        <v>0</v>
      </c>
      <c r="I722" s="50" t="e">
        <f t="shared" si="20"/>
        <v>#DIV/0!</v>
      </c>
      <c r="J722" s="29">
        <f>SUM('[1]ведомствен.'!G1339)</f>
        <v>21</v>
      </c>
    </row>
    <row r="723" spans="1:10" s="7" customFormat="1" ht="27.75" customHeight="1" hidden="1">
      <c r="A723" s="218" t="s">
        <v>1131</v>
      </c>
      <c r="B723" s="107"/>
      <c r="C723" s="118" t="s">
        <v>1335</v>
      </c>
      <c r="D723" s="118" t="s">
        <v>1463</v>
      </c>
      <c r="E723" s="118" t="s">
        <v>234</v>
      </c>
      <c r="F723" s="155" t="s">
        <v>235</v>
      </c>
      <c r="G723" s="119"/>
      <c r="H723" s="119"/>
      <c r="I723" s="50" t="e">
        <f t="shared" si="20"/>
        <v>#DIV/0!</v>
      </c>
      <c r="J723" s="29"/>
    </row>
    <row r="724" spans="1:10" s="7" customFormat="1" ht="27" customHeight="1" hidden="1">
      <c r="A724" s="218" t="s">
        <v>236</v>
      </c>
      <c r="B724" s="107"/>
      <c r="C724" s="118" t="s">
        <v>1335</v>
      </c>
      <c r="D724" s="118" t="s">
        <v>1463</v>
      </c>
      <c r="E724" s="118" t="s">
        <v>1120</v>
      </c>
      <c r="F724" s="155"/>
      <c r="G724" s="119">
        <f>SUM(G725)</f>
        <v>0</v>
      </c>
      <c r="H724" s="119">
        <f>SUM(H725)</f>
        <v>0</v>
      </c>
      <c r="I724" s="50" t="e">
        <f t="shared" si="20"/>
        <v>#DIV/0!</v>
      </c>
      <c r="J724" s="29"/>
    </row>
    <row r="725" spans="1:10" s="7" customFormat="1" ht="24" customHeight="1" hidden="1">
      <c r="A725" s="222" t="s">
        <v>1411</v>
      </c>
      <c r="B725" s="107"/>
      <c r="C725" s="118" t="s">
        <v>1335</v>
      </c>
      <c r="D725" s="118" t="s">
        <v>1463</v>
      </c>
      <c r="E725" s="118" t="s">
        <v>1120</v>
      </c>
      <c r="F725" s="155" t="s">
        <v>1412</v>
      </c>
      <c r="G725" s="119"/>
      <c r="H725" s="119"/>
      <c r="I725" s="50" t="e">
        <f t="shared" si="20"/>
        <v>#DIV/0!</v>
      </c>
      <c r="J725" s="29">
        <f>SUM('[1]ведомствен.'!G607)</f>
        <v>0</v>
      </c>
    </row>
    <row r="726" spans="1:10" s="7" customFormat="1" ht="21.75" customHeight="1" hidden="1">
      <c r="A726" s="222" t="s">
        <v>433</v>
      </c>
      <c r="B726" s="107"/>
      <c r="C726" s="118" t="s">
        <v>1335</v>
      </c>
      <c r="D726" s="118" t="s">
        <v>1463</v>
      </c>
      <c r="E726" s="118" t="s">
        <v>237</v>
      </c>
      <c r="F726" s="155"/>
      <c r="G726" s="119">
        <f>SUM(G727)</f>
        <v>0</v>
      </c>
      <c r="H726" s="119">
        <f>SUM(H727)</f>
        <v>0</v>
      </c>
      <c r="I726" s="50" t="e">
        <f t="shared" si="20"/>
        <v>#DIV/0!</v>
      </c>
      <c r="J726" s="29"/>
    </row>
    <row r="727" spans="1:10" s="7" customFormat="1" ht="21.75" customHeight="1" hidden="1">
      <c r="A727" s="218" t="s">
        <v>1131</v>
      </c>
      <c r="B727" s="107"/>
      <c r="C727" s="118" t="s">
        <v>1335</v>
      </c>
      <c r="D727" s="118" t="s">
        <v>1463</v>
      </c>
      <c r="E727" s="118" t="s">
        <v>237</v>
      </c>
      <c r="F727" s="155" t="s">
        <v>235</v>
      </c>
      <c r="G727" s="119"/>
      <c r="H727" s="119"/>
      <c r="I727" s="50" t="e">
        <f t="shared" si="20"/>
        <v>#DIV/0!</v>
      </c>
      <c r="J727" s="29">
        <f>SUM('[1]ведомствен.'!G611)</f>
        <v>0</v>
      </c>
    </row>
    <row r="728" spans="1:11" s="16" customFormat="1" ht="33.75" customHeight="1">
      <c r="A728" s="218" t="s">
        <v>238</v>
      </c>
      <c r="B728" s="107"/>
      <c r="C728" s="118" t="s">
        <v>1335</v>
      </c>
      <c r="D728" s="118" t="s">
        <v>1463</v>
      </c>
      <c r="E728" s="118" t="s">
        <v>239</v>
      </c>
      <c r="F728" s="155"/>
      <c r="G728" s="119">
        <f>SUM(G729)+G737</f>
        <v>149.3</v>
      </c>
      <c r="H728" s="119">
        <f>SUM(H729)+H737</f>
        <v>149.3</v>
      </c>
      <c r="I728" s="53">
        <f t="shared" si="20"/>
        <v>100</v>
      </c>
      <c r="J728" s="15"/>
      <c r="K728" s="16">
        <f>SUM('[1]ведомствен.'!G713+'[1]ведомствен.'!G902+'[1]ведомствен.'!G1192)</f>
        <v>795015.6999999997</v>
      </c>
    </row>
    <row r="729" spans="1:10" s="52" customFormat="1" ht="15">
      <c r="A729" s="222" t="s">
        <v>1411</v>
      </c>
      <c r="B729" s="107"/>
      <c r="C729" s="118" t="s">
        <v>1335</v>
      </c>
      <c r="D729" s="118" t="s">
        <v>1463</v>
      </c>
      <c r="E729" s="118" t="s">
        <v>239</v>
      </c>
      <c r="F729" s="155" t="s">
        <v>1412</v>
      </c>
      <c r="G729" s="119">
        <v>113.4</v>
      </c>
      <c r="H729" s="119">
        <v>113.4</v>
      </c>
      <c r="I729" s="50">
        <f t="shared" si="20"/>
        <v>100</v>
      </c>
      <c r="J729" s="51"/>
    </row>
    <row r="730" spans="1:11" s="52" customFormat="1" ht="15" hidden="1">
      <c r="A730" s="222" t="s">
        <v>434</v>
      </c>
      <c r="B730" s="107"/>
      <c r="C730" s="118" t="s">
        <v>1335</v>
      </c>
      <c r="D730" s="118" t="s">
        <v>1463</v>
      </c>
      <c r="E730" s="118" t="s">
        <v>239</v>
      </c>
      <c r="F730" s="155" t="s">
        <v>1111</v>
      </c>
      <c r="G730" s="119"/>
      <c r="H730" s="119"/>
      <c r="I730" s="50" t="e">
        <f t="shared" si="20"/>
        <v>#DIV/0!</v>
      </c>
      <c r="J730" s="51"/>
      <c r="K730" s="51">
        <f>SUM(J730:J888)</f>
        <v>795015.7000000002</v>
      </c>
    </row>
    <row r="731" spans="1:10" s="52" customFormat="1" ht="85.5" hidden="1">
      <c r="A731" s="238" t="s">
        <v>240</v>
      </c>
      <c r="B731" s="107"/>
      <c r="C731" s="118" t="s">
        <v>1335</v>
      </c>
      <c r="D731" s="118" t="s">
        <v>1463</v>
      </c>
      <c r="E731" s="118" t="s">
        <v>241</v>
      </c>
      <c r="F731" s="155"/>
      <c r="G731" s="119">
        <f>SUM(G732)</f>
        <v>0</v>
      </c>
      <c r="H731" s="119">
        <f>SUM(H732)</f>
        <v>0</v>
      </c>
      <c r="I731" s="50" t="e">
        <f t="shared" si="20"/>
        <v>#DIV/0!</v>
      </c>
      <c r="J731" s="51"/>
    </row>
    <row r="732" spans="1:10" s="52" customFormat="1" ht="15" hidden="1">
      <c r="A732" s="222" t="s">
        <v>1411</v>
      </c>
      <c r="B732" s="107"/>
      <c r="C732" s="118" t="s">
        <v>1335</v>
      </c>
      <c r="D732" s="118" t="s">
        <v>1463</v>
      </c>
      <c r="E732" s="118" t="s">
        <v>241</v>
      </c>
      <c r="F732" s="155" t="s">
        <v>1412</v>
      </c>
      <c r="G732" s="119"/>
      <c r="H732" s="119"/>
      <c r="I732" s="50" t="e">
        <f t="shared" si="20"/>
        <v>#DIV/0!</v>
      </c>
      <c r="J732" s="51">
        <f>SUM('[1]ведомствен.'!G717)</f>
        <v>1984.2</v>
      </c>
    </row>
    <row r="733" spans="1:10" s="52" customFormat="1" ht="15" hidden="1">
      <c r="A733" s="222"/>
      <c r="B733" s="107"/>
      <c r="C733" s="118"/>
      <c r="D733" s="118"/>
      <c r="E733" s="118"/>
      <c r="F733" s="155"/>
      <c r="G733" s="119"/>
      <c r="H733" s="119"/>
      <c r="I733" s="50" t="e">
        <f t="shared" si="20"/>
        <v>#DIV/0!</v>
      </c>
      <c r="J733" s="51"/>
    </row>
    <row r="734" spans="1:9" s="52" customFormat="1" ht="15" hidden="1">
      <c r="A734" s="222"/>
      <c r="B734" s="107"/>
      <c r="C734" s="118"/>
      <c r="D734" s="118"/>
      <c r="E734" s="118"/>
      <c r="F734" s="155"/>
      <c r="G734" s="119"/>
      <c r="H734" s="119"/>
      <c r="I734" s="50" t="e">
        <f>SUM(H734/G734*100)</f>
        <v>#DIV/0!</v>
      </c>
    </row>
    <row r="735" spans="1:9" s="52" customFormat="1" ht="28.5" hidden="1">
      <c r="A735" s="221" t="s">
        <v>435</v>
      </c>
      <c r="B735" s="82"/>
      <c r="C735" s="118" t="s">
        <v>1335</v>
      </c>
      <c r="D735" s="118" t="s">
        <v>1463</v>
      </c>
      <c r="E735" s="123" t="s">
        <v>367</v>
      </c>
      <c r="F735" s="155"/>
      <c r="G735" s="119">
        <f>SUM(G736)</f>
        <v>0</v>
      </c>
      <c r="H735" s="119">
        <f>SUM(H736)</f>
        <v>0</v>
      </c>
      <c r="I735" s="50" t="e">
        <f>SUM(H735/G735*100)</f>
        <v>#DIV/0!</v>
      </c>
    </row>
    <row r="736" spans="1:10" s="52" customFormat="1" ht="15" hidden="1">
      <c r="A736" s="222" t="s">
        <v>304</v>
      </c>
      <c r="B736" s="88"/>
      <c r="C736" s="187" t="s">
        <v>1680</v>
      </c>
      <c r="D736" s="187" t="s">
        <v>1381</v>
      </c>
      <c r="E736" s="123" t="s">
        <v>367</v>
      </c>
      <c r="F736" s="176" t="s">
        <v>1412</v>
      </c>
      <c r="G736" s="124"/>
      <c r="H736" s="124"/>
      <c r="I736" s="50" t="e">
        <f>SUM(H736/G736*100)</f>
        <v>#DIV/0!</v>
      </c>
      <c r="J736" s="52">
        <f>SUM('[1]ведомствен.'!G721)</f>
        <v>80</v>
      </c>
    </row>
    <row r="737" spans="1:10" s="52" customFormat="1" ht="31.5" customHeight="1" hidden="1">
      <c r="A737" s="220" t="s">
        <v>313</v>
      </c>
      <c r="B737" s="107"/>
      <c r="C737" s="118" t="s">
        <v>1335</v>
      </c>
      <c r="D737" s="118" t="s">
        <v>1463</v>
      </c>
      <c r="E737" s="118" t="s">
        <v>239</v>
      </c>
      <c r="F737" s="155" t="s">
        <v>317</v>
      </c>
      <c r="G737" s="119">
        <v>35.9</v>
      </c>
      <c r="H737" s="119">
        <v>35.9</v>
      </c>
      <c r="I737" s="50">
        <f t="shared" si="20"/>
        <v>100</v>
      </c>
      <c r="J737" s="51"/>
    </row>
    <row r="738" spans="1:10" s="52" customFormat="1" ht="18.75" customHeight="1" hidden="1">
      <c r="A738" s="222" t="s">
        <v>1374</v>
      </c>
      <c r="B738" s="157"/>
      <c r="C738" s="118" t="s">
        <v>1335</v>
      </c>
      <c r="D738" s="118" t="s">
        <v>1463</v>
      </c>
      <c r="E738" s="118" t="s">
        <v>1375</v>
      </c>
      <c r="F738" s="155"/>
      <c r="G738" s="119">
        <f>SUM(G739,G741,G743,G746,G749,G754,G750)+G753+G757</f>
        <v>24803.6</v>
      </c>
      <c r="H738" s="119">
        <f>SUM(H739,H741,H743,H746,H749,H754,H750)+H753+H757</f>
        <v>24062.7</v>
      </c>
      <c r="I738" s="50">
        <f t="shared" si="20"/>
        <v>97.01293360641198</v>
      </c>
      <c r="J738" s="51"/>
    </row>
    <row r="739" spans="1:10" s="52" customFormat="1" ht="18.75" customHeight="1" hidden="1">
      <c r="A739" s="222" t="s">
        <v>270</v>
      </c>
      <c r="B739" s="157"/>
      <c r="C739" s="118" t="s">
        <v>1335</v>
      </c>
      <c r="D739" s="118" t="s">
        <v>1463</v>
      </c>
      <c r="E739" s="118" t="s">
        <v>271</v>
      </c>
      <c r="F739" s="155"/>
      <c r="G739" s="119">
        <f>SUM(G740)</f>
        <v>0</v>
      </c>
      <c r="H739" s="119">
        <f>SUM(H740)</f>
        <v>0</v>
      </c>
      <c r="I739" s="50" t="e">
        <f t="shared" si="20"/>
        <v>#DIV/0!</v>
      </c>
      <c r="J739" s="51"/>
    </row>
    <row r="740" spans="1:10" s="52" customFormat="1" ht="30.75" customHeight="1" hidden="1">
      <c r="A740" s="218" t="s">
        <v>1486</v>
      </c>
      <c r="B740" s="157"/>
      <c r="C740" s="118" t="s">
        <v>940</v>
      </c>
      <c r="D740" s="118" t="s">
        <v>1463</v>
      </c>
      <c r="E740" s="118" t="s">
        <v>271</v>
      </c>
      <c r="F740" s="155" t="s">
        <v>1487</v>
      </c>
      <c r="G740" s="119"/>
      <c r="H740" s="119"/>
      <c r="I740" s="50" t="e">
        <f t="shared" si="20"/>
        <v>#DIV/0!</v>
      </c>
      <c r="J740" s="51"/>
    </row>
    <row r="741" spans="1:10" s="52" customFormat="1" ht="15" customHeight="1" hidden="1">
      <c r="A741" s="228" t="s">
        <v>436</v>
      </c>
      <c r="B741" s="157"/>
      <c r="C741" s="118" t="s">
        <v>1335</v>
      </c>
      <c r="D741" s="118" t="s">
        <v>1463</v>
      </c>
      <c r="E741" s="118" t="s">
        <v>1456</v>
      </c>
      <c r="F741" s="155"/>
      <c r="G741" s="119">
        <f>SUM(G742)</f>
        <v>204.5</v>
      </c>
      <c r="H741" s="119">
        <f>SUM(H742)</f>
        <v>204.5</v>
      </c>
      <c r="I741" s="50">
        <f t="shared" si="20"/>
        <v>100</v>
      </c>
      <c r="J741" s="51"/>
    </row>
    <row r="742" spans="1:10" s="52" customFormat="1" ht="24" customHeight="1">
      <c r="A742" s="222" t="s">
        <v>1122</v>
      </c>
      <c r="B742" s="157"/>
      <c r="C742" s="118" t="s">
        <v>1335</v>
      </c>
      <c r="D742" s="118" t="s">
        <v>1463</v>
      </c>
      <c r="E742" s="118" t="s">
        <v>1456</v>
      </c>
      <c r="F742" s="155" t="s">
        <v>1123</v>
      </c>
      <c r="G742" s="119">
        <v>204.5</v>
      </c>
      <c r="H742" s="119">
        <v>204.5</v>
      </c>
      <c r="I742" s="50">
        <f t="shared" si="20"/>
        <v>100</v>
      </c>
      <c r="J742" s="51"/>
    </row>
    <row r="743" spans="1:10" s="52" customFormat="1" ht="15" customHeight="1">
      <c r="A743" s="228" t="s">
        <v>242</v>
      </c>
      <c r="B743" s="82"/>
      <c r="C743" s="118" t="s">
        <v>1335</v>
      </c>
      <c r="D743" s="118" t="s">
        <v>1463</v>
      </c>
      <c r="E743" s="118" t="s">
        <v>243</v>
      </c>
      <c r="F743" s="155"/>
      <c r="G743" s="124">
        <f>SUM(G744:G745)</f>
        <v>9484.8</v>
      </c>
      <c r="H743" s="124">
        <f>SUM(H744:H745)</f>
        <v>9043.2</v>
      </c>
      <c r="I743" s="50">
        <f t="shared" si="20"/>
        <v>95.3441295546559</v>
      </c>
      <c r="J743" s="51">
        <f>SUM('[1]ведомствен.'!G726)</f>
        <v>30882.9</v>
      </c>
    </row>
    <row r="744" spans="1:10" s="52" customFormat="1" ht="14.25" customHeight="1">
      <c r="A744" s="222" t="s">
        <v>1122</v>
      </c>
      <c r="B744" s="82"/>
      <c r="C744" s="118" t="s">
        <v>1335</v>
      </c>
      <c r="D744" s="118" t="s">
        <v>1463</v>
      </c>
      <c r="E744" s="118" t="s">
        <v>243</v>
      </c>
      <c r="F744" s="155" t="s">
        <v>1123</v>
      </c>
      <c r="G744" s="124">
        <v>3316.7</v>
      </c>
      <c r="H744" s="124">
        <v>2875.3</v>
      </c>
      <c r="I744" s="50">
        <f t="shared" si="20"/>
        <v>86.69159103928604</v>
      </c>
      <c r="J744" s="51"/>
    </row>
    <row r="745" spans="1:10" s="52" customFormat="1" ht="14.25" customHeight="1">
      <c r="A745" s="220" t="s">
        <v>313</v>
      </c>
      <c r="B745" s="107"/>
      <c r="C745" s="118" t="s">
        <v>1335</v>
      </c>
      <c r="D745" s="118" t="s">
        <v>1463</v>
      </c>
      <c r="E745" s="118" t="s">
        <v>243</v>
      </c>
      <c r="F745" s="155" t="s">
        <v>317</v>
      </c>
      <c r="G745" s="119">
        <v>6168.1</v>
      </c>
      <c r="H745" s="119">
        <v>6167.9</v>
      </c>
      <c r="I745" s="50">
        <f t="shared" si="20"/>
        <v>99.99675751041649</v>
      </c>
      <c r="J745" s="51"/>
    </row>
    <row r="746" spans="1:10" s="52" customFormat="1" ht="14.25" customHeight="1">
      <c r="A746" s="228" t="s">
        <v>244</v>
      </c>
      <c r="B746" s="82"/>
      <c r="C746" s="118" t="s">
        <v>1335</v>
      </c>
      <c r="D746" s="118" t="s">
        <v>1463</v>
      </c>
      <c r="E746" s="118" t="s">
        <v>245</v>
      </c>
      <c r="F746" s="155"/>
      <c r="G746" s="124">
        <f>SUM(G747:G748)</f>
        <v>10703.5</v>
      </c>
      <c r="H746" s="124">
        <f>SUM(H747:H748)</f>
        <v>10564.3</v>
      </c>
      <c r="I746" s="50">
        <f t="shared" si="20"/>
        <v>98.69949082075956</v>
      </c>
      <c r="J746" s="51"/>
    </row>
    <row r="747" spans="1:10" s="52" customFormat="1" ht="13.5" customHeight="1">
      <c r="A747" s="222" t="s">
        <v>1122</v>
      </c>
      <c r="B747" s="82"/>
      <c r="C747" s="118" t="s">
        <v>1335</v>
      </c>
      <c r="D747" s="118" t="s">
        <v>1463</v>
      </c>
      <c r="E747" s="118" t="s">
        <v>245</v>
      </c>
      <c r="F747" s="155" t="s">
        <v>1123</v>
      </c>
      <c r="G747" s="124">
        <v>4442.6</v>
      </c>
      <c r="H747" s="124">
        <v>4345.3</v>
      </c>
      <c r="I747" s="50">
        <f t="shared" si="20"/>
        <v>97.80984108404988</v>
      </c>
      <c r="J747" s="51">
        <f>SUM('[1]ведомствен.'!G730)</f>
        <v>380</v>
      </c>
    </row>
    <row r="748" spans="1:10" s="52" customFormat="1" ht="29.25" customHeight="1">
      <c r="A748" s="220" t="s">
        <v>313</v>
      </c>
      <c r="B748" s="107"/>
      <c r="C748" s="118" t="s">
        <v>1335</v>
      </c>
      <c r="D748" s="118" t="s">
        <v>1463</v>
      </c>
      <c r="E748" s="118" t="s">
        <v>245</v>
      </c>
      <c r="F748" s="155" t="s">
        <v>317</v>
      </c>
      <c r="G748" s="119">
        <v>6260.9</v>
      </c>
      <c r="H748" s="119">
        <v>6219</v>
      </c>
      <c r="I748" s="50">
        <f>SUM(H748/G748*100)</f>
        <v>99.33076714210418</v>
      </c>
      <c r="J748" s="51"/>
    </row>
    <row r="749" spans="1:10" s="52" customFormat="1" ht="28.5" customHeight="1" hidden="1">
      <c r="A749" s="228" t="s">
        <v>246</v>
      </c>
      <c r="B749" s="82"/>
      <c r="C749" s="118" t="s">
        <v>1335</v>
      </c>
      <c r="D749" s="118" t="s">
        <v>1463</v>
      </c>
      <c r="E749" s="118" t="s">
        <v>247</v>
      </c>
      <c r="F749" s="155" t="s">
        <v>1123</v>
      </c>
      <c r="G749" s="124"/>
      <c r="H749" s="124"/>
      <c r="I749" s="50" t="e">
        <f>SUM(H749/G749*100)</f>
        <v>#DIV/0!</v>
      </c>
      <c r="J749" s="51"/>
    </row>
    <row r="750" spans="1:10" s="52" customFormat="1" ht="33.75" customHeight="1">
      <c r="A750" s="222" t="s">
        <v>437</v>
      </c>
      <c r="B750" s="82"/>
      <c r="C750" s="118" t="s">
        <v>1335</v>
      </c>
      <c r="D750" s="118" t="s">
        <v>1463</v>
      </c>
      <c r="E750" s="118" t="s">
        <v>438</v>
      </c>
      <c r="F750" s="155"/>
      <c r="G750" s="124">
        <f>SUM(G751)</f>
        <v>1393.8</v>
      </c>
      <c r="H750" s="124">
        <f>SUM(H751)</f>
        <v>1393.8</v>
      </c>
      <c r="I750" s="50">
        <f>SUM(H750/G750*100)</f>
        <v>100</v>
      </c>
      <c r="J750" s="51">
        <f>SUM('[1]ведомствен.'!G906)</f>
        <v>1425.6</v>
      </c>
    </row>
    <row r="751" spans="1:9" s="7" customFormat="1" ht="21.75" customHeight="1">
      <c r="A751" s="222" t="s">
        <v>1122</v>
      </c>
      <c r="B751" s="82"/>
      <c r="C751" s="118" t="s">
        <v>1335</v>
      </c>
      <c r="D751" s="118" t="s">
        <v>1463</v>
      </c>
      <c r="E751" s="118" t="s">
        <v>438</v>
      </c>
      <c r="F751" s="155" t="s">
        <v>1123</v>
      </c>
      <c r="G751" s="124">
        <v>1393.8</v>
      </c>
      <c r="H751" s="124">
        <v>1393.8</v>
      </c>
      <c r="I751" s="50">
        <f>SUM(H751/G751*100)</f>
        <v>100</v>
      </c>
    </row>
    <row r="752" spans="1:10" s="7" customFormat="1" ht="17.25" customHeight="1" hidden="1">
      <c r="A752" s="222" t="s">
        <v>439</v>
      </c>
      <c r="B752" s="157"/>
      <c r="C752" s="118" t="s">
        <v>1335</v>
      </c>
      <c r="D752" s="118" t="s">
        <v>1463</v>
      </c>
      <c r="E752" s="118" t="s">
        <v>440</v>
      </c>
      <c r="F752" s="155"/>
      <c r="G752" s="119">
        <f>SUM(G753)</f>
        <v>0</v>
      </c>
      <c r="H752" s="119">
        <f>SUM(H753)</f>
        <v>0</v>
      </c>
      <c r="I752" s="50" t="e">
        <f>SUM(H752/G752*100)</f>
        <v>#DIV/0!</v>
      </c>
      <c r="J752" s="7">
        <f>SUM('[1]ведомствен.'!G908)</f>
        <v>3471.4</v>
      </c>
    </row>
    <row r="753" spans="1:10" s="52" customFormat="1" ht="18" customHeight="1" hidden="1">
      <c r="A753" s="222" t="s">
        <v>313</v>
      </c>
      <c r="B753" s="107"/>
      <c r="C753" s="118" t="s">
        <v>1335</v>
      </c>
      <c r="D753" s="118" t="s">
        <v>1463</v>
      </c>
      <c r="E753" s="118" t="s">
        <v>440</v>
      </c>
      <c r="F753" s="155" t="s">
        <v>317</v>
      </c>
      <c r="G753" s="119"/>
      <c r="H753" s="119"/>
      <c r="I753" s="50" t="e">
        <f t="shared" si="20"/>
        <v>#DIV/0!</v>
      </c>
      <c r="J753" s="51"/>
    </row>
    <row r="754" spans="1:10" s="52" customFormat="1" ht="55.5" customHeight="1" hidden="1">
      <c r="A754" s="228" t="s">
        <v>248</v>
      </c>
      <c r="B754" s="82"/>
      <c r="C754" s="118" t="s">
        <v>1335</v>
      </c>
      <c r="D754" s="118" t="s">
        <v>1463</v>
      </c>
      <c r="E754" s="118" t="s">
        <v>249</v>
      </c>
      <c r="F754" s="155"/>
      <c r="G754" s="124">
        <f>SUM(G755:G756)</f>
        <v>2917</v>
      </c>
      <c r="H754" s="124">
        <f>SUM(H755:H756)</f>
        <v>2756.8999999999996</v>
      </c>
      <c r="I754" s="50">
        <f t="shared" si="20"/>
        <v>94.51148440178264</v>
      </c>
      <c r="J754" s="51"/>
    </row>
    <row r="755" spans="1:10" s="52" customFormat="1" ht="20.25" customHeight="1" hidden="1">
      <c r="A755" s="222" t="s">
        <v>1122</v>
      </c>
      <c r="B755" s="82"/>
      <c r="C755" s="118" t="s">
        <v>1335</v>
      </c>
      <c r="D755" s="118" t="s">
        <v>1463</v>
      </c>
      <c r="E755" s="118" t="s">
        <v>249</v>
      </c>
      <c r="F755" s="155" t="s">
        <v>1123</v>
      </c>
      <c r="G755" s="124">
        <v>1877.2</v>
      </c>
      <c r="H755" s="124">
        <v>1724.8</v>
      </c>
      <c r="I755" s="50">
        <f t="shared" si="20"/>
        <v>91.88152567653952</v>
      </c>
      <c r="J755" s="51"/>
    </row>
    <row r="756" spans="1:10" s="52" customFormat="1" ht="42.75" customHeight="1" hidden="1">
      <c r="A756" s="222" t="s">
        <v>313</v>
      </c>
      <c r="B756" s="82"/>
      <c r="C756" s="118" t="s">
        <v>1335</v>
      </c>
      <c r="D756" s="118" t="s">
        <v>1463</v>
      </c>
      <c r="E756" s="118" t="s">
        <v>249</v>
      </c>
      <c r="F756" s="155" t="s">
        <v>317</v>
      </c>
      <c r="G756" s="124">
        <v>1039.8</v>
      </c>
      <c r="H756" s="124">
        <v>1032.1</v>
      </c>
      <c r="I756" s="50">
        <f t="shared" si="20"/>
        <v>99.25947297557222</v>
      </c>
      <c r="J756" s="51"/>
    </row>
    <row r="757" spans="1:10" s="52" customFormat="1" ht="15" customHeight="1" hidden="1">
      <c r="A757" s="228" t="s">
        <v>372</v>
      </c>
      <c r="B757" s="107"/>
      <c r="C757" s="118" t="s">
        <v>1335</v>
      </c>
      <c r="D757" s="118" t="s">
        <v>1463</v>
      </c>
      <c r="E757" s="118" t="s">
        <v>1018</v>
      </c>
      <c r="F757" s="200"/>
      <c r="G757" s="119">
        <f>SUM(G758)</f>
        <v>100</v>
      </c>
      <c r="H757" s="119">
        <f>SUM(H758)</f>
        <v>100</v>
      </c>
      <c r="I757" s="50">
        <f t="shared" si="20"/>
        <v>100</v>
      </c>
      <c r="J757" s="51"/>
    </row>
    <row r="758" spans="1:10" s="52" customFormat="1" ht="42.75" customHeight="1" hidden="1">
      <c r="A758" s="228" t="s">
        <v>1418</v>
      </c>
      <c r="B758" s="107"/>
      <c r="C758" s="118" t="s">
        <v>1335</v>
      </c>
      <c r="D758" s="118" t="s">
        <v>1463</v>
      </c>
      <c r="E758" s="118" t="s">
        <v>1018</v>
      </c>
      <c r="F758" s="200" t="s">
        <v>1420</v>
      </c>
      <c r="G758" s="119">
        <v>100</v>
      </c>
      <c r="H758" s="119">
        <v>100</v>
      </c>
      <c r="I758" s="50">
        <f t="shared" si="20"/>
        <v>100</v>
      </c>
      <c r="J758" s="51"/>
    </row>
    <row r="759" spans="1:10" s="52" customFormat="1" ht="23.25" customHeight="1" hidden="1">
      <c r="A759" s="223" t="s">
        <v>250</v>
      </c>
      <c r="B759" s="96"/>
      <c r="C759" s="178" t="s">
        <v>1348</v>
      </c>
      <c r="D759" s="178"/>
      <c r="E759" s="178"/>
      <c r="F759" s="179"/>
      <c r="G759" s="180">
        <f>SUM(G760+G808)</f>
        <v>72051.2</v>
      </c>
      <c r="H759" s="180">
        <f>SUM(H760+H808)</f>
        <v>71555.90000000001</v>
      </c>
      <c r="I759" s="50">
        <f t="shared" si="20"/>
        <v>99.31257217090071</v>
      </c>
      <c r="J759" s="51"/>
    </row>
    <row r="760" spans="1:10" s="52" customFormat="1" ht="60" customHeight="1" hidden="1">
      <c r="A760" s="218" t="s">
        <v>251</v>
      </c>
      <c r="B760" s="82"/>
      <c r="C760" s="118" t="s">
        <v>1348</v>
      </c>
      <c r="D760" s="118" t="s">
        <v>1312</v>
      </c>
      <c r="E760" s="118"/>
      <c r="F760" s="112"/>
      <c r="G760" s="119">
        <f>SUM(G765+G780+G792+G804)+G761</f>
        <v>58411.9</v>
      </c>
      <c r="H760" s="119">
        <f>SUM(H765+H780+H792+H804)+H761</f>
        <v>57989.700000000004</v>
      </c>
      <c r="I760" s="50">
        <f t="shared" si="20"/>
        <v>99.27720207697405</v>
      </c>
      <c r="J760" s="51"/>
    </row>
    <row r="761" spans="1:10" s="52" customFormat="1" ht="19.5" customHeight="1" hidden="1">
      <c r="A761" s="218" t="s">
        <v>1330</v>
      </c>
      <c r="B761" s="82"/>
      <c r="C761" s="118" t="s">
        <v>1348</v>
      </c>
      <c r="D761" s="118" t="s">
        <v>1312</v>
      </c>
      <c r="E761" s="123" t="s">
        <v>1331</v>
      </c>
      <c r="F761" s="155"/>
      <c r="G761" s="119">
        <f>SUM(G762)</f>
        <v>510.5</v>
      </c>
      <c r="H761" s="119">
        <f>SUM(H762)</f>
        <v>510.5</v>
      </c>
      <c r="I761" s="50">
        <f t="shared" si="20"/>
        <v>100</v>
      </c>
      <c r="J761" s="51">
        <f>SUM('[1]ведомствен.'!G36)</f>
        <v>0</v>
      </c>
    </row>
    <row r="762" spans="1:10" s="52" customFormat="1" ht="36" customHeight="1" hidden="1">
      <c r="A762" s="226" t="s">
        <v>376</v>
      </c>
      <c r="B762" s="82"/>
      <c r="C762" s="118" t="s">
        <v>1348</v>
      </c>
      <c r="D762" s="118" t="s">
        <v>1312</v>
      </c>
      <c r="E762" s="123" t="s">
        <v>377</v>
      </c>
      <c r="F762" s="112"/>
      <c r="G762" s="119">
        <f>SUM(G763:G764)</f>
        <v>510.5</v>
      </c>
      <c r="H762" s="119">
        <f>SUM(H763:H764)</f>
        <v>510.5</v>
      </c>
      <c r="I762" s="50">
        <f t="shared" si="20"/>
        <v>100</v>
      </c>
      <c r="J762" s="51"/>
    </row>
    <row r="763" spans="1:10" s="52" customFormat="1" ht="25.5" customHeight="1">
      <c r="A763" s="220" t="s">
        <v>304</v>
      </c>
      <c r="B763" s="82"/>
      <c r="C763" s="118" t="s">
        <v>1348</v>
      </c>
      <c r="D763" s="118" t="s">
        <v>1312</v>
      </c>
      <c r="E763" s="123" t="s">
        <v>377</v>
      </c>
      <c r="F763" s="188" t="s">
        <v>1412</v>
      </c>
      <c r="G763" s="119">
        <v>267.1</v>
      </c>
      <c r="H763" s="119">
        <v>267.1</v>
      </c>
      <c r="I763" s="50">
        <f t="shared" si="20"/>
        <v>100</v>
      </c>
      <c r="J763" s="51"/>
    </row>
    <row r="764" spans="1:10" s="52" customFormat="1" ht="16.5" customHeight="1">
      <c r="A764" s="218" t="s">
        <v>313</v>
      </c>
      <c r="B764" s="82"/>
      <c r="C764" s="118" t="s">
        <v>1348</v>
      </c>
      <c r="D764" s="118" t="s">
        <v>1312</v>
      </c>
      <c r="E764" s="123" t="s">
        <v>377</v>
      </c>
      <c r="F764" s="155" t="s">
        <v>317</v>
      </c>
      <c r="G764" s="119">
        <v>243.4</v>
      </c>
      <c r="H764" s="119">
        <v>243.4</v>
      </c>
      <c r="I764" s="50">
        <f t="shared" si="20"/>
        <v>100</v>
      </c>
      <c r="J764" s="51">
        <f>SUM('[1]ведомствен.'!G739)</f>
        <v>1320.2</v>
      </c>
    </row>
    <row r="765" spans="1:10" s="52" customFormat="1" ht="36.75" customHeight="1">
      <c r="A765" s="220" t="s">
        <v>1421</v>
      </c>
      <c r="B765" s="82"/>
      <c r="C765" s="118" t="s">
        <v>1348</v>
      </c>
      <c r="D765" s="118" t="s">
        <v>1312</v>
      </c>
      <c r="E765" s="118" t="s">
        <v>1422</v>
      </c>
      <c r="F765" s="112"/>
      <c r="G765" s="119">
        <f>SUM(G768+G778)+G766</f>
        <v>30295.100000000002</v>
      </c>
      <c r="H765" s="119">
        <f>SUM(H768+H778)+H766</f>
        <v>30034.5</v>
      </c>
      <c r="I765" s="50">
        <f t="shared" si="20"/>
        <v>99.13979488432122</v>
      </c>
      <c r="J765" s="51"/>
    </row>
    <row r="766" spans="1:10" s="52" customFormat="1" ht="47.25" customHeight="1">
      <c r="A766" s="222" t="s">
        <v>252</v>
      </c>
      <c r="B766" s="107"/>
      <c r="C766" s="118" t="s">
        <v>1348</v>
      </c>
      <c r="D766" s="118" t="s">
        <v>1312</v>
      </c>
      <c r="E766" s="118" t="s">
        <v>253</v>
      </c>
      <c r="F766" s="155"/>
      <c r="G766" s="119">
        <f>SUM(G767)</f>
        <v>389.5</v>
      </c>
      <c r="H766" s="119">
        <f>SUM(H767)</f>
        <v>389.5</v>
      </c>
      <c r="I766" s="50">
        <f t="shared" si="20"/>
        <v>100</v>
      </c>
      <c r="J766" s="51">
        <f>SUM('[1]ведомствен.'!G741)</f>
        <v>420.4</v>
      </c>
    </row>
    <row r="767" spans="1:10" s="52" customFormat="1" ht="21" customHeight="1" hidden="1">
      <c r="A767" s="222" t="s">
        <v>304</v>
      </c>
      <c r="B767" s="82"/>
      <c r="C767" s="118" t="s">
        <v>1348</v>
      </c>
      <c r="D767" s="118" t="s">
        <v>1312</v>
      </c>
      <c r="E767" s="118" t="s">
        <v>253</v>
      </c>
      <c r="F767" s="112" t="s">
        <v>1412</v>
      </c>
      <c r="G767" s="119">
        <v>389.5</v>
      </c>
      <c r="H767" s="119">
        <v>389.5</v>
      </c>
      <c r="I767" s="50">
        <f t="shared" si="20"/>
        <v>100</v>
      </c>
      <c r="J767" s="51"/>
    </row>
    <row r="768" spans="1:10" s="52" customFormat="1" ht="28.5">
      <c r="A768" s="218" t="s">
        <v>441</v>
      </c>
      <c r="B768" s="148"/>
      <c r="C768" s="118" t="s">
        <v>1348</v>
      </c>
      <c r="D768" s="118" t="s">
        <v>1312</v>
      </c>
      <c r="E768" s="118" t="s">
        <v>306</v>
      </c>
      <c r="F768" s="112"/>
      <c r="G768" s="119">
        <f>SUM(G769+G771)</f>
        <v>17440.4</v>
      </c>
      <c r="H768" s="119">
        <f>SUM(H769+H771)</f>
        <v>17440.4</v>
      </c>
      <c r="I768" s="50">
        <f t="shared" si="20"/>
        <v>100</v>
      </c>
      <c r="J768" s="51"/>
    </row>
    <row r="769" spans="1:10" s="52" customFormat="1" ht="28.5">
      <c r="A769" s="218" t="s">
        <v>309</v>
      </c>
      <c r="B769" s="148"/>
      <c r="C769" s="118" t="s">
        <v>1348</v>
      </c>
      <c r="D769" s="118" t="s">
        <v>1312</v>
      </c>
      <c r="E769" s="118" t="s">
        <v>310</v>
      </c>
      <c r="F769" s="112"/>
      <c r="G769" s="119">
        <f>SUM(G770)</f>
        <v>16302.7</v>
      </c>
      <c r="H769" s="119">
        <f>SUM(H770)</f>
        <v>16302.7</v>
      </c>
      <c r="I769" s="50">
        <f t="shared" si="20"/>
        <v>100</v>
      </c>
      <c r="J769" s="51">
        <f>SUM('[1]ведомствен.'!G743)</f>
        <v>1807</v>
      </c>
    </row>
    <row r="770" spans="1:10" s="52" customFormat="1" ht="42.75">
      <c r="A770" s="222" t="s">
        <v>387</v>
      </c>
      <c r="B770" s="107"/>
      <c r="C770" s="118" t="s">
        <v>1348</v>
      </c>
      <c r="D770" s="118" t="s">
        <v>1312</v>
      </c>
      <c r="E770" s="118" t="s">
        <v>310</v>
      </c>
      <c r="F770" s="155" t="s">
        <v>312</v>
      </c>
      <c r="G770" s="119">
        <v>16302.7</v>
      </c>
      <c r="H770" s="119">
        <v>16302.7</v>
      </c>
      <c r="I770" s="50">
        <f t="shared" si="20"/>
        <v>100</v>
      </c>
      <c r="J770" s="51"/>
    </row>
    <row r="771" spans="1:10" s="52" customFormat="1" ht="28.5">
      <c r="A771" s="218" t="s">
        <v>313</v>
      </c>
      <c r="B771" s="82"/>
      <c r="C771" s="118" t="s">
        <v>1348</v>
      </c>
      <c r="D771" s="118" t="s">
        <v>1312</v>
      </c>
      <c r="E771" s="123" t="s">
        <v>314</v>
      </c>
      <c r="F771" s="155"/>
      <c r="G771" s="119">
        <f>SUM(G772+G774+G776)</f>
        <v>1137.7</v>
      </c>
      <c r="H771" s="119">
        <f>SUM(H772+H774+H776)</f>
        <v>1137.7</v>
      </c>
      <c r="I771" s="50">
        <f t="shared" si="20"/>
        <v>100</v>
      </c>
      <c r="J771" s="51">
        <f>SUM('[1]ведомствен.'!G745)</f>
        <v>9165.8</v>
      </c>
    </row>
    <row r="772" spans="1:10" s="52" customFormat="1" ht="36" customHeight="1">
      <c r="A772" s="218" t="s">
        <v>403</v>
      </c>
      <c r="B772" s="82"/>
      <c r="C772" s="118" t="s">
        <v>1348</v>
      </c>
      <c r="D772" s="118" t="s">
        <v>1312</v>
      </c>
      <c r="E772" s="123" t="s">
        <v>319</v>
      </c>
      <c r="F772" s="155"/>
      <c r="G772" s="119">
        <f>SUM(G773)</f>
        <v>667.5</v>
      </c>
      <c r="H772" s="119">
        <f>SUM(H773)</f>
        <v>667.5</v>
      </c>
      <c r="I772" s="50">
        <f t="shared" si="20"/>
        <v>100</v>
      </c>
      <c r="J772" s="51"/>
    </row>
    <row r="773" spans="1:10" s="52" customFormat="1" ht="18.75" customHeight="1">
      <c r="A773" s="218" t="s">
        <v>313</v>
      </c>
      <c r="B773" s="82"/>
      <c r="C773" s="118" t="s">
        <v>1348</v>
      </c>
      <c r="D773" s="118" t="s">
        <v>1312</v>
      </c>
      <c r="E773" s="123" t="s">
        <v>319</v>
      </c>
      <c r="F773" s="155" t="s">
        <v>317</v>
      </c>
      <c r="G773" s="119">
        <v>667.5</v>
      </c>
      <c r="H773" s="119">
        <v>667.5</v>
      </c>
      <c r="I773" s="50">
        <f t="shared" si="20"/>
        <v>100</v>
      </c>
      <c r="J773" s="51">
        <f>SUM('[1]ведомствен.'!G747)</f>
        <v>27724.6</v>
      </c>
    </row>
    <row r="774" spans="1:10" s="52" customFormat="1" ht="34.5" customHeight="1">
      <c r="A774" s="222" t="s">
        <v>320</v>
      </c>
      <c r="B774" s="107"/>
      <c r="C774" s="118" t="s">
        <v>1348</v>
      </c>
      <c r="D774" s="118" t="s">
        <v>1312</v>
      </c>
      <c r="E774" s="118" t="s">
        <v>321</v>
      </c>
      <c r="F774" s="155"/>
      <c r="G774" s="119">
        <f>SUM(G775)</f>
        <v>160</v>
      </c>
      <c r="H774" s="119">
        <f>SUM(H775)</f>
        <v>160</v>
      </c>
      <c r="I774" s="50">
        <f t="shared" si="20"/>
        <v>100</v>
      </c>
      <c r="J774" s="51"/>
    </row>
    <row r="775" spans="1:10" s="52" customFormat="1" ht="20.25" customHeight="1">
      <c r="A775" s="222" t="s">
        <v>378</v>
      </c>
      <c r="B775" s="107"/>
      <c r="C775" s="118" t="s">
        <v>1348</v>
      </c>
      <c r="D775" s="118" t="s">
        <v>1312</v>
      </c>
      <c r="E775" s="118" t="s">
        <v>321</v>
      </c>
      <c r="F775" s="155" t="s">
        <v>317</v>
      </c>
      <c r="G775" s="119">
        <v>160</v>
      </c>
      <c r="H775" s="119">
        <v>160</v>
      </c>
      <c r="I775" s="50">
        <f t="shared" si="20"/>
        <v>100</v>
      </c>
      <c r="J775" s="51">
        <f>SUM('[1]ведомствен.'!G749)</f>
        <v>7525.5</v>
      </c>
    </row>
    <row r="776" spans="1:10" s="24" customFormat="1" ht="34.5" customHeight="1">
      <c r="A776" s="222" t="s">
        <v>442</v>
      </c>
      <c r="B776" s="107"/>
      <c r="C776" s="118" t="s">
        <v>1348</v>
      </c>
      <c r="D776" s="118" t="s">
        <v>1312</v>
      </c>
      <c r="E776" s="118" t="s">
        <v>323</v>
      </c>
      <c r="F776" s="155"/>
      <c r="G776" s="119">
        <f>SUM(G777)</f>
        <v>310.2</v>
      </c>
      <c r="H776" s="119">
        <f>SUM(H777)</f>
        <v>310.2</v>
      </c>
      <c r="I776" s="50">
        <f t="shared" si="20"/>
        <v>100</v>
      </c>
      <c r="J776" s="27"/>
    </row>
    <row r="777" spans="1:10" s="24" customFormat="1" ht="30.75" customHeight="1">
      <c r="A777" s="222" t="s">
        <v>378</v>
      </c>
      <c r="B777" s="107"/>
      <c r="C777" s="118" t="s">
        <v>1348</v>
      </c>
      <c r="D777" s="118" t="s">
        <v>1312</v>
      </c>
      <c r="E777" s="118" t="s">
        <v>323</v>
      </c>
      <c r="F777" s="155" t="s">
        <v>317</v>
      </c>
      <c r="G777" s="119">
        <v>310.2</v>
      </c>
      <c r="H777" s="119">
        <v>310.2</v>
      </c>
      <c r="I777" s="50">
        <f t="shared" si="20"/>
        <v>100</v>
      </c>
      <c r="J777" s="51">
        <f>SUM('[1]ведомствен.'!G751)</f>
        <v>90225.2</v>
      </c>
    </row>
    <row r="778" spans="1:10" s="52" customFormat="1" ht="29.25" customHeight="1">
      <c r="A778" s="218" t="s">
        <v>303</v>
      </c>
      <c r="B778" s="91"/>
      <c r="C778" s="118" t="s">
        <v>1348</v>
      </c>
      <c r="D778" s="118" t="s">
        <v>1312</v>
      </c>
      <c r="E778" s="118" t="s">
        <v>1423</v>
      </c>
      <c r="F778" s="112"/>
      <c r="G778" s="119">
        <f>SUM(G779:G779)</f>
        <v>12465.2</v>
      </c>
      <c r="H778" s="119">
        <f>SUM(H779:H779)</f>
        <v>12204.6</v>
      </c>
      <c r="I778" s="50">
        <f t="shared" si="20"/>
        <v>97.90937971312133</v>
      </c>
      <c r="J778" s="51"/>
    </row>
    <row r="779" spans="1:10" s="52" customFormat="1" ht="20.25" customHeight="1">
      <c r="A779" s="222" t="s">
        <v>304</v>
      </c>
      <c r="B779" s="91"/>
      <c r="C779" s="118" t="s">
        <v>1348</v>
      </c>
      <c r="D779" s="118" t="s">
        <v>1312</v>
      </c>
      <c r="E779" s="118" t="s">
        <v>1423</v>
      </c>
      <c r="F779" s="112" t="s">
        <v>1412</v>
      </c>
      <c r="G779" s="119">
        <v>12465.2</v>
      </c>
      <c r="H779" s="119">
        <v>12204.6</v>
      </c>
      <c r="I779" s="50">
        <f t="shared" si="20"/>
        <v>97.90937971312133</v>
      </c>
      <c r="J779" s="51">
        <f>SUM('[1]ведомствен.'!G753)</f>
        <v>3883.1</v>
      </c>
    </row>
    <row r="780" spans="1:10" s="52" customFormat="1" ht="25.5" customHeight="1">
      <c r="A780" s="218" t="s">
        <v>255</v>
      </c>
      <c r="B780" s="82"/>
      <c r="C780" s="118" t="s">
        <v>1348</v>
      </c>
      <c r="D780" s="118" t="s">
        <v>1312</v>
      </c>
      <c r="E780" s="118" t="s">
        <v>256</v>
      </c>
      <c r="F780" s="112"/>
      <c r="G780" s="119">
        <f>SUM(G781)+G789</f>
        <v>3714.8999999999996</v>
      </c>
      <c r="H780" s="119">
        <f>SUM(H781)+H789</f>
        <v>3714.8999999999996</v>
      </c>
      <c r="I780" s="50">
        <f t="shared" si="20"/>
        <v>100</v>
      </c>
      <c r="J780" s="51"/>
    </row>
    <row r="781" spans="1:10" s="52" customFormat="1" ht="36.75" customHeight="1">
      <c r="A781" s="218" t="s">
        <v>441</v>
      </c>
      <c r="B781" s="148"/>
      <c r="C781" s="118" t="s">
        <v>1348</v>
      </c>
      <c r="D781" s="118" t="s">
        <v>1312</v>
      </c>
      <c r="E781" s="118" t="s">
        <v>443</v>
      </c>
      <c r="F781" s="112"/>
      <c r="G781" s="119">
        <f>SUM(G783)+G784</f>
        <v>3659.7</v>
      </c>
      <c r="H781" s="119">
        <f>SUM(H783)+H784</f>
        <v>3659.7</v>
      </c>
      <c r="I781" s="50">
        <f t="shared" si="20"/>
        <v>100</v>
      </c>
      <c r="J781" s="51">
        <f>SUM('[1]ведомствен.'!G755)</f>
        <v>8567.2</v>
      </c>
    </row>
    <row r="782" spans="1:10" s="52" customFormat="1" ht="44.25" customHeight="1" hidden="1">
      <c r="A782" s="218" t="s">
        <v>309</v>
      </c>
      <c r="B782" s="148"/>
      <c r="C782" s="118" t="s">
        <v>1348</v>
      </c>
      <c r="D782" s="118" t="s">
        <v>1312</v>
      </c>
      <c r="E782" s="118" t="s">
        <v>444</v>
      </c>
      <c r="F782" s="112"/>
      <c r="G782" s="119">
        <f>SUM(G783)</f>
        <v>3306</v>
      </c>
      <c r="H782" s="119">
        <f>SUM(H783)</f>
        <v>3306</v>
      </c>
      <c r="I782" s="50">
        <f t="shared" si="20"/>
        <v>100</v>
      </c>
      <c r="J782" s="51"/>
    </row>
    <row r="783" spans="1:10" s="52" customFormat="1" ht="42.75" customHeight="1" hidden="1">
      <c r="A783" s="218" t="s">
        <v>311</v>
      </c>
      <c r="B783" s="107"/>
      <c r="C783" s="118" t="s">
        <v>1348</v>
      </c>
      <c r="D783" s="118" t="s">
        <v>1312</v>
      </c>
      <c r="E783" s="118" t="s">
        <v>444</v>
      </c>
      <c r="F783" s="155" t="s">
        <v>312</v>
      </c>
      <c r="G783" s="119">
        <v>3306</v>
      </c>
      <c r="H783" s="119">
        <v>3306</v>
      </c>
      <c r="I783" s="50">
        <f aca="true" t="shared" si="21" ref="I783:I846">SUM(H783/G783*100)</f>
        <v>100</v>
      </c>
      <c r="J783" s="51"/>
    </row>
    <row r="784" spans="1:10" s="24" customFormat="1" ht="109.5" customHeight="1" hidden="1">
      <c r="A784" s="218" t="s">
        <v>313</v>
      </c>
      <c r="B784" s="82"/>
      <c r="C784" s="118" t="s">
        <v>1348</v>
      </c>
      <c r="D784" s="118" t="s">
        <v>1312</v>
      </c>
      <c r="E784" s="123" t="s">
        <v>445</v>
      </c>
      <c r="F784" s="155"/>
      <c r="G784" s="119">
        <f>SUM(G787+G785)</f>
        <v>353.7</v>
      </c>
      <c r="H784" s="119">
        <f>SUM(H787+H785)</f>
        <v>353.7</v>
      </c>
      <c r="I784" s="50">
        <f t="shared" si="21"/>
        <v>100</v>
      </c>
      <c r="J784" s="27"/>
    </row>
    <row r="785" spans="1:10" s="24" customFormat="1" ht="19.5" customHeight="1" hidden="1">
      <c r="A785" s="218" t="s">
        <v>403</v>
      </c>
      <c r="B785" s="107"/>
      <c r="C785" s="118" t="s">
        <v>1348</v>
      </c>
      <c r="D785" s="118" t="s">
        <v>1312</v>
      </c>
      <c r="E785" s="118" t="s">
        <v>446</v>
      </c>
      <c r="F785" s="155"/>
      <c r="G785" s="119">
        <f>SUM(G786)</f>
        <v>303.7</v>
      </c>
      <c r="H785" s="119">
        <f>SUM(H786)</f>
        <v>303.7</v>
      </c>
      <c r="I785" s="50">
        <f t="shared" si="21"/>
        <v>100</v>
      </c>
      <c r="J785" s="27"/>
    </row>
    <row r="786" spans="1:10" s="52" customFormat="1" ht="28.5">
      <c r="A786" s="218" t="s">
        <v>313</v>
      </c>
      <c r="B786" s="107"/>
      <c r="C786" s="118" t="s">
        <v>1348</v>
      </c>
      <c r="D786" s="118" t="s">
        <v>1312</v>
      </c>
      <c r="E786" s="118" t="s">
        <v>446</v>
      </c>
      <c r="F786" s="155" t="s">
        <v>317</v>
      </c>
      <c r="G786" s="119">
        <v>303.7</v>
      </c>
      <c r="H786" s="119">
        <v>303.7</v>
      </c>
      <c r="I786" s="50">
        <f t="shared" si="21"/>
        <v>100</v>
      </c>
      <c r="J786" s="51"/>
    </row>
    <row r="787" spans="1:10" s="52" customFormat="1" ht="28.5">
      <c r="A787" s="222" t="s">
        <v>320</v>
      </c>
      <c r="B787" s="107"/>
      <c r="C787" s="118" t="s">
        <v>1348</v>
      </c>
      <c r="D787" s="118" t="s">
        <v>1312</v>
      </c>
      <c r="E787" s="118" t="s">
        <v>447</v>
      </c>
      <c r="F787" s="155"/>
      <c r="G787" s="119">
        <f>SUM(G788)</f>
        <v>50</v>
      </c>
      <c r="H787" s="119">
        <f>SUM(H788)</f>
        <v>50</v>
      </c>
      <c r="I787" s="50">
        <f t="shared" si="21"/>
        <v>100</v>
      </c>
      <c r="J787" s="51">
        <f>SUM('[1]ведомствен.'!G761)</f>
        <v>32039.8</v>
      </c>
    </row>
    <row r="788" spans="1:10" s="52" customFormat="1" ht="33" customHeight="1">
      <c r="A788" s="222" t="s">
        <v>378</v>
      </c>
      <c r="B788" s="107"/>
      <c r="C788" s="118" t="s">
        <v>1348</v>
      </c>
      <c r="D788" s="118" t="s">
        <v>1312</v>
      </c>
      <c r="E788" s="118" t="s">
        <v>447</v>
      </c>
      <c r="F788" s="155" t="s">
        <v>317</v>
      </c>
      <c r="G788" s="119">
        <v>50</v>
      </c>
      <c r="H788" s="119">
        <v>50</v>
      </c>
      <c r="I788" s="50">
        <f t="shared" si="21"/>
        <v>100</v>
      </c>
      <c r="J788" s="51"/>
    </row>
    <row r="789" spans="1:10" s="52" customFormat="1" ht="28.5">
      <c r="A789" s="218" t="s">
        <v>303</v>
      </c>
      <c r="B789" s="91"/>
      <c r="C789" s="118" t="s">
        <v>1348</v>
      </c>
      <c r="D789" s="118" t="s">
        <v>1312</v>
      </c>
      <c r="E789" s="118" t="s">
        <v>257</v>
      </c>
      <c r="F789" s="112"/>
      <c r="G789" s="119">
        <f>SUM(G790:G790)</f>
        <v>55.2</v>
      </c>
      <c r="H789" s="119">
        <f>SUM(H790:H790)</f>
        <v>55.2</v>
      </c>
      <c r="I789" s="50">
        <f t="shared" si="21"/>
        <v>100</v>
      </c>
      <c r="J789" s="51">
        <f>SUM('[1]ведомствен.'!G763)</f>
        <v>5789.7</v>
      </c>
    </row>
    <row r="790" spans="1:10" s="52" customFormat="1" ht="15" customHeight="1" hidden="1">
      <c r="A790" s="222" t="s">
        <v>304</v>
      </c>
      <c r="B790" s="91"/>
      <c r="C790" s="118" t="s">
        <v>1348</v>
      </c>
      <c r="D790" s="118" t="s">
        <v>1312</v>
      </c>
      <c r="E790" s="118" t="s">
        <v>257</v>
      </c>
      <c r="F790" s="112" t="s">
        <v>1412</v>
      </c>
      <c r="G790" s="119">
        <v>55.2</v>
      </c>
      <c r="H790" s="119">
        <v>55.2</v>
      </c>
      <c r="I790" s="50">
        <f t="shared" si="21"/>
        <v>100</v>
      </c>
      <c r="J790" s="51"/>
    </row>
    <row r="791" spans="1:10" s="52" customFormat="1" ht="15.75" customHeight="1" hidden="1">
      <c r="A791" s="222" t="s">
        <v>1411</v>
      </c>
      <c r="B791" s="107"/>
      <c r="C791" s="118" t="s">
        <v>1348</v>
      </c>
      <c r="D791" s="118" t="s">
        <v>1312</v>
      </c>
      <c r="E791" s="118" t="s">
        <v>260</v>
      </c>
      <c r="F791" s="155" t="s">
        <v>1412</v>
      </c>
      <c r="G791" s="119"/>
      <c r="H791" s="119"/>
      <c r="I791" s="50" t="e">
        <f t="shared" si="21"/>
        <v>#DIV/0!</v>
      </c>
      <c r="J791" s="51"/>
    </row>
    <row r="792" spans="1:10" s="52" customFormat="1" ht="15" customHeight="1" hidden="1">
      <c r="A792" s="218" t="s">
        <v>261</v>
      </c>
      <c r="B792" s="82"/>
      <c r="C792" s="118" t="s">
        <v>1348</v>
      </c>
      <c r="D792" s="118" t="s">
        <v>1312</v>
      </c>
      <c r="E792" s="118" t="s">
        <v>262</v>
      </c>
      <c r="F792" s="112"/>
      <c r="G792" s="119">
        <f>SUM(G793)</f>
        <v>23437.4</v>
      </c>
      <c r="H792" s="119">
        <f>SUM(H793)</f>
        <v>23293.9</v>
      </c>
      <c r="I792" s="50">
        <f t="shared" si="21"/>
        <v>99.38773072098441</v>
      </c>
      <c r="J792" s="51"/>
    </row>
    <row r="793" spans="1:10" s="52" customFormat="1" ht="30" customHeight="1">
      <c r="A793" s="218" t="s">
        <v>303</v>
      </c>
      <c r="B793" s="148"/>
      <c r="C793" s="118" t="s">
        <v>1348</v>
      </c>
      <c r="D793" s="118" t="s">
        <v>1312</v>
      </c>
      <c r="E793" s="118" t="s">
        <v>263</v>
      </c>
      <c r="F793" s="112"/>
      <c r="G793" s="119">
        <f>SUM(G794+G796+G798)</f>
        <v>23437.4</v>
      </c>
      <c r="H793" s="119">
        <f>SUM(H794+H796+H798)</f>
        <v>23293.9</v>
      </c>
      <c r="I793" s="50">
        <f t="shared" si="21"/>
        <v>99.38773072098441</v>
      </c>
      <c r="J793" s="51"/>
    </row>
    <row r="794" spans="1:10" s="52" customFormat="1" ht="23.25" customHeight="1">
      <c r="A794" s="222" t="s">
        <v>304</v>
      </c>
      <c r="B794" s="107"/>
      <c r="C794" s="118" t="s">
        <v>1348</v>
      </c>
      <c r="D794" s="118" t="s">
        <v>1312</v>
      </c>
      <c r="E794" s="118" t="s">
        <v>263</v>
      </c>
      <c r="F794" s="155" t="s">
        <v>1412</v>
      </c>
      <c r="G794" s="119">
        <v>21368.7</v>
      </c>
      <c r="H794" s="119">
        <v>21349.2</v>
      </c>
      <c r="I794" s="50">
        <f t="shared" si="21"/>
        <v>99.90874503362394</v>
      </c>
      <c r="J794" s="51">
        <f>SUM('[1]ведомствен.'!G766)</f>
        <v>149.7</v>
      </c>
    </row>
    <row r="795" spans="1:10" s="52" customFormat="1" ht="42.75" hidden="1">
      <c r="A795" s="222" t="s">
        <v>258</v>
      </c>
      <c r="B795" s="107"/>
      <c r="C795" s="118" t="s">
        <v>1348</v>
      </c>
      <c r="D795" s="118" t="s">
        <v>1312</v>
      </c>
      <c r="E795" s="118" t="s">
        <v>263</v>
      </c>
      <c r="F795" s="155" t="s">
        <v>259</v>
      </c>
      <c r="G795" s="119"/>
      <c r="H795" s="119"/>
      <c r="I795" s="50" t="e">
        <f t="shared" si="21"/>
        <v>#DIV/0!</v>
      </c>
      <c r="J795" s="51"/>
    </row>
    <row r="796" spans="1:10" s="52" customFormat="1" ht="57" hidden="1">
      <c r="A796" s="218" t="s">
        <v>411</v>
      </c>
      <c r="B796" s="88"/>
      <c r="C796" s="118" t="s">
        <v>1348</v>
      </c>
      <c r="D796" s="118" t="s">
        <v>1312</v>
      </c>
      <c r="E796" s="118" t="s">
        <v>264</v>
      </c>
      <c r="F796" s="155"/>
      <c r="G796" s="119">
        <f>SUM(G797)</f>
        <v>0</v>
      </c>
      <c r="H796" s="119">
        <f>SUM(H797)</f>
        <v>0</v>
      </c>
      <c r="I796" s="50" t="e">
        <f t="shared" si="21"/>
        <v>#DIV/0!</v>
      </c>
      <c r="J796" s="51">
        <f>SUM('[1]ведомствен.'!G768)</f>
        <v>114301.8</v>
      </c>
    </row>
    <row r="797" spans="1:10" s="52" customFormat="1" ht="15" hidden="1">
      <c r="A797" s="222" t="s">
        <v>1411</v>
      </c>
      <c r="B797" s="107"/>
      <c r="C797" s="118" t="s">
        <v>1348</v>
      </c>
      <c r="D797" s="118" t="s">
        <v>1312</v>
      </c>
      <c r="E797" s="118" t="s">
        <v>264</v>
      </c>
      <c r="F797" s="155" t="s">
        <v>1412</v>
      </c>
      <c r="G797" s="119"/>
      <c r="H797" s="119"/>
      <c r="I797" s="50" t="e">
        <f t="shared" si="21"/>
        <v>#DIV/0!</v>
      </c>
      <c r="J797" s="51"/>
    </row>
    <row r="798" spans="1:10" s="52" customFormat="1" ht="46.5" customHeight="1">
      <c r="A798" s="222" t="s">
        <v>1136</v>
      </c>
      <c r="B798" s="107"/>
      <c r="C798" s="118" t="s">
        <v>1348</v>
      </c>
      <c r="D798" s="118" t="s">
        <v>1312</v>
      </c>
      <c r="E798" s="118" t="s">
        <v>265</v>
      </c>
      <c r="F798" s="155"/>
      <c r="G798" s="119">
        <f>SUM(G799)</f>
        <v>2068.7</v>
      </c>
      <c r="H798" s="119">
        <f>SUM(H799)</f>
        <v>1944.7</v>
      </c>
      <c r="I798" s="50">
        <f t="shared" si="21"/>
        <v>94.00589742350269</v>
      </c>
      <c r="J798" s="51"/>
    </row>
    <row r="799" spans="1:10" s="52" customFormat="1" ht="15">
      <c r="A799" s="222" t="s">
        <v>304</v>
      </c>
      <c r="B799" s="107"/>
      <c r="C799" s="118" t="s">
        <v>1348</v>
      </c>
      <c r="D799" s="118" t="s">
        <v>1312</v>
      </c>
      <c r="E799" s="118" t="s">
        <v>265</v>
      </c>
      <c r="F799" s="155" t="s">
        <v>1412</v>
      </c>
      <c r="G799" s="119">
        <v>2068.7</v>
      </c>
      <c r="H799" s="119">
        <v>1944.7</v>
      </c>
      <c r="I799" s="50">
        <f t="shared" si="21"/>
        <v>94.00589742350269</v>
      </c>
      <c r="J799" s="51">
        <f>SUM('[1]ведомствен.'!G770)</f>
        <v>75142.5</v>
      </c>
    </row>
    <row r="800" spans="1:10" s="52" customFormat="1" ht="28.5" hidden="1">
      <c r="A800" s="222" t="s">
        <v>266</v>
      </c>
      <c r="B800" s="107"/>
      <c r="C800" s="118" t="s">
        <v>1348</v>
      </c>
      <c r="D800" s="118" t="s">
        <v>1312</v>
      </c>
      <c r="E800" s="118" t="s">
        <v>267</v>
      </c>
      <c r="F800" s="155"/>
      <c r="G800" s="119">
        <f>SUM(G801+G802)</f>
        <v>0</v>
      </c>
      <c r="H800" s="119">
        <f>SUM(H801+H802)</f>
        <v>0</v>
      </c>
      <c r="I800" s="50" t="e">
        <f t="shared" si="21"/>
        <v>#DIV/0!</v>
      </c>
      <c r="J800" s="51"/>
    </row>
    <row r="801" spans="1:10" s="52" customFormat="1" ht="15" hidden="1">
      <c r="A801" s="222" t="s">
        <v>1411</v>
      </c>
      <c r="B801" s="107"/>
      <c r="C801" s="118" t="s">
        <v>1348</v>
      </c>
      <c r="D801" s="118" t="s">
        <v>1312</v>
      </c>
      <c r="E801" s="118" t="s">
        <v>267</v>
      </c>
      <c r="F801" s="155" t="s">
        <v>1412</v>
      </c>
      <c r="G801" s="119"/>
      <c r="H801" s="119"/>
      <c r="I801" s="50" t="e">
        <f t="shared" si="21"/>
        <v>#DIV/0!</v>
      </c>
      <c r="J801" s="51"/>
    </row>
    <row r="802" spans="1:10" s="52" customFormat="1" ht="42.75" hidden="1">
      <c r="A802" s="222" t="s">
        <v>252</v>
      </c>
      <c r="B802" s="107"/>
      <c r="C802" s="118" t="s">
        <v>1348</v>
      </c>
      <c r="D802" s="118" t="s">
        <v>1312</v>
      </c>
      <c r="E802" s="118" t="s">
        <v>448</v>
      </c>
      <c r="F802" s="155"/>
      <c r="G802" s="119">
        <f>SUM(G803)</f>
        <v>0</v>
      </c>
      <c r="H802" s="119">
        <f>SUM(H803)</f>
        <v>0</v>
      </c>
      <c r="I802" s="50" t="e">
        <f t="shared" si="21"/>
        <v>#DIV/0!</v>
      </c>
      <c r="J802" s="51">
        <f>SUM('[1]ведомствен.'!G773)</f>
        <v>52289.9</v>
      </c>
    </row>
    <row r="803" spans="1:10" s="52" customFormat="1" ht="57" customHeight="1" hidden="1">
      <c r="A803" s="222" t="s">
        <v>1411</v>
      </c>
      <c r="B803" s="107"/>
      <c r="C803" s="118" t="s">
        <v>1348</v>
      </c>
      <c r="D803" s="118" t="s">
        <v>1312</v>
      </c>
      <c r="E803" s="118" t="s">
        <v>448</v>
      </c>
      <c r="F803" s="155" t="s">
        <v>1412</v>
      </c>
      <c r="G803" s="119"/>
      <c r="H803" s="119"/>
      <c r="I803" s="50" t="e">
        <f t="shared" si="21"/>
        <v>#DIV/0!</v>
      </c>
      <c r="J803" s="51"/>
    </row>
    <row r="804" spans="1:10" s="52" customFormat="1" ht="15" customHeight="1" hidden="1">
      <c r="A804" s="222" t="s">
        <v>1374</v>
      </c>
      <c r="B804" s="96"/>
      <c r="C804" s="177" t="s">
        <v>1348</v>
      </c>
      <c r="D804" s="177" t="s">
        <v>1312</v>
      </c>
      <c r="E804" s="177" t="s">
        <v>1375</v>
      </c>
      <c r="F804" s="188"/>
      <c r="G804" s="119">
        <f>SUM(G805)</f>
        <v>454</v>
      </c>
      <c r="H804" s="119">
        <f>SUM(H805)</f>
        <v>435.9</v>
      </c>
      <c r="I804" s="50">
        <f t="shared" si="21"/>
        <v>96.01321585903084</v>
      </c>
      <c r="J804" s="51"/>
    </row>
    <row r="805" spans="1:10" s="52" customFormat="1" ht="52.5" customHeight="1">
      <c r="A805" s="219" t="s">
        <v>355</v>
      </c>
      <c r="B805" s="96"/>
      <c r="C805" s="177" t="s">
        <v>1348</v>
      </c>
      <c r="D805" s="177" t="s">
        <v>1312</v>
      </c>
      <c r="E805" s="177" t="s">
        <v>271</v>
      </c>
      <c r="F805" s="188"/>
      <c r="G805" s="119">
        <f>SUM(G806:G807)</f>
        <v>454</v>
      </c>
      <c r="H805" s="119">
        <f>SUM(H806:H807)</f>
        <v>435.9</v>
      </c>
      <c r="I805" s="50">
        <f t="shared" si="21"/>
        <v>96.01321585903084</v>
      </c>
      <c r="J805" s="51"/>
    </row>
    <row r="806" spans="1:10" s="52" customFormat="1" ht="15">
      <c r="A806" s="222" t="s">
        <v>304</v>
      </c>
      <c r="B806" s="96"/>
      <c r="C806" s="177" t="s">
        <v>1348</v>
      </c>
      <c r="D806" s="177" t="s">
        <v>1312</v>
      </c>
      <c r="E806" s="177" t="s">
        <v>271</v>
      </c>
      <c r="F806" s="188" t="s">
        <v>1412</v>
      </c>
      <c r="G806" s="119">
        <v>328</v>
      </c>
      <c r="H806" s="119">
        <v>309.9</v>
      </c>
      <c r="I806" s="50">
        <f t="shared" si="21"/>
        <v>94.48170731707316</v>
      </c>
      <c r="J806" s="51">
        <f>SUM('[1]ведомствен.'!G777)</f>
        <v>38649.9</v>
      </c>
    </row>
    <row r="807" spans="1:10" s="52" customFormat="1" ht="30.75" customHeight="1">
      <c r="A807" s="222" t="s">
        <v>378</v>
      </c>
      <c r="B807" s="96"/>
      <c r="C807" s="177" t="s">
        <v>1348</v>
      </c>
      <c r="D807" s="177" t="s">
        <v>1312</v>
      </c>
      <c r="E807" s="177" t="s">
        <v>271</v>
      </c>
      <c r="F807" s="188" t="s">
        <v>317</v>
      </c>
      <c r="G807" s="119">
        <v>126</v>
      </c>
      <c r="H807" s="119">
        <v>126</v>
      </c>
      <c r="I807" s="50">
        <f t="shared" si="21"/>
        <v>100</v>
      </c>
      <c r="J807" s="51"/>
    </row>
    <row r="808" spans="1:10" s="52" customFormat="1" ht="15">
      <c r="A808" s="221" t="s">
        <v>268</v>
      </c>
      <c r="B808" s="96"/>
      <c r="C808" s="177" t="s">
        <v>1348</v>
      </c>
      <c r="D808" s="177" t="s">
        <v>1346</v>
      </c>
      <c r="E808" s="177"/>
      <c r="F808" s="188"/>
      <c r="G808" s="119">
        <f>SUM(G815+G820)+G812+G818+G809</f>
        <v>13639.3</v>
      </c>
      <c r="H808" s="119">
        <f>SUM(H815+H820)+H812+H818+H809</f>
        <v>13566.199999999999</v>
      </c>
      <c r="I808" s="50">
        <f t="shared" si="21"/>
        <v>99.46404874150433</v>
      </c>
      <c r="J808" s="51">
        <f>SUM('[1]ведомствен.'!G779)</f>
        <v>20008.1</v>
      </c>
    </row>
    <row r="809" spans="1:10" s="52" customFormat="1" ht="71.25" customHeight="1" hidden="1">
      <c r="A809" s="218" t="s">
        <v>1330</v>
      </c>
      <c r="B809" s="82"/>
      <c r="C809" s="118" t="s">
        <v>1348</v>
      </c>
      <c r="D809" s="177" t="s">
        <v>1346</v>
      </c>
      <c r="E809" s="123" t="s">
        <v>1331</v>
      </c>
      <c r="F809" s="155"/>
      <c r="G809" s="119">
        <f>SUM(G810)</f>
        <v>41.4</v>
      </c>
      <c r="H809" s="119">
        <f>SUM(H810)</f>
        <v>41.4</v>
      </c>
      <c r="I809" s="50">
        <f t="shared" si="21"/>
        <v>100</v>
      </c>
      <c r="J809" s="51"/>
    </row>
    <row r="810" spans="1:10" s="52" customFormat="1" ht="15" customHeight="1" hidden="1">
      <c r="A810" s="226" t="s">
        <v>376</v>
      </c>
      <c r="B810" s="82"/>
      <c r="C810" s="118" t="s">
        <v>1348</v>
      </c>
      <c r="D810" s="177" t="s">
        <v>1346</v>
      </c>
      <c r="E810" s="123" t="s">
        <v>377</v>
      </c>
      <c r="F810" s="112"/>
      <c r="G810" s="119">
        <f>SUM(G811)</f>
        <v>41.4</v>
      </c>
      <c r="H810" s="119">
        <f>SUM(H811)</f>
        <v>41.4</v>
      </c>
      <c r="I810" s="50">
        <f t="shared" si="21"/>
        <v>100</v>
      </c>
      <c r="J810" s="51"/>
    </row>
    <row r="811" spans="1:10" s="52" customFormat="1" ht="85.5" customHeight="1" hidden="1">
      <c r="A811" s="220" t="s">
        <v>304</v>
      </c>
      <c r="B811" s="82"/>
      <c r="C811" s="118" t="s">
        <v>1348</v>
      </c>
      <c r="D811" s="177" t="s">
        <v>1346</v>
      </c>
      <c r="E811" s="123" t="s">
        <v>377</v>
      </c>
      <c r="F811" s="188" t="s">
        <v>1412</v>
      </c>
      <c r="G811" s="119">
        <v>41.4</v>
      </c>
      <c r="H811" s="119">
        <v>41.4</v>
      </c>
      <c r="I811" s="50">
        <f t="shared" si="21"/>
        <v>100</v>
      </c>
      <c r="J811" s="51"/>
    </row>
    <row r="812" spans="1:10" s="52" customFormat="1" ht="15" customHeight="1" hidden="1">
      <c r="A812" s="220" t="s">
        <v>1421</v>
      </c>
      <c r="B812" s="96"/>
      <c r="C812" s="118" t="s">
        <v>1348</v>
      </c>
      <c r="D812" s="177" t="s">
        <v>1346</v>
      </c>
      <c r="E812" s="118" t="s">
        <v>1422</v>
      </c>
      <c r="F812" s="188"/>
      <c r="G812" s="119">
        <f>SUM(G813)</f>
        <v>19.4</v>
      </c>
      <c r="H812" s="119">
        <f>SUM(H813)</f>
        <v>0</v>
      </c>
      <c r="I812" s="50">
        <f t="shared" si="21"/>
        <v>0</v>
      </c>
      <c r="J812" s="51"/>
    </row>
    <row r="813" spans="1:10" s="52" customFormat="1" ht="57" customHeight="1" hidden="1">
      <c r="A813" s="218" t="s">
        <v>449</v>
      </c>
      <c r="B813" s="96"/>
      <c r="C813" s="118" t="s">
        <v>1348</v>
      </c>
      <c r="D813" s="177" t="s">
        <v>1346</v>
      </c>
      <c r="E813" s="118" t="s">
        <v>450</v>
      </c>
      <c r="F813" s="188"/>
      <c r="G813" s="119">
        <f>SUM(G814)</f>
        <v>19.4</v>
      </c>
      <c r="H813" s="119">
        <f>SUM(H814)</f>
        <v>0</v>
      </c>
      <c r="I813" s="50">
        <f t="shared" si="21"/>
        <v>0</v>
      </c>
      <c r="J813" s="51"/>
    </row>
    <row r="814" spans="1:10" s="52" customFormat="1" ht="15" customHeight="1" hidden="1">
      <c r="A814" s="222" t="s">
        <v>304</v>
      </c>
      <c r="B814" s="96"/>
      <c r="C814" s="118" t="s">
        <v>1348</v>
      </c>
      <c r="D814" s="177" t="s">
        <v>1346</v>
      </c>
      <c r="E814" s="118" t="s">
        <v>450</v>
      </c>
      <c r="F814" s="188" t="s">
        <v>1412</v>
      </c>
      <c r="G814" s="119">
        <v>19.4</v>
      </c>
      <c r="H814" s="119"/>
      <c r="I814" s="50">
        <f t="shared" si="21"/>
        <v>0</v>
      </c>
      <c r="J814" s="51"/>
    </row>
    <row r="815" spans="1:10" s="52" customFormat="1" ht="63.75" customHeight="1">
      <c r="A815" s="221" t="s">
        <v>226</v>
      </c>
      <c r="B815" s="148"/>
      <c r="C815" s="118" t="s">
        <v>1348</v>
      </c>
      <c r="D815" s="177" t="s">
        <v>1346</v>
      </c>
      <c r="E815" s="118" t="s">
        <v>227</v>
      </c>
      <c r="F815" s="112"/>
      <c r="G815" s="119">
        <f>SUM(G816)</f>
        <v>5698.7</v>
      </c>
      <c r="H815" s="119">
        <f>SUM(H816)</f>
        <v>5694.2</v>
      </c>
      <c r="I815" s="50">
        <f t="shared" si="21"/>
        <v>99.92103462193131</v>
      </c>
      <c r="J815" s="51"/>
    </row>
    <row r="816" spans="1:10" s="52" customFormat="1" ht="28.5">
      <c r="A816" s="218" t="s">
        <v>303</v>
      </c>
      <c r="B816" s="148"/>
      <c r="C816" s="118" t="s">
        <v>1348</v>
      </c>
      <c r="D816" s="177" t="s">
        <v>1346</v>
      </c>
      <c r="E816" s="118" t="s">
        <v>228</v>
      </c>
      <c r="F816" s="112"/>
      <c r="G816" s="119">
        <f>SUM(G817)</f>
        <v>5698.7</v>
      </c>
      <c r="H816" s="119">
        <f>SUM(H817)</f>
        <v>5694.2</v>
      </c>
      <c r="I816" s="50">
        <f t="shared" si="21"/>
        <v>99.92103462193131</v>
      </c>
      <c r="J816" s="51">
        <f>SUM('[1]ведомствен.'!G787)</f>
        <v>143335.2</v>
      </c>
    </row>
    <row r="817" spans="1:10" s="52" customFormat="1" ht="14.25" customHeight="1">
      <c r="A817" s="222" t="s">
        <v>304</v>
      </c>
      <c r="B817" s="107"/>
      <c r="C817" s="118" t="s">
        <v>1348</v>
      </c>
      <c r="D817" s="177" t="s">
        <v>1346</v>
      </c>
      <c r="E817" s="118" t="s">
        <v>228</v>
      </c>
      <c r="F817" s="155" t="s">
        <v>1412</v>
      </c>
      <c r="G817" s="119">
        <v>5698.7</v>
      </c>
      <c r="H817" s="119">
        <v>5694.2</v>
      </c>
      <c r="I817" s="50">
        <f t="shared" si="21"/>
        <v>99.92103462193131</v>
      </c>
      <c r="J817" s="51"/>
    </row>
    <row r="818" spans="1:10" s="52" customFormat="1" ht="28.5" hidden="1">
      <c r="A818" s="221" t="s">
        <v>435</v>
      </c>
      <c r="B818" s="82"/>
      <c r="C818" s="177" t="s">
        <v>1348</v>
      </c>
      <c r="D818" s="177" t="s">
        <v>1346</v>
      </c>
      <c r="E818" s="123" t="s">
        <v>367</v>
      </c>
      <c r="F818" s="155"/>
      <c r="G818" s="119">
        <f>SUM(G819)</f>
        <v>0</v>
      </c>
      <c r="H818" s="119">
        <f>SUM(H819)</f>
        <v>0</v>
      </c>
      <c r="I818" s="50" t="e">
        <f t="shared" si="21"/>
        <v>#DIV/0!</v>
      </c>
      <c r="J818" s="51">
        <f>SUM('[1]ведомствен.'!G789)</f>
        <v>1761.6</v>
      </c>
    </row>
    <row r="819" spans="1:10" s="52" customFormat="1" ht="0.75" customHeight="1" hidden="1">
      <c r="A819" s="222" t="s">
        <v>304</v>
      </c>
      <c r="B819" s="88"/>
      <c r="C819" s="177" t="s">
        <v>1348</v>
      </c>
      <c r="D819" s="177" t="s">
        <v>1346</v>
      </c>
      <c r="E819" s="123" t="s">
        <v>367</v>
      </c>
      <c r="F819" s="176" t="s">
        <v>1412</v>
      </c>
      <c r="G819" s="124"/>
      <c r="H819" s="124"/>
      <c r="I819" s="50" t="e">
        <f t="shared" si="21"/>
        <v>#DIV/0!</v>
      </c>
      <c r="J819" s="51"/>
    </row>
    <row r="820" spans="1:10" s="52" customFormat="1" ht="14.25" customHeight="1">
      <c r="A820" s="222" t="s">
        <v>1374</v>
      </c>
      <c r="B820" s="96"/>
      <c r="C820" s="177" t="s">
        <v>1348</v>
      </c>
      <c r="D820" s="177" t="s">
        <v>1346</v>
      </c>
      <c r="E820" s="177" t="s">
        <v>1375</v>
      </c>
      <c r="F820" s="188"/>
      <c r="G820" s="119">
        <f>SUM(G823+G821+G826)</f>
        <v>7879.8</v>
      </c>
      <c r="H820" s="119">
        <f>SUM(H823+H821+H826)</f>
        <v>7830.6</v>
      </c>
      <c r="I820" s="50">
        <f t="shared" si="21"/>
        <v>99.37561867052463</v>
      </c>
      <c r="J820" s="51">
        <f>SUM('[1]ведомствен.'!G791)</f>
        <v>319.8</v>
      </c>
    </row>
    <row r="821" spans="1:10" s="52" customFormat="1" ht="28.5" customHeight="1" hidden="1">
      <c r="A821" s="219" t="s">
        <v>355</v>
      </c>
      <c r="B821" s="96"/>
      <c r="C821" s="177" t="s">
        <v>1348</v>
      </c>
      <c r="D821" s="177" t="s">
        <v>1346</v>
      </c>
      <c r="E821" s="177" t="s">
        <v>271</v>
      </c>
      <c r="F821" s="188"/>
      <c r="G821" s="119">
        <f>SUM(G822)</f>
        <v>0</v>
      </c>
      <c r="H821" s="119">
        <f>SUM(H822)</f>
        <v>0</v>
      </c>
      <c r="I821" s="50" t="e">
        <f t="shared" si="21"/>
        <v>#DIV/0!</v>
      </c>
      <c r="J821" s="51"/>
    </row>
    <row r="822" spans="1:10" s="52" customFormat="1" ht="15" customHeight="1" hidden="1">
      <c r="A822" s="222" t="s">
        <v>304</v>
      </c>
      <c r="B822" s="96"/>
      <c r="C822" s="177" t="s">
        <v>1348</v>
      </c>
      <c r="D822" s="177" t="s">
        <v>1346</v>
      </c>
      <c r="E822" s="177" t="s">
        <v>271</v>
      </c>
      <c r="F822" s="188" t="s">
        <v>1412</v>
      </c>
      <c r="G822" s="119"/>
      <c r="H822" s="119"/>
      <c r="I822" s="50" t="e">
        <f t="shared" si="21"/>
        <v>#DIV/0!</v>
      </c>
      <c r="J822" s="51"/>
    </row>
    <row r="823" spans="1:10" s="52" customFormat="1" ht="30" customHeight="1">
      <c r="A823" s="219" t="s">
        <v>942</v>
      </c>
      <c r="B823" s="96"/>
      <c r="C823" s="177" t="s">
        <v>1348</v>
      </c>
      <c r="D823" s="177" t="s">
        <v>1346</v>
      </c>
      <c r="E823" s="177" t="s">
        <v>272</v>
      </c>
      <c r="F823" s="188"/>
      <c r="G823" s="119">
        <f>SUM(G824:G825)</f>
        <v>3993.4</v>
      </c>
      <c r="H823" s="119">
        <f>SUM(H824:H825)</f>
        <v>3959.9</v>
      </c>
      <c r="I823" s="50">
        <f t="shared" si="21"/>
        <v>99.16111584113789</v>
      </c>
      <c r="J823" s="51"/>
    </row>
    <row r="824" spans="1:10" s="52" customFormat="1" ht="17.25" customHeight="1">
      <c r="A824" s="222" t="s">
        <v>451</v>
      </c>
      <c r="B824" s="96"/>
      <c r="C824" s="177" t="s">
        <v>1348</v>
      </c>
      <c r="D824" s="177" t="s">
        <v>1346</v>
      </c>
      <c r="E824" s="177" t="s">
        <v>272</v>
      </c>
      <c r="F824" s="188" t="s">
        <v>269</v>
      </c>
      <c r="G824" s="119">
        <v>2470</v>
      </c>
      <c r="H824" s="119">
        <v>2470</v>
      </c>
      <c r="I824" s="50">
        <f t="shared" si="21"/>
        <v>100</v>
      </c>
      <c r="J824" s="51">
        <f>SUM('[1]ведомствен.'!G795)</f>
        <v>16825.1</v>
      </c>
    </row>
    <row r="825" spans="1:9" s="52" customFormat="1" ht="28.5" customHeight="1" hidden="1">
      <c r="A825" s="219" t="s">
        <v>313</v>
      </c>
      <c r="B825" s="96"/>
      <c r="C825" s="177" t="s">
        <v>1348</v>
      </c>
      <c r="D825" s="177" t="s">
        <v>1346</v>
      </c>
      <c r="E825" s="177" t="s">
        <v>272</v>
      </c>
      <c r="F825" s="188" t="s">
        <v>317</v>
      </c>
      <c r="G825" s="124">
        <v>1523.4</v>
      </c>
      <c r="H825" s="124">
        <v>1489.9</v>
      </c>
      <c r="I825" s="50"/>
    </row>
    <row r="826" spans="1:10" s="52" customFormat="1" ht="15" customHeight="1" hidden="1">
      <c r="A826" s="219" t="s">
        <v>452</v>
      </c>
      <c r="B826" s="96"/>
      <c r="C826" s="177" t="s">
        <v>1348</v>
      </c>
      <c r="D826" s="177" t="s">
        <v>1346</v>
      </c>
      <c r="E826" s="177" t="s">
        <v>273</v>
      </c>
      <c r="F826" s="188"/>
      <c r="G826" s="124">
        <f>SUM(G827:G828)</f>
        <v>3886.4</v>
      </c>
      <c r="H826" s="124">
        <f>SUM(H827:H828)</f>
        <v>3870.7</v>
      </c>
      <c r="I826" s="50"/>
      <c r="J826" s="52">
        <f>SUM('[1]ведомствен.'!G797)</f>
        <v>211.9</v>
      </c>
    </row>
    <row r="827" spans="1:10" s="52" customFormat="1" ht="18" customHeight="1">
      <c r="A827" s="222" t="s">
        <v>451</v>
      </c>
      <c r="B827" s="96"/>
      <c r="C827" s="177" t="s">
        <v>1348</v>
      </c>
      <c r="D827" s="177" t="s">
        <v>1346</v>
      </c>
      <c r="E827" s="177" t="s">
        <v>273</v>
      </c>
      <c r="F827" s="188" t="s">
        <v>269</v>
      </c>
      <c r="G827" s="119">
        <v>3190.4</v>
      </c>
      <c r="H827" s="119">
        <v>3174.9</v>
      </c>
      <c r="I827" s="50">
        <f t="shared" si="21"/>
        <v>99.51416750250752</v>
      </c>
      <c r="J827" s="51"/>
    </row>
    <row r="828" spans="1:10" s="52" customFormat="1" ht="18" customHeight="1">
      <c r="A828" s="219" t="s">
        <v>313</v>
      </c>
      <c r="B828" s="96"/>
      <c r="C828" s="177" t="s">
        <v>1348</v>
      </c>
      <c r="D828" s="177" t="s">
        <v>1346</v>
      </c>
      <c r="E828" s="177" t="s">
        <v>273</v>
      </c>
      <c r="F828" s="188" t="s">
        <v>317</v>
      </c>
      <c r="G828" s="124">
        <v>696</v>
      </c>
      <c r="H828" s="124">
        <v>695.8</v>
      </c>
      <c r="I828" s="50">
        <f t="shared" si="21"/>
        <v>99.97126436781608</v>
      </c>
      <c r="J828" s="51">
        <f>SUM('[1]ведомствен.'!G1196)</f>
        <v>4409.6</v>
      </c>
    </row>
    <row r="829" spans="1:10" s="52" customFormat="1" ht="30.75" customHeight="1" hidden="1">
      <c r="A829" s="219" t="s">
        <v>452</v>
      </c>
      <c r="B829" s="96"/>
      <c r="C829" s="177" t="s">
        <v>1348</v>
      </c>
      <c r="D829" s="177" t="s">
        <v>1346</v>
      </c>
      <c r="E829" s="177" t="s">
        <v>273</v>
      </c>
      <c r="F829" s="188" t="s">
        <v>269</v>
      </c>
      <c r="G829" s="124"/>
      <c r="H829" s="124"/>
      <c r="I829" s="50" t="e">
        <f t="shared" si="21"/>
        <v>#DIV/0!</v>
      </c>
      <c r="J829" s="51"/>
    </row>
    <row r="830" spans="1:10" s="52" customFormat="1" ht="15" hidden="1">
      <c r="A830" s="218" t="s">
        <v>1334</v>
      </c>
      <c r="B830" s="148"/>
      <c r="C830" s="118" t="s">
        <v>1335</v>
      </c>
      <c r="D830" s="118"/>
      <c r="E830" s="118"/>
      <c r="F830" s="112"/>
      <c r="G830" s="119">
        <f>SUM(G831)+G834</f>
        <v>0</v>
      </c>
      <c r="H830" s="119">
        <f>SUM(H831)+H834</f>
        <v>0</v>
      </c>
      <c r="I830" s="50" t="e">
        <f t="shared" si="21"/>
        <v>#DIV/0!</v>
      </c>
      <c r="J830" s="51"/>
    </row>
    <row r="831" spans="1:10" s="52" customFormat="1" ht="14.25" customHeight="1" hidden="1">
      <c r="A831" s="218" t="s">
        <v>1336</v>
      </c>
      <c r="B831" s="88"/>
      <c r="C831" s="123" t="s">
        <v>1335</v>
      </c>
      <c r="D831" s="123" t="s">
        <v>1335</v>
      </c>
      <c r="E831" s="123"/>
      <c r="F831" s="176"/>
      <c r="G831" s="119">
        <f>SUM(G832)</f>
        <v>0</v>
      </c>
      <c r="H831" s="119">
        <f>SUM(H832)</f>
        <v>0</v>
      </c>
      <c r="I831" s="50" t="e">
        <f t="shared" si="21"/>
        <v>#DIV/0!</v>
      </c>
      <c r="J831" s="51">
        <f>SUM('[1]ведомствен.'!G800)</f>
        <v>1744.6</v>
      </c>
    </row>
    <row r="832" spans="1:10" s="52" customFormat="1" ht="24.75" customHeight="1" hidden="1">
      <c r="A832" s="218" t="s">
        <v>1337</v>
      </c>
      <c r="B832" s="88"/>
      <c r="C832" s="123" t="s">
        <v>1335</v>
      </c>
      <c r="D832" s="123" t="s">
        <v>1335</v>
      </c>
      <c r="E832" s="123" t="s">
        <v>1338</v>
      </c>
      <c r="F832" s="176"/>
      <c r="G832" s="119">
        <f>SUM(G833)</f>
        <v>0</v>
      </c>
      <c r="H832" s="119">
        <f>SUM(H833)</f>
        <v>0</v>
      </c>
      <c r="I832" s="50" t="e">
        <f t="shared" si="21"/>
        <v>#DIV/0!</v>
      </c>
      <c r="J832" s="52">
        <f>SUM('[1]ведомствен.'!G801)</f>
        <v>200</v>
      </c>
    </row>
    <row r="833" spans="1:9" s="52" customFormat="1" ht="63" customHeight="1" hidden="1">
      <c r="A833" s="218" t="s">
        <v>1339</v>
      </c>
      <c r="B833" s="88"/>
      <c r="C833" s="123" t="s">
        <v>1335</v>
      </c>
      <c r="D833" s="123" t="s">
        <v>1335</v>
      </c>
      <c r="E833" s="123" t="s">
        <v>1338</v>
      </c>
      <c r="F833" s="176" t="s">
        <v>1340</v>
      </c>
      <c r="G833" s="119"/>
      <c r="H833" s="119"/>
      <c r="I833" s="50" t="e">
        <f t="shared" si="21"/>
        <v>#DIV/0!</v>
      </c>
    </row>
    <row r="834" spans="1:9" s="52" customFormat="1" ht="27.75" customHeight="1" hidden="1">
      <c r="A834" s="222" t="s">
        <v>1199</v>
      </c>
      <c r="B834" s="88"/>
      <c r="C834" s="123" t="s">
        <v>1335</v>
      </c>
      <c r="D834" s="123" t="s">
        <v>1463</v>
      </c>
      <c r="E834" s="123"/>
      <c r="F834" s="176"/>
      <c r="G834" s="119">
        <f>SUM(G835)</f>
        <v>0</v>
      </c>
      <c r="H834" s="119">
        <f>SUM(H835)</f>
        <v>0</v>
      </c>
      <c r="I834" s="50" t="e">
        <f t="shared" si="21"/>
        <v>#DIV/0!</v>
      </c>
    </row>
    <row r="835" spans="1:10" s="52" customFormat="1" ht="14.25" customHeight="1" hidden="1">
      <c r="A835" s="222" t="s">
        <v>1374</v>
      </c>
      <c r="B835" s="88"/>
      <c r="C835" s="123" t="s">
        <v>1335</v>
      </c>
      <c r="D835" s="123" t="s">
        <v>1463</v>
      </c>
      <c r="E835" s="123" t="s">
        <v>1375</v>
      </c>
      <c r="F835" s="176"/>
      <c r="G835" s="119">
        <f>SUM(G836)</f>
        <v>0</v>
      </c>
      <c r="H835" s="119">
        <f>SUM(H836)</f>
        <v>0</v>
      </c>
      <c r="I835" s="50" t="e">
        <f t="shared" si="21"/>
        <v>#DIV/0!</v>
      </c>
      <c r="J835" s="52">
        <f>SUM('[1]ведомствен.'!G804)</f>
        <v>0</v>
      </c>
    </row>
    <row r="836" spans="1:9" s="52" customFormat="1" ht="14.25" customHeight="1" hidden="1">
      <c r="A836" s="218" t="s">
        <v>274</v>
      </c>
      <c r="B836" s="88"/>
      <c r="C836" s="123" t="s">
        <v>1335</v>
      </c>
      <c r="D836" s="123" t="s">
        <v>1463</v>
      </c>
      <c r="E836" s="123" t="s">
        <v>1375</v>
      </c>
      <c r="F836" s="176" t="s">
        <v>275</v>
      </c>
      <c r="G836" s="119"/>
      <c r="H836" s="119"/>
      <c r="I836" s="50" t="e">
        <f t="shared" si="21"/>
        <v>#DIV/0!</v>
      </c>
    </row>
    <row r="837" spans="1:9" s="52" customFormat="1" ht="22.5" customHeight="1">
      <c r="A837" s="223" t="s">
        <v>276</v>
      </c>
      <c r="B837" s="96"/>
      <c r="C837" s="178" t="s">
        <v>1463</v>
      </c>
      <c r="D837" s="178"/>
      <c r="E837" s="178"/>
      <c r="F837" s="179"/>
      <c r="G837" s="180">
        <f>SUM(G838+G861+G905+G910+G920+G929)</f>
        <v>313314.6</v>
      </c>
      <c r="H837" s="180">
        <f>SUM(H838+H861+H905+H910+H920+H929)</f>
        <v>259351.2</v>
      </c>
      <c r="I837" s="50">
        <f t="shared" si="21"/>
        <v>82.77660855893726</v>
      </c>
    </row>
    <row r="838" spans="1:10" s="23" customFormat="1" ht="23.25" customHeight="1">
      <c r="A838" s="218" t="s">
        <v>277</v>
      </c>
      <c r="B838" s="82"/>
      <c r="C838" s="118" t="s">
        <v>1463</v>
      </c>
      <c r="D838" s="118" t="s">
        <v>1312</v>
      </c>
      <c r="E838" s="118"/>
      <c r="F838" s="112"/>
      <c r="G838" s="119">
        <f>SUM(G843+G845)</f>
        <v>18764.3</v>
      </c>
      <c r="H838" s="119">
        <f>SUM(H843+H845)</f>
        <v>18591.6</v>
      </c>
      <c r="I838" s="50">
        <f t="shared" si="21"/>
        <v>99.07963526483802</v>
      </c>
      <c r="J838" s="22"/>
    </row>
    <row r="839" spans="1:10" s="23" customFormat="1" ht="21" customHeight="1" hidden="1">
      <c r="A839" s="229" t="s">
        <v>278</v>
      </c>
      <c r="B839" s="82"/>
      <c r="C839" s="118" t="s">
        <v>1463</v>
      </c>
      <c r="D839" s="118" t="s">
        <v>1312</v>
      </c>
      <c r="E839" s="118" t="s">
        <v>279</v>
      </c>
      <c r="F839" s="112"/>
      <c r="G839" s="119">
        <f>SUM(G840)</f>
        <v>0</v>
      </c>
      <c r="H839" s="119">
        <f>SUM(H840)</f>
        <v>0</v>
      </c>
      <c r="I839" s="50" t="e">
        <f t="shared" si="21"/>
        <v>#DIV/0!</v>
      </c>
      <c r="J839" s="22">
        <f>SUM('[1]ведомствен.'!G912)</f>
        <v>5568.8</v>
      </c>
    </row>
    <row r="840" spans="1:10" s="23" customFormat="1" ht="15" hidden="1">
      <c r="A840" s="218" t="s">
        <v>1409</v>
      </c>
      <c r="B840" s="82"/>
      <c r="C840" s="118" t="s">
        <v>1463</v>
      </c>
      <c r="D840" s="118" t="s">
        <v>1312</v>
      </c>
      <c r="E840" s="118" t="s">
        <v>280</v>
      </c>
      <c r="F840" s="112"/>
      <c r="G840" s="119">
        <f>SUM(G841)</f>
        <v>0</v>
      </c>
      <c r="H840" s="119">
        <f>SUM(H841)</f>
        <v>0</v>
      </c>
      <c r="I840" s="50" t="e">
        <f t="shared" si="21"/>
        <v>#DIV/0!</v>
      </c>
      <c r="J840" s="22"/>
    </row>
    <row r="841" spans="1:10" s="23" customFormat="1" ht="15" hidden="1">
      <c r="A841" s="222" t="s">
        <v>1411</v>
      </c>
      <c r="B841" s="82"/>
      <c r="C841" s="118" t="s">
        <v>1463</v>
      </c>
      <c r="D841" s="118" t="s">
        <v>1312</v>
      </c>
      <c r="E841" s="118" t="s">
        <v>280</v>
      </c>
      <c r="F841" s="112" t="s">
        <v>1412</v>
      </c>
      <c r="G841" s="119"/>
      <c r="H841" s="119"/>
      <c r="I841" s="50" t="e">
        <f t="shared" si="21"/>
        <v>#DIV/0!</v>
      </c>
      <c r="J841" s="29">
        <f>SUM('[1]ведомствен.'!G637+'[1]ведомствен.'!G933)+'[1]ведомствен.'!G914</f>
        <v>1698.2</v>
      </c>
    </row>
    <row r="842" spans="1:10" s="52" customFormat="1" ht="18" customHeight="1">
      <c r="A842" s="218" t="s">
        <v>1330</v>
      </c>
      <c r="B842" s="82"/>
      <c r="C842" s="118" t="s">
        <v>1463</v>
      </c>
      <c r="D842" s="118" t="s">
        <v>1312</v>
      </c>
      <c r="E842" s="123" t="s">
        <v>1331</v>
      </c>
      <c r="F842" s="155"/>
      <c r="G842" s="119">
        <f>SUM(G843)</f>
        <v>265.1</v>
      </c>
      <c r="H842" s="119">
        <f>SUM(H843)</f>
        <v>265.1</v>
      </c>
      <c r="I842" s="50">
        <f t="shared" si="21"/>
        <v>100</v>
      </c>
      <c r="J842" s="51"/>
    </row>
    <row r="843" spans="1:10" s="52" customFormat="1" ht="33" customHeight="1">
      <c r="A843" s="226" t="s">
        <v>376</v>
      </c>
      <c r="B843" s="82"/>
      <c r="C843" s="118" t="s">
        <v>1463</v>
      </c>
      <c r="D843" s="118" t="s">
        <v>1312</v>
      </c>
      <c r="E843" s="123" t="s">
        <v>377</v>
      </c>
      <c r="F843" s="112"/>
      <c r="G843" s="119">
        <f>SUM(G844)</f>
        <v>265.1</v>
      </c>
      <c r="H843" s="119">
        <f>SUM(H844)</f>
        <v>265.1</v>
      </c>
      <c r="I843" s="50">
        <f t="shared" si="21"/>
        <v>100</v>
      </c>
      <c r="J843" s="51"/>
    </row>
    <row r="844" spans="1:10" s="52" customFormat="1" ht="18.75" customHeight="1">
      <c r="A844" s="222" t="s">
        <v>378</v>
      </c>
      <c r="B844" s="82"/>
      <c r="C844" s="118" t="s">
        <v>1463</v>
      </c>
      <c r="D844" s="118" t="s">
        <v>1312</v>
      </c>
      <c r="E844" s="123" t="s">
        <v>377</v>
      </c>
      <c r="F844" s="188" t="s">
        <v>317</v>
      </c>
      <c r="G844" s="119">
        <v>265.1</v>
      </c>
      <c r="H844" s="119">
        <v>265.1</v>
      </c>
      <c r="I844" s="50">
        <f t="shared" si="21"/>
        <v>100</v>
      </c>
      <c r="J844" s="51">
        <f>SUM('[1]ведомствен.'!G807)</f>
        <v>3926.3</v>
      </c>
    </row>
    <row r="845" spans="1:10" s="52" customFormat="1" ht="24.75" customHeight="1">
      <c r="A845" s="218" t="s">
        <v>900</v>
      </c>
      <c r="B845" s="82"/>
      <c r="C845" s="118" t="s">
        <v>1463</v>
      </c>
      <c r="D845" s="118" t="s">
        <v>1312</v>
      </c>
      <c r="E845" s="118" t="s">
        <v>281</v>
      </c>
      <c r="F845" s="112"/>
      <c r="G845" s="119">
        <f>SUM(G846)+G858</f>
        <v>18499.2</v>
      </c>
      <c r="H845" s="119">
        <f>SUM(H846)+H858</f>
        <v>18326.5</v>
      </c>
      <c r="I845" s="50">
        <f t="shared" si="21"/>
        <v>99.06644611658882</v>
      </c>
      <c r="J845" s="51"/>
    </row>
    <row r="846" spans="1:9" s="52" customFormat="1" ht="28.5">
      <c r="A846" s="218" t="s">
        <v>441</v>
      </c>
      <c r="B846" s="148"/>
      <c r="C846" s="118" t="s">
        <v>1463</v>
      </c>
      <c r="D846" s="118" t="s">
        <v>1312</v>
      </c>
      <c r="E846" s="118" t="s">
        <v>453</v>
      </c>
      <c r="F846" s="112"/>
      <c r="G846" s="119">
        <f>SUM(G847+G856)</f>
        <v>15820.900000000001</v>
      </c>
      <c r="H846" s="119">
        <f>SUM(H847+H856)</f>
        <v>15648.2</v>
      </c>
      <c r="I846" s="50">
        <f t="shared" si="21"/>
        <v>98.90840596931906</v>
      </c>
    </row>
    <row r="847" spans="1:10" s="52" customFormat="1" ht="51" customHeight="1">
      <c r="A847" s="222" t="s">
        <v>454</v>
      </c>
      <c r="B847" s="148"/>
      <c r="C847" s="118" t="s">
        <v>1463</v>
      </c>
      <c r="D847" s="118" t="s">
        <v>1312</v>
      </c>
      <c r="E847" s="118" t="s">
        <v>455</v>
      </c>
      <c r="F847" s="112"/>
      <c r="G847" s="119">
        <f>SUM(G852+G854)+G848+G850</f>
        <v>6239.8</v>
      </c>
      <c r="H847" s="119">
        <f>SUM(H852+H854)+H848+H850</f>
        <v>6067.099999999999</v>
      </c>
      <c r="I847" s="50">
        <f>SUM(H847/G847*100)</f>
        <v>97.23228308599633</v>
      </c>
      <c r="J847" s="52">
        <f>SUM('[1]ведомствен.'!G918)</f>
        <v>3650.9</v>
      </c>
    </row>
    <row r="848" spans="1:10" s="52" customFormat="1" ht="30" customHeight="1">
      <c r="A848" s="222" t="s">
        <v>315</v>
      </c>
      <c r="B848" s="148"/>
      <c r="C848" s="118" t="s">
        <v>1463</v>
      </c>
      <c r="D848" s="118" t="s">
        <v>1312</v>
      </c>
      <c r="E848" s="118" t="s">
        <v>456</v>
      </c>
      <c r="F848" s="112"/>
      <c r="G848" s="119">
        <f>SUM(G849)</f>
        <v>3136.3</v>
      </c>
      <c r="H848" s="119">
        <f>SUM(H849)</f>
        <v>3136.3</v>
      </c>
      <c r="I848" s="50">
        <f>SUM(H848/G848*100)</f>
        <v>100</v>
      </c>
      <c r="J848" s="52">
        <f>SUM('[1]ведомствен.'!G919)</f>
        <v>849.1</v>
      </c>
    </row>
    <row r="849" spans="1:10" s="52" customFormat="1" ht="18.75" customHeight="1">
      <c r="A849" s="222" t="s">
        <v>378</v>
      </c>
      <c r="B849" s="148"/>
      <c r="C849" s="118" t="s">
        <v>1463</v>
      </c>
      <c r="D849" s="118" t="s">
        <v>1312</v>
      </c>
      <c r="E849" s="118" t="s">
        <v>456</v>
      </c>
      <c r="F849" s="112" t="s">
        <v>317</v>
      </c>
      <c r="G849" s="119">
        <v>3136.3</v>
      </c>
      <c r="H849" s="119">
        <v>3136.3</v>
      </c>
      <c r="I849" s="50">
        <f aca="true" t="shared" si="22" ref="I849:I912">SUM(H849/G849*100)</f>
        <v>100</v>
      </c>
      <c r="J849" s="51"/>
    </row>
    <row r="850" spans="1:10" s="52" customFormat="1" ht="15" customHeight="1">
      <c r="A850" s="222" t="s">
        <v>389</v>
      </c>
      <c r="B850" s="148"/>
      <c r="C850" s="118" t="s">
        <v>1463</v>
      </c>
      <c r="D850" s="118" t="s">
        <v>1312</v>
      </c>
      <c r="E850" s="118" t="s">
        <v>457</v>
      </c>
      <c r="F850" s="112"/>
      <c r="G850" s="119">
        <f>SUM(G851)</f>
        <v>158.2</v>
      </c>
      <c r="H850" s="119">
        <f>SUM(H851)</f>
        <v>158.2</v>
      </c>
      <c r="I850" s="50">
        <f t="shared" si="22"/>
        <v>100</v>
      </c>
      <c r="J850" s="51"/>
    </row>
    <row r="851" spans="1:10" s="52" customFormat="1" ht="28.5">
      <c r="A851" s="222" t="s">
        <v>378</v>
      </c>
      <c r="B851" s="148"/>
      <c r="C851" s="118" t="s">
        <v>1463</v>
      </c>
      <c r="D851" s="118" t="s">
        <v>1312</v>
      </c>
      <c r="E851" s="118" t="s">
        <v>457</v>
      </c>
      <c r="F851" s="112" t="s">
        <v>317</v>
      </c>
      <c r="G851" s="119">
        <v>158.2</v>
      </c>
      <c r="H851" s="119">
        <v>158.2</v>
      </c>
      <c r="I851" s="50">
        <f t="shared" si="22"/>
        <v>100</v>
      </c>
      <c r="J851" s="51"/>
    </row>
    <row r="852" spans="1:10" s="52" customFormat="1" ht="28.5">
      <c r="A852" s="222" t="s">
        <v>320</v>
      </c>
      <c r="B852" s="148"/>
      <c r="C852" s="118" t="s">
        <v>1463</v>
      </c>
      <c r="D852" s="118" t="s">
        <v>1312</v>
      </c>
      <c r="E852" s="118" t="s">
        <v>458</v>
      </c>
      <c r="F852" s="112"/>
      <c r="G852" s="119">
        <f>SUM(G853)</f>
        <v>85</v>
      </c>
      <c r="H852" s="119">
        <f>SUM(H853)</f>
        <v>85</v>
      </c>
      <c r="I852" s="50">
        <f t="shared" si="22"/>
        <v>100</v>
      </c>
      <c r="J852" s="51"/>
    </row>
    <row r="853" spans="1:10" s="52" customFormat="1" ht="13.5" customHeight="1">
      <c r="A853" s="222" t="s">
        <v>378</v>
      </c>
      <c r="B853" s="148"/>
      <c r="C853" s="118" t="s">
        <v>1463</v>
      </c>
      <c r="D853" s="118" t="s">
        <v>1312</v>
      </c>
      <c r="E853" s="118" t="s">
        <v>458</v>
      </c>
      <c r="F853" s="112" t="s">
        <v>317</v>
      </c>
      <c r="G853" s="119">
        <v>85</v>
      </c>
      <c r="H853" s="119">
        <v>85</v>
      </c>
      <c r="I853" s="50">
        <f t="shared" si="22"/>
        <v>100</v>
      </c>
      <c r="J853" s="51">
        <f>SUM('[1]ведомствен.'!G927)</f>
        <v>7204</v>
      </c>
    </row>
    <row r="854" spans="1:10" s="52" customFormat="1" ht="15" customHeight="1" hidden="1">
      <c r="A854" s="218" t="s">
        <v>322</v>
      </c>
      <c r="B854" s="82"/>
      <c r="C854" s="118" t="s">
        <v>1463</v>
      </c>
      <c r="D854" s="118" t="s">
        <v>1312</v>
      </c>
      <c r="E854" s="123" t="s">
        <v>459</v>
      </c>
      <c r="F854" s="176"/>
      <c r="G854" s="119">
        <f>SUM(G855)</f>
        <v>2860.3</v>
      </c>
      <c r="H854" s="119">
        <f>SUM(H855)</f>
        <v>2687.6</v>
      </c>
      <c r="I854" s="50">
        <f t="shared" si="22"/>
        <v>93.9621718001608</v>
      </c>
      <c r="J854" s="51"/>
    </row>
    <row r="855" spans="1:10" s="52" customFormat="1" ht="29.25" customHeight="1">
      <c r="A855" s="218" t="s">
        <v>313</v>
      </c>
      <c r="B855" s="82"/>
      <c r="C855" s="118" t="s">
        <v>1463</v>
      </c>
      <c r="D855" s="118" t="s">
        <v>1312</v>
      </c>
      <c r="E855" s="123" t="s">
        <v>459</v>
      </c>
      <c r="F855" s="176" t="s">
        <v>317</v>
      </c>
      <c r="G855" s="119">
        <v>2860.3</v>
      </c>
      <c r="H855" s="119">
        <v>2687.6</v>
      </c>
      <c r="I855" s="50">
        <f t="shared" si="22"/>
        <v>93.9621718001608</v>
      </c>
      <c r="J855" s="51"/>
    </row>
    <row r="856" spans="1:10" s="52" customFormat="1" ht="31.5" customHeight="1">
      <c r="A856" s="218" t="s">
        <v>460</v>
      </c>
      <c r="B856" s="148"/>
      <c r="C856" s="118" t="s">
        <v>1463</v>
      </c>
      <c r="D856" s="118" t="s">
        <v>1312</v>
      </c>
      <c r="E856" s="118" t="s">
        <v>461</v>
      </c>
      <c r="F856" s="112"/>
      <c r="G856" s="119">
        <f>SUM(G857)</f>
        <v>9581.1</v>
      </c>
      <c r="H856" s="119">
        <f>SUM(H857)</f>
        <v>9581.1</v>
      </c>
      <c r="I856" s="50">
        <f t="shared" si="22"/>
        <v>100</v>
      </c>
      <c r="J856" s="51"/>
    </row>
    <row r="857" spans="1:10" s="52" customFormat="1" ht="46.5" customHeight="1">
      <c r="A857" s="222" t="s">
        <v>308</v>
      </c>
      <c r="B857" s="107"/>
      <c r="C857" s="118" t="s">
        <v>1463</v>
      </c>
      <c r="D857" s="118" t="s">
        <v>1312</v>
      </c>
      <c r="E857" s="118" t="s">
        <v>461</v>
      </c>
      <c r="F857" s="155" t="s">
        <v>1173</v>
      </c>
      <c r="G857" s="119">
        <v>9581.1</v>
      </c>
      <c r="H857" s="119">
        <v>9581.1</v>
      </c>
      <c r="I857" s="50">
        <f t="shared" si="22"/>
        <v>100</v>
      </c>
      <c r="J857" s="51"/>
    </row>
    <row r="858" spans="1:10" s="52" customFormat="1" ht="34.5" customHeight="1">
      <c r="A858" s="218" t="s">
        <v>303</v>
      </c>
      <c r="B858" s="82"/>
      <c r="C858" s="118" t="s">
        <v>283</v>
      </c>
      <c r="D858" s="118" t="s">
        <v>1312</v>
      </c>
      <c r="E858" s="118" t="s">
        <v>282</v>
      </c>
      <c r="F858" s="112"/>
      <c r="G858" s="119">
        <f>SUM(G859)</f>
        <v>2678.3</v>
      </c>
      <c r="H858" s="119">
        <f>SUM(H859)</f>
        <v>2678.3</v>
      </c>
      <c r="I858" s="50">
        <f t="shared" si="22"/>
        <v>100</v>
      </c>
      <c r="J858" s="51">
        <f>SUM('[1]ведомствен.'!G1201)</f>
        <v>19476.1</v>
      </c>
    </row>
    <row r="859" spans="1:10" s="52" customFormat="1" ht="18.75" customHeight="1">
      <c r="A859" s="222" t="s">
        <v>304</v>
      </c>
      <c r="B859" s="82"/>
      <c r="C859" s="118" t="s">
        <v>283</v>
      </c>
      <c r="D859" s="118" t="s">
        <v>1312</v>
      </c>
      <c r="E859" s="118" t="s">
        <v>282</v>
      </c>
      <c r="F859" s="112" t="s">
        <v>1412</v>
      </c>
      <c r="G859" s="119">
        <v>2678.3</v>
      </c>
      <c r="H859" s="119">
        <v>2678.3</v>
      </c>
      <c r="I859" s="50">
        <f t="shared" si="22"/>
        <v>100</v>
      </c>
      <c r="J859" s="51"/>
    </row>
    <row r="860" spans="1:10" s="52" customFormat="1" ht="60" customHeight="1" hidden="1">
      <c r="A860" s="222" t="s">
        <v>1411</v>
      </c>
      <c r="B860" s="82"/>
      <c r="C860" s="118" t="s">
        <v>283</v>
      </c>
      <c r="D860" s="118" t="s">
        <v>1312</v>
      </c>
      <c r="E860" s="118" t="s">
        <v>284</v>
      </c>
      <c r="F860" s="112" t="s">
        <v>1412</v>
      </c>
      <c r="G860" s="119"/>
      <c r="H860" s="119"/>
      <c r="I860" s="50" t="e">
        <f t="shared" si="22"/>
        <v>#DIV/0!</v>
      </c>
      <c r="J860" s="51"/>
    </row>
    <row r="861" spans="1:10" s="52" customFormat="1" ht="26.25" customHeight="1">
      <c r="A861" s="218" t="s">
        <v>285</v>
      </c>
      <c r="B861" s="82"/>
      <c r="C861" s="118" t="s">
        <v>1463</v>
      </c>
      <c r="D861" s="118" t="s">
        <v>1314</v>
      </c>
      <c r="E861" s="118"/>
      <c r="F861" s="112"/>
      <c r="G861" s="119">
        <f>SUM(G865+G880+G893+G902)+G862</f>
        <v>28264.500000000004</v>
      </c>
      <c r="H861" s="119">
        <f>SUM(H865+H880+H893+H902)+H862</f>
        <v>28226.200000000004</v>
      </c>
      <c r="I861" s="50">
        <f t="shared" si="22"/>
        <v>99.86449433034372</v>
      </c>
      <c r="J861" s="51"/>
    </row>
    <row r="862" spans="1:10" s="52" customFormat="1" ht="30" customHeight="1">
      <c r="A862" s="218" t="s">
        <v>1330</v>
      </c>
      <c r="B862" s="82"/>
      <c r="C862" s="118" t="s">
        <v>1463</v>
      </c>
      <c r="D862" s="118" t="s">
        <v>1314</v>
      </c>
      <c r="E862" s="123" t="s">
        <v>1331</v>
      </c>
      <c r="F862" s="155"/>
      <c r="G862" s="119">
        <f>SUM(G863)</f>
        <v>334.5</v>
      </c>
      <c r="H862" s="119">
        <f>SUM(H863)</f>
        <v>334.5</v>
      </c>
      <c r="I862" s="50">
        <f t="shared" si="22"/>
        <v>100</v>
      </c>
      <c r="J862" s="51">
        <f>SUM('[1]ведомствен.'!G815)</f>
        <v>1245.9</v>
      </c>
    </row>
    <row r="863" spans="1:10" s="52" customFormat="1" ht="34.5" customHeight="1">
      <c r="A863" s="226" t="s">
        <v>376</v>
      </c>
      <c r="B863" s="82"/>
      <c r="C863" s="118" t="s">
        <v>1463</v>
      </c>
      <c r="D863" s="118" t="s">
        <v>1314</v>
      </c>
      <c r="E863" s="123" t="s">
        <v>377</v>
      </c>
      <c r="F863" s="112"/>
      <c r="G863" s="119">
        <f>SUM(G864)</f>
        <v>334.5</v>
      </c>
      <c r="H863" s="119">
        <f>SUM(H864)</f>
        <v>334.5</v>
      </c>
      <c r="I863" s="50">
        <f t="shared" si="22"/>
        <v>100</v>
      </c>
      <c r="J863" s="51"/>
    </row>
    <row r="864" spans="1:10" s="52" customFormat="1" ht="36.75" customHeight="1">
      <c r="A864" s="218" t="s">
        <v>313</v>
      </c>
      <c r="B864" s="82"/>
      <c r="C864" s="118" t="s">
        <v>1463</v>
      </c>
      <c r="D864" s="118" t="s">
        <v>1314</v>
      </c>
      <c r="E864" s="123" t="s">
        <v>377</v>
      </c>
      <c r="F864" s="188" t="s">
        <v>317</v>
      </c>
      <c r="G864" s="119">
        <v>334.5</v>
      </c>
      <c r="H864" s="119">
        <v>334.5</v>
      </c>
      <c r="I864" s="50">
        <f t="shared" si="22"/>
        <v>100</v>
      </c>
      <c r="J864" s="51">
        <f>SUM('[1]ведомствен.'!G817)</f>
        <v>1196.6</v>
      </c>
    </row>
    <row r="865" spans="1:10" s="52" customFormat="1" ht="32.25" customHeight="1" hidden="1">
      <c r="A865" s="218" t="s">
        <v>900</v>
      </c>
      <c r="B865" s="82"/>
      <c r="C865" s="118" t="s">
        <v>1463</v>
      </c>
      <c r="D865" s="118" t="s">
        <v>1314</v>
      </c>
      <c r="E865" s="118" t="s">
        <v>281</v>
      </c>
      <c r="F865" s="112"/>
      <c r="G865" s="119">
        <f>SUM(G866)+G878</f>
        <v>16377</v>
      </c>
      <c r="H865" s="119">
        <f>SUM(H866)+H878</f>
        <v>16377</v>
      </c>
      <c r="I865" s="50">
        <f t="shared" si="22"/>
        <v>100</v>
      </c>
      <c r="J865" s="51"/>
    </row>
    <row r="866" spans="1:10" s="52" customFormat="1" ht="28.5" customHeight="1" hidden="1">
      <c r="A866" s="218" t="s">
        <v>441</v>
      </c>
      <c r="B866" s="148"/>
      <c r="C866" s="118" t="s">
        <v>1463</v>
      </c>
      <c r="D866" s="118" t="s">
        <v>1314</v>
      </c>
      <c r="E866" s="118" t="s">
        <v>453</v>
      </c>
      <c r="F866" s="112"/>
      <c r="G866" s="119">
        <f>SUM(G867+G876)</f>
        <v>13528.5</v>
      </c>
      <c r="H866" s="119">
        <f>SUM(H867+H876)</f>
        <v>13528.5</v>
      </c>
      <c r="I866" s="50">
        <f t="shared" si="22"/>
        <v>100</v>
      </c>
      <c r="J866" s="51"/>
    </row>
    <row r="867" spans="1:10" s="52" customFormat="1" ht="28.5" customHeight="1">
      <c r="A867" s="222" t="s">
        <v>454</v>
      </c>
      <c r="B867" s="148"/>
      <c r="C867" s="118" t="s">
        <v>1463</v>
      </c>
      <c r="D867" s="118" t="s">
        <v>1314</v>
      </c>
      <c r="E867" s="118" t="s">
        <v>455</v>
      </c>
      <c r="F867" s="112"/>
      <c r="G867" s="119">
        <f>SUM(G874)+G872+G868+G870</f>
        <v>3480</v>
      </c>
      <c r="H867" s="119">
        <f>SUM(H874)+H872+H868+H870</f>
        <v>3480</v>
      </c>
      <c r="I867" s="50">
        <f t="shared" si="22"/>
        <v>100</v>
      </c>
      <c r="J867" s="51"/>
    </row>
    <row r="868" spans="1:10" s="52" customFormat="1" ht="36.75" customHeight="1">
      <c r="A868" s="222" t="s">
        <v>315</v>
      </c>
      <c r="B868" s="148"/>
      <c r="C868" s="118" t="s">
        <v>1463</v>
      </c>
      <c r="D868" s="118" t="s">
        <v>1314</v>
      </c>
      <c r="E868" s="118" t="s">
        <v>456</v>
      </c>
      <c r="F868" s="112"/>
      <c r="G868" s="119">
        <f>SUM(G869)</f>
        <v>880.9</v>
      </c>
      <c r="H868" s="119">
        <f>SUM(H869)</f>
        <v>880.9</v>
      </c>
      <c r="I868" s="50">
        <f t="shared" si="22"/>
        <v>100</v>
      </c>
      <c r="J868" s="51">
        <f>SUM('[1]ведомствен.'!G823)</f>
        <v>24039.6</v>
      </c>
    </row>
    <row r="869" spans="1:10" s="52" customFormat="1" ht="19.5" customHeight="1">
      <c r="A869" s="222" t="s">
        <v>378</v>
      </c>
      <c r="B869" s="148"/>
      <c r="C869" s="118" t="s">
        <v>1463</v>
      </c>
      <c r="D869" s="118" t="s">
        <v>1314</v>
      </c>
      <c r="E869" s="118" t="s">
        <v>456</v>
      </c>
      <c r="F869" s="112" t="s">
        <v>317</v>
      </c>
      <c r="G869" s="119">
        <v>880.9</v>
      </c>
      <c r="H869" s="119">
        <v>880.9</v>
      </c>
      <c r="I869" s="50">
        <f t="shared" si="22"/>
        <v>100</v>
      </c>
      <c r="J869" s="51"/>
    </row>
    <row r="870" spans="1:10" s="52" customFormat="1" ht="28.5">
      <c r="A870" s="222" t="s">
        <v>389</v>
      </c>
      <c r="B870" s="148"/>
      <c r="C870" s="118" t="s">
        <v>1463</v>
      </c>
      <c r="D870" s="118" t="s">
        <v>1314</v>
      </c>
      <c r="E870" s="118" t="s">
        <v>457</v>
      </c>
      <c r="F870" s="112"/>
      <c r="G870" s="119">
        <f>SUM(G871)</f>
        <v>111.4</v>
      </c>
      <c r="H870" s="119">
        <f>SUM(H871)</f>
        <v>111.4</v>
      </c>
      <c r="I870" s="50">
        <f t="shared" si="22"/>
        <v>100</v>
      </c>
      <c r="J870" s="51"/>
    </row>
    <row r="871" spans="1:10" s="52" customFormat="1" ht="28.5">
      <c r="A871" s="222" t="s">
        <v>378</v>
      </c>
      <c r="B871" s="148"/>
      <c r="C871" s="118" t="s">
        <v>1463</v>
      </c>
      <c r="D871" s="118" t="s">
        <v>1314</v>
      </c>
      <c r="E871" s="118" t="s">
        <v>457</v>
      </c>
      <c r="F871" s="112" t="s">
        <v>317</v>
      </c>
      <c r="G871" s="119">
        <v>111.4</v>
      </c>
      <c r="H871" s="119">
        <v>111.4</v>
      </c>
      <c r="I871" s="50">
        <f t="shared" si="22"/>
        <v>100</v>
      </c>
      <c r="J871" s="51"/>
    </row>
    <row r="872" spans="1:10" s="52" customFormat="1" ht="14.25" customHeight="1">
      <c r="A872" s="222" t="s">
        <v>320</v>
      </c>
      <c r="B872" s="148"/>
      <c r="C872" s="118" t="s">
        <v>1463</v>
      </c>
      <c r="D872" s="118" t="s">
        <v>1314</v>
      </c>
      <c r="E872" s="118" t="s">
        <v>458</v>
      </c>
      <c r="F872" s="112"/>
      <c r="G872" s="119">
        <f>SUM(G873)</f>
        <v>510.5</v>
      </c>
      <c r="H872" s="119">
        <f>SUM(H873)</f>
        <v>510.5</v>
      </c>
      <c r="I872" s="50">
        <f t="shared" si="22"/>
        <v>100</v>
      </c>
      <c r="J872" s="51">
        <f>SUM('[1]ведомствен.'!G827)</f>
        <v>2223.4</v>
      </c>
    </row>
    <row r="873" spans="1:10" s="52" customFormat="1" ht="28.5" customHeight="1" hidden="1">
      <c r="A873" s="222" t="s">
        <v>378</v>
      </c>
      <c r="B873" s="148"/>
      <c r="C873" s="118" t="s">
        <v>1463</v>
      </c>
      <c r="D873" s="118" t="s">
        <v>1314</v>
      </c>
      <c r="E873" s="118" t="s">
        <v>458</v>
      </c>
      <c r="F873" s="112" t="s">
        <v>317</v>
      </c>
      <c r="G873" s="119">
        <v>510.5</v>
      </c>
      <c r="H873" s="119">
        <v>510.5</v>
      </c>
      <c r="I873" s="50">
        <f t="shared" si="22"/>
        <v>100</v>
      </c>
      <c r="J873" s="51"/>
    </row>
    <row r="874" spans="1:10" s="52" customFormat="1" ht="14.25" customHeight="1" hidden="1">
      <c r="A874" s="218" t="s">
        <v>322</v>
      </c>
      <c r="B874" s="148"/>
      <c r="C874" s="118" t="s">
        <v>1463</v>
      </c>
      <c r="D874" s="118" t="s">
        <v>1314</v>
      </c>
      <c r="E874" s="118" t="s">
        <v>459</v>
      </c>
      <c r="F874" s="112"/>
      <c r="G874" s="119">
        <f>SUM(G875)</f>
        <v>1977.2</v>
      </c>
      <c r="H874" s="119">
        <f>SUM(H875)</f>
        <v>1977.2</v>
      </c>
      <c r="I874" s="50">
        <f t="shared" si="22"/>
        <v>100</v>
      </c>
      <c r="J874" s="51"/>
    </row>
    <row r="875" spans="1:10" s="52" customFormat="1" ht="27" customHeight="1">
      <c r="A875" s="218" t="s">
        <v>313</v>
      </c>
      <c r="B875" s="148"/>
      <c r="C875" s="118" t="s">
        <v>1463</v>
      </c>
      <c r="D875" s="118" t="s">
        <v>1314</v>
      </c>
      <c r="E875" s="118" t="s">
        <v>459</v>
      </c>
      <c r="F875" s="112" t="s">
        <v>317</v>
      </c>
      <c r="G875" s="119">
        <v>1977.2</v>
      </c>
      <c r="H875" s="119">
        <v>1977.2</v>
      </c>
      <c r="I875" s="50">
        <f t="shared" si="22"/>
        <v>100</v>
      </c>
      <c r="J875" s="51"/>
    </row>
    <row r="876" spans="1:10" s="52" customFormat="1" ht="32.25" customHeight="1">
      <c r="A876" s="218" t="s">
        <v>460</v>
      </c>
      <c r="B876" s="148"/>
      <c r="C876" s="118" t="s">
        <v>1463</v>
      </c>
      <c r="D876" s="118" t="s">
        <v>1314</v>
      </c>
      <c r="E876" s="118" t="s">
        <v>461</v>
      </c>
      <c r="F876" s="112"/>
      <c r="G876" s="119">
        <f>SUM(G877)</f>
        <v>10048.5</v>
      </c>
      <c r="H876" s="119">
        <f>SUM(H877)</f>
        <v>10048.5</v>
      </c>
      <c r="I876" s="50">
        <f t="shared" si="22"/>
        <v>100</v>
      </c>
      <c r="J876" s="51">
        <f>SUM('[1]ведомствен.'!G831)</f>
        <v>4033.7</v>
      </c>
    </row>
    <row r="877" spans="1:10" s="52" customFormat="1" ht="42.75" customHeight="1" hidden="1">
      <c r="A877" s="222" t="s">
        <v>308</v>
      </c>
      <c r="B877" s="107"/>
      <c r="C877" s="118" t="s">
        <v>1463</v>
      </c>
      <c r="D877" s="118" t="s">
        <v>1314</v>
      </c>
      <c r="E877" s="118" t="s">
        <v>461</v>
      </c>
      <c r="F877" s="155" t="s">
        <v>1173</v>
      </c>
      <c r="G877" s="119">
        <v>10048.5</v>
      </c>
      <c r="H877" s="119">
        <v>10048.5</v>
      </c>
      <c r="I877" s="50">
        <f t="shared" si="22"/>
        <v>100</v>
      </c>
      <c r="J877" s="51"/>
    </row>
    <row r="878" spans="1:10" s="62" customFormat="1" ht="18.75" customHeight="1" hidden="1">
      <c r="A878" s="218" t="s">
        <v>303</v>
      </c>
      <c r="B878" s="82"/>
      <c r="C878" s="118" t="s">
        <v>1463</v>
      </c>
      <c r="D878" s="118" t="s">
        <v>1314</v>
      </c>
      <c r="E878" s="118" t="s">
        <v>282</v>
      </c>
      <c r="F878" s="112"/>
      <c r="G878" s="119">
        <f>SUM(G879)</f>
        <v>2848.5</v>
      </c>
      <c r="H878" s="119">
        <f>SUM(H879)</f>
        <v>2848.5</v>
      </c>
      <c r="I878" s="50">
        <f t="shared" si="22"/>
        <v>100</v>
      </c>
      <c r="J878" s="61"/>
    </row>
    <row r="879" spans="1:10" s="52" customFormat="1" ht="18" customHeight="1">
      <c r="A879" s="222" t="s">
        <v>304</v>
      </c>
      <c r="B879" s="82"/>
      <c r="C879" s="118" t="s">
        <v>1463</v>
      </c>
      <c r="D879" s="118" t="s">
        <v>1314</v>
      </c>
      <c r="E879" s="118" t="s">
        <v>282</v>
      </c>
      <c r="F879" s="112" t="s">
        <v>1412</v>
      </c>
      <c r="G879" s="119">
        <v>2848.5</v>
      </c>
      <c r="H879" s="119">
        <v>2848.5</v>
      </c>
      <c r="I879" s="50">
        <f t="shared" si="22"/>
        <v>100</v>
      </c>
      <c r="J879" s="51"/>
    </row>
    <row r="880" spans="1:10" s="52" customFormat="1" ht="21.75" customHeight="1">
      <c r="A880" s="218" t="s">
        <v>286</v>
      </c>
      <c r="B880" s="82"/>
      <c r="C880" s="118" t="s">
        <v>1463</v>
      </c>
      <c r="D880" s="118" t="s">
        <v>1314</v>
      </c>
      <c r="E880" s="118" t="s">
        <v>287</v>
      </c>
      <c r="F880" s="112"/>
      <c r="G880" s="119">
        <f>SUM(G881)+G891</f>
        <v>8693.800000000001</v>
      </c>
      <c r="H880" s="119">
        <f>SUM(H881)+H891</f>
        <v>8693.800000000001</v>
      </c>
      <c r="I880" s="50">
        <f t="shared" si="22"/>
        <v>100</v>
      </c>
      <c r="J880" s="51">
        <f>SUM('[1]ведомствен.'!G835)</f>
        <v>16396.8</v>
      </c>
    </row>
    <row r="881" spans="1:10" s="52" customFormat="1" ht="28.5">
      <c r="A881" s="218" t="s">
        <v>441</v>
      </c>
      <c r="B881" s="82"/>
      <c r="C881" s="118" t="s">
        <v>1463</v>
      </c>
      <c r="D881" s="118" t="s">
        <v>1314</v>
      </c>
      <c r="E881" s="118" t="s">
        <v>462</v>
      </c>
      <c r="F881" s="112"/>
      <c r="G881" s="119">
        <f>SUM(G889)+G882</f>
        <v>8323.7</v>
      </c>
      <c r="H881" s="119">
        <f>SUM(H889)+H882</f>
        <v>8323.7</v>
      </c>
      <c r="I881" s="50">
        <f t="shared" si="22"/>
        <v>100</v>
      </c>
      <c r="J881" s="51"/>
    </row>
    <row r="882" spans="1:10" s="62" customFormat="1" ht="18" customHeight="1">
      <c r="A882" s="222" t="s">
        <v>454</v>
      </c>
      <c r="B882" s="82"/>
      <c r="C882" s="118" t="s">
        <v>1463</v>
      </c>
      <c r="D882" s="118" t="s">
        <v>1314</v>
      </c>
      <c r="E882" s="118" t="s">
        <v>463</v>
      </c>
      <c r="F882" s="112"/>
      <c r="G882" s="119">
        <f>SUM(G883)+G885+G887</f>
        <v>1040.2</v>
      </c>
      <c r="H882" s="119">
        <f>SUM(H883)+H885+H887</f>
        <v>1040.2</v>
      </c>
      <c r="I882" s="50">
        <f t="shared" si="22"/>
        <v>100</v>
      </c>
      <c r="J882" s="51">
        <f>SUM('[1]ведомствен.'!G837)</f>
        <v>3464</v>
      </c>
    </row>
    <row r="883" spans="1:9" s="52" customFormat="1" ht="35.25" customHeight="1">
      <c r="A883" s="222" t="s">
        <v>389</v>
      </c>
      <c r="B883" s="148"/>
      <c r="C883" s="118" t="s">
        <v>1463</v>
      </c>
      <c r="D883" s="118" t="s">
        <v>1314</v>
      </c>
      <c r="E883" s="118" t="s">
        <v>464</v>
      </c>
      <c r="F883" s="112"/>
      <c r="G883" s="119">
        <f>SUM(G884)</f>
        <v>951.4</v>
      </c>
      <c r="H883" s="119">
        <f>SUM(H884)</f>
        <v>951.4</v>
      </c>
      <c r="I883" s="50">
        <f t="shared" si="22"/>
        <v>100</v>
      </c>
    </row>
    <row r="884" spans="1:9" s="52" customFormat="1" ht="34.5" customHeight="1">
      <c r="A884" s="222" t="s">
        <v>378</v>
      </c>
      <c r="B884" s="148"/>
      <c r="C884" s="118" t="s">
        <v>1463</v>
      </c>
      <c r="D884" s="118" t="s">
        <v>1314</v>
      </c>
      <c r="E884" s="118" t="s">
        <v>464</v>
      </c>
      <c r="F884" s="112" t="s">
        <v>317</v>
      </c>
      <c r="G884" s="119">
        <v>951.4</v>
      </c>
      <c r="H884" s="119">
        <v>951.4</v>
      </c>
      <c r="I884" s="50">
        <f t="shared" si="22"/>
        <v>100</v>
      </c>
    </row>
    <row r="885" spans="1:10" s="52" customFormat="1" ht="32.25" customHeight="1">
      <c r="A885" s="222" t="s">
        <v>320</v>
      </c>
      <c r="B885" s="148"/>
      <c r="C885" s="118" t="s">
        <v>1463</v>
      </c>
      <c r="D885" s="118" t="s">
        <v>1314</v>
      </c>
      <c r="E885" s="118" t="s">
        <v>465</v>
      </c>
      <c r="F885" s="112"/>
      <c r="G885" s="119">
        <f>SUM(G886)</f>
        <v>46</v>
      </c>
      <c r="H885" s="119">
        <f>SUM(H886)</f>
        <v>46</v>
      </c>
      <c r="I885" s="50">
        <f t="shared" si="22"/>
        <v>100</v>
      </c>
      <c r="J885" s="52">
        <f>SUM('[1]ведомствен.'!G840)</f>
        <v>3000</v>
      </c>
    </row>
    <row r="886" spans="1:9" s="52" customFormat="1" ht="18.75" customHeight="1">
      <c r="A886" s="222" t="s">
        <v>378</v>
      </c>
      <c r="B886" s="148"/>
      <c r="C886" s="118" t="s">
        <v>1463</v>
      </c>
      <c r="D886" s="118" t="s">
        <v>1314</v>
      </c>
      <c r="E886" s="118" t="s">
        <v>465</v>
      </c>
      <c r="F886" s="112" t="s">
        <v>317</v>
      </c>
      <c r="G886" s="119">
        <v>46</v>
      </c>
      <c r="H886" s="119">
        <v>46</v>
      </c>
      <c r="I886" s="50">
        <f t="shared" si="22"/>
        <v>100</v>
      </c>
    </row>
    <row r="887" spans="1:9" s="52" customFormat="1" ht="33" customHeight="1">
      <c r="A887" s="218" t="s">
        <v>322</v>
      </c>
      <c r="B887" s="148"/>
      <c r="C887" s="118" t="s">
        <v>1463</v>
      </c>
      <c r="D887" s="118" t="s">
        <v>1314</v>
      </c>
      <c r="E887" s="118" t="s">
        <v>466</v>
      </c>
      <c r="F887" s="112"/>
      <c r="G887" s="119">
        <f>SUM(G888)</f>
        <v>42.8</v>
      </c>
      <c r="H887" s="119">
        <f>SUM(H888)</f>
        <v>42.8</v>
      </c>
      <c r="I887" s="50">
        <f t="shared" si="22"/>
        <v>100</v>
      </c>
    </row>
    <row r="888" spans="1:10" s="52" customFormat="1" ht="20.25" customHeight="1">
      <c r="A888" s="222" t="s">
        <v>378</v>
      </c>
      <c r="B888" s="148"/>
      <c r="C888" s="118" t="s">
        <v>1463</v>
      </c>
      <c r="D888" s="118" t="s">
        <v>1314</v>
      </c>
      <c r="E888" s="118" t="s">
        <v>466</v>
      </c>
      <c r="F888" s="112" t="s">
        <v>317</v>
      </c>
      <c r="G888" s="119">
        <v>42.8</v>
      </c>
      <c r="H888" s="119">
        <v>42.8</v>
      </c>
      <c r="I888" s="50">
        <f t="shared" si="22"/>
        <v>100</v>
      </c>
      <c r="J888" s="52">
        <f>SUM('[1]ведомствен.'!G843)</f>
        <v>1000</v>
      </c>
    </row>
    <row r="889" spans="1:10" s="62" customFormat="1" ht="18" customHeight="1" hidden="1">
      <c r="A889" s="222" t="s">
        <v>460</v>
      </c>
      <c r="B889" s="82"/>
      <c r="C889" s="118" t="s">
        <v>1463</v>
      </c>
      <c r="D889" s="118" t="s">
        <v>1314</v>
      </c>
      <c r="E889" s="118" t="s">
        <v>467</v>
      </c>
      <c r="F889" s="112"/>
      <c r="G889" s="119">
        <f>SUM(G890)</f>
        <v>7283.5</v>
      </c>
      <c r="H889" s="119">
        <f>SUM(H890)</f>
        <v>7283.5</v>
      </c>
      <c r="I889" s="50">
        <f t="shared" si="22"/>
        <v>100</v>
      </c>
      <c r="J889" s="51"/>
    </row>
    <row r="890" spans="1:10" s="62" customFormat="1" ht="18" customHeight="1" hidden="1">
      <c r="A890" s="222" t="s">
        <v>308</v>
      </c>
      <c r="B890" s="82"/>
      <c r="C890" s="118" t="s">
        <v>1463</v>
      </c>
      <c r="D890" s="118" t="s">
        <v>1314</v>
      </c>
      <c r="E890" s="118" t="s">
        <v>467</v>
      </c>
      <c r="F890" s="112" t="s">
        <v>1173</v>
      </c>
      <c r="G890" s="119">
        <v>7283.5</v>
      </c>
      <c r="H890" s="119">
        <v>7283.5</v>
      </c>
      <c r="I890" s="50">
        <f t="shared" si="22"/>
        <v>100</v>
      </c>
      <c r="J890" s="51"/>
    </row>
    <row r="891" spans="1:11" s="33" customFormat="1" ht="18" customHeight="1">
      <c r="A891" s="218" t="s">
        <v>303</v>
      </c>
      <c r="B891" s="82"/>
      <c r="C891" s="118" t="s">
        <v>1463</v>
      </c>
      <c r="D891" s="118" t="s">
        <v>1314</v>
      </c>
      <c r="E891" s="118" t="s">
        <v>288</v>
      </c>
      <c r="F891" s="112"/>
      <c r="G891" s="119">
        <f>SUM(G892)</f>
        <v>370.1</v>
      </c>
      <c r="H891" s="119">
        <f>SUM(H892)</f>
        <v>370.1</v>
      </c>
      <c r="I891" s="53">
        <f t="shared" si="22"/>
        <v>100</v>
      </c>
      <c r="J891" s="15"/>
      <c r="K891" s="33">
        <f>SUM('[1]ведомствен.'!G992+'[1]ведомствен.'!G643)</f>
        <v>23396.899999999998</v>
      </c>
    </row>
    <row r="892" spans="1:11" s="62" customFormat="1" ht="18" customHeight="1">
      <c r="A892" s="222" t="s">
        <v>304</v>
      </c>
      <c r="B892" s="82"/>
      <c r="C892" s="118" t="s">
        <v>1463</v>
      </c>
      <c r="D892" s="118" t="s">
        <v>1314</v>
      </c>
      <c r="E892" s="118" t="s">
        <v>288</v>
      </c>
      <c r="F892" s="112" t="s">
        <v>1412</v>
      </c>
      <c r="G892" s="119">
        <v>370.1</v>
      </c>
      <c r="H892" s="119">
        <v>370.1</v>
      </c>
      <c r="I892" s="50">
        <f t="shared" si="22"/>
        <v>100</v>
      </c>
      <c r="J892" s="51"/>
      <c r="K892" s="61">
        <f>SUM(J895:J907)</f>
        <v>23396.899999999998</v>
      </c>
    </row>
    <row r="893" spans="1:10" s="62" customFormat="1" ht="30.75" customHeight="1">
      <c r="A893" s="218" t="s">
        <v>290</v>
      </c>
      <c r="B893" s="82"/>
      <c r="C893" s="118" t="s">
        <v>1463</v>
      </c>
      <c r="D893" s="118" t="s">
        <v>1314</v>
      </c>
      <c r="E893" s="118" t="s">
        <v>291</v>
      </c>
      <c r="F893" s="112"/>
      <c r="G893" s="119">
        <f>SUM(G894)+G900</f>
        <v>2293.2</v>
      </c>
      <c r="H893" s="119">
        <f>SUM(H894)+H900</f>
        <v>2293.2</v>
      </c>
      <c r="I893" s="50">
        <f t="shared" si="22"/>
        <v>100</v>
      </c>
      <c r="J893" s="51"/>
    </row>
    <row r="894" spans="1:10" s="62" customFormat="1" ht="31.5" customHeight="1">
      <c r="A894" s="218" t="s">
        <v>441</v>
      </c>
      <c r="B894" s="148"/>
      <c r="C894" s="118" t="s">
        <v>1463</v>
      </c>
      <c r="D894" s="118" t="s">
        <v>1314</v>
      </c>
      <c r="E894" s="118" t="s">
        <v>468</v>
      </c>
      <c r="F894" s="112"/>
      <c r="G894" s="119">
        <f>SUM(G899)+G895</f>
        <v>2258.7</v>
      </c>
      <c r="H894" s="119">
        <f>SUM(H899)+H895</f>
        <v>2258.7</v>
      </c>
      <c r="I894" s="50">
        <f t="shared" si="22"/>
        <v>100</v>
      </c>
      <c r="J894" s="51"/>
    </row>
    <row r="895" spans="1:10" s="62" customFormat="1" ht="18" customHeight="1">
      <c r="A895" s="222" t="s">
        <v>313</v>
      </c>
      <c r="B895" s="82"/>
      <c r="C895" s="118" t="s">
        <v>1463</v>
      </c>
      <c r="D895" s="118" t="s">
        <v>1314</v>
      </c>
      <c r="E895" s="118" t="s">
        <v>469</v>
      </c>
      <c r="F895" s="112"/>
      <c r="G895" s="119">
        <f>SUM(G896)</f>
        <v>21.2</v>
      </c>
      <c r="H895" s="119">
        <f>SUM(H896)</f>
        <v>21.2</v>
      </c>
      <c r="I895" s="50">
        <f t="shared" si="22"/>
        <v>100</v>
      </c>
      <c r="J895" s="51">
        <f>SUM('[1]ведомствен.'!G998)</f>
        <v>2949.4</v>
      </c>
    </row>
    <row r="896" spans="1:10" s="62" customFormat="1" ht="30" customHeight="1">
      <c r="A896" s="222" t="s">
        <v>320</v>
      </c>
      <c r="B896" s="148"/>
      <c r="C896" s="118" t="s">
        <v>1463</v>
      </c>
      <c r="D896" s="118" t="s">
        <v>1314</v>
      </c>
      <c r="E896" s="118" t="s">
        <v>470</v>
      </c>
      <c r="F896" s="112"/>
      <c r="G896" s="119">
        <f>SUM(G897)</f>
        <v>21.2</v>
      </c>
      <c r="H896" s="119">
        <f>SUM(H897)</f>
        <v>21.2</v>
      </c>
      <c r="I896" s="50">
        <f t="shared" si="22"/>
        <v>100</v>
      </c>
      <c r="J896" s="51"/>
    </row>
    <row r="897" spans="1:10" s="62" customFormat="1" ht="42.75" customHeight="1">
      <c r="A897" s="222" t="s">
        <v>378</v>
      </c>
      <c r="B897" s="148"/>
      <c r="C897" s="118" t="s">
        <v>1463</v>
      </c>
      <c r="D897" s="118" t="s">
        <v>1314</v>
      </c>
      <c r="E897" s="118" t="s">
        <v>470</v>
      </c>
      <c r="F897" s="112" t="s">
        <v>317</v>
      </c>
      <c r="G897" s="119">
        <v>21.2</v>
      </c>
      <c r="H897" s="119">
        <v>21.2</v>
      </c>
      <c r="I897" s="50">
        <f t="shared" si="22"/>
        <v>100</v>
      </c>
      <c r="J897" s="51"/>
    </row>
    <row r="898" spans="1:10" s="62" customFormat="1" ht="18" customHeight="1">
      <c r="A898" s="218" t="s">
        <v>460</v>
      </c>
      <c r="B898" s="148"/>
      <c r="C898" s="118" t="s">
        <v>1463</v>
      </c>
      <c r="D898" s="118" t="s">
        <v>1314</v>
      </c>
      <c r="E898" s="118" t="s">
        <v>471</v>
      </c>
      <c r="F898" s="112"/>
      <c r="G898" s="119">
        <f>SUM(G899)</f>
        <v>2237.5</v>
      </c>
      <c r="H898" s="119">
        <f>SUM(H899)</f>
        <v>2237.5</v>
      </c>
      <c r="I898" s="50">
        <f t="shared" si="22"/>
        <v>100</v>
      </c>
      <c r="J898" s="51"/>
    </row>
    <row r="899" spans="1:10" s="62" customFormat="1" ht="15.75" customHeight="1">
      <c r="A899" s="222" t="s">
        <v>308</v>
      </c>
      <c r="B899" s="107"/>
      <c r="C899" s="118" t="s">
        <v>1463</v>
      </c>
      <c r="D899" s="118" t="s">
        <v>1314</v>
      </c>
      <c r="E899" s="118" t="s">
        <v>471</v>
      </c>
      <c r="F899" s="155" t="s">
        <v>1173</v>
      </c>
      <c r="G899" s="119">
        <v>2237.5</v>
      </c>
      <c r="H899" s="119">
        <v>2237.5</v>
      </c>
      <c r="I899" s="50">
        <f t="shared" si="22"/>
        <v>100</v>
      </c>
      <c r="J899" s="51">
        <f>SUM('[1]ведомствен.'!G1000)</f>
        <v>3395.9</v>
      </c>
    </row>
    <row r="900" spans="1:10" s="62" customFormat="1" ht="18" customHeight="1" hidden="1">
      <c r="A900" s="218" t="s">
        <v>303</v>
      </c>
      <c r="B900" s="82"/>
      <c r="C900" s="118" t="s">
        <v>1463</v>
      </c>
      <c r="D900" s="118" t="s">
        <v>1314</v>
      </c>
      <c r="E900" s="118" t="s">
        <v>292</v>
      </c>
      <c r="F900" s="112"/>
      <c r="G900" s="119">
        <f>SUM(G901)</f>
        <v>34.5</v>
      </c>
      <c r="H900" s="119">
        <f>SUM(H901)</f>
        <v>34.5</v>
      </c>
      <c r="I900" s="50">
        <f t="shared" si="22"/>
        <v>100</v>
      </c>
      <c r="J900" s="51"/>
    </row>
    <row r="901" spans="1:10" s="62" customFormat="1" ht="18" customHeight="1" hidden="1">
      <c r="A901" s="222" t="s">
        <v>304</v>
      </c>
      <c r="B901" s="82"/>
      <c r="C901" s="118" t="s">
        <v>1463</v>
      </c>
      <c r="D901" s="118" t="s">
        <v>1314</v>
      </c>
      <c r="E901" s="118" t="s">
        <v>292</v>
      </c>
      <c r="F901" s="112" t="s">
        <v>1412</v>
      </c>
      <c r="G901" s="119">
        <v>34.5</v>
      </c>
      <c r="H901" s="119">
        <v>34.5</v>
      </c>
      <c r="I901" s="50">
        <f t="shared" si="22"/>
        <v>100</v>
      </c>
      <c r="J901" s="51"/>
    </row>
    <row r="902" spans="1:9" s="52" customFormat="1" ht="15">
      <c r="A902" s="228" t="s">
        <v>1167</v>
      </c>
      <c r="B902" s="82"/>
      <c r="C902" s="118" t="s">
        <v>1463</v>
      </c>
      <c r="D902" s="118" t="s">
        <v>1314</v>
      </c>
      <c r="E902" s="118" t="s">
        <v>1102</v>
      </c>
      <c r="F902" s="112"/>
      <c r="G902" s="119">
        <f>SUM(G903)</f>
        <v>566</v>
      </c>
      <c r="H902" s="119">
        <f>SUM(H903)</f>
        <v>527.7</v>
      </c>
      <c r="I902" s="50">
        <f t="shared" si="22"/>
        <v>93.23321554770318</v>
      </c>
    </row>
    <row r="903" spans="1:9" s="52" customFormat="1" ht="42.75">
      <c r="A903" s="221" t="s">
        <v>472</v>
      </c>
      <c r="B903" s="82"/>
      <c r="C903" s="118" t="s">
        <v>1463</v>
      </c>
      <c r="D903" s="118" t="s">
        <v>1314</v>
      </c>
      <c r="E903" s="118" t="s">
        <v>293</v>
      </c>
      <c r="F903" s="112"/>
      <c r="G903" s="119">
        <f>SUM(G904)</f>
        <v>566</v>
      </c>
      <c r="H903" s="119">
        <f>SUM(H904)</f>
        <v>527.7</v>
      </c>
      <c r="I903" s="50">
        <f t="shared" si="22"/>
        <v>93.23321554770318</v>
      </c>
    </row>
    <row r="904" spans="1:10" s="52" customFormat="1" ht="28.5">
      <c r="A904" s="222" t="s">
        <v>313</v>
      </c>
      <c r="B904" s="82"/>
      <c r="C904" s="118" t="s">
        <v>1463</v>
      </c>
      <c r="D904" s="118" t="s">
        <v>1314</v>
      </c>
      <c r="E904" s="118" t="s">
        <v>293</v>
      </c>
      <c r="F904" s="112" t="s">
        <v>317</v>
      </c>
      <c r="G904" s="119">
        <v>566</v>
      </c>
      <c r="H904" s="119">
        <v>527.7</v>
      </c>
      <c r="I904" s="50">
        <f t="shared" si="22"/>
        <v>93.23321554770318</v>
      </c>
      <c r="J904" s="52">
        <f>SUM('[1]ведомствен.'!G647)</f>
        <v>13649</v>
      </c>
    </row>
    <row r="905" spans="1:9" s="52" customFormat="1" ht="15" hidden="1">
      <c r="A905" s="239" t="s">
        <v>294</v>
      </c>
      <c r="B905" s="129"/>
      <c r="C905" s="118" t="s">
        <v>1463</v>
      </c>
      <c r="D905" s="118" t="s">
        <v>1322</v>
      </c>
      <c r="E905" s="118"/>
      <c r="F905" s="112"/>
      <c r="G905" s="119">
        <f>SUM(G906)</f>
        <v>0</v>
      </c>
      <c r="H905" s="119">
        <f>SUM(H906)</f>
        <v>0</v>
      </c>
      <c r="I905" s="50" t="e">
        <f t="shared" si="22"/>
        <v>#DIV/0!</v>
      </c>
    </row>
    <row r="906" spans="1:9" s="52" customFormat="1" ht="29.25" customHeight="1" hidden="1">
      <c r="A906" s="239" t="s">
        <v>1653</v>
      </c>
      <c r="B906" s="129"/>
      <c r="C906" s="118" t="s">
        <v>1463</v>
      </c>
      <c r="D906" s="118" t="s">
        <v>1322</v>
      </c>
      <c r="E906" s="118" t="s">
        <v>281</v>
      </c>
      <c r="F906" s="112"/>
      <c r="G906" s="119">
        <f>SUM(G907)</f>
        <v>0</v>
      </c>
      <c r="H906" s="119">
        <f>SUM(H907)</f>
        <v>0</v>
      </c>
      <c r="I906" s="50" t="e">
        <f t="shared" si="22"/>
        <v>#DIV/0!</v>
      </c>
    </row>
    <row r="907" spans="1:10" s="52" customFormat="1" ht="15" customHeight="1" hidden="1">
      <c r="A907" s="218" t="s">
        <v>303</v>
      </c>
      <c r="B907" s="129"/>
      <c r="C907" s="118" t="s">
        <v>1463</v>
      </c>
      <c r="D907" s="118" t="s">
        <v>1322</v>
      </c>
      <c r="E907" s="118" t="s">
        <v>282</v>
      </c>
      <c r="F907" s="112"/>
      <c r="G907" s="119">
        <f>SUM(G908:G909)</f>
        <v>0</v>
      </c>
      <c r="H907" s="119">
        <f>SUM(H908:H909)</f>
        <v>0</v>
      </c>
      <c r="I907" s="50" t="e">
        <f t="shared" si="22"/>
        <v>#DIV/0!</v>
      </c>
      <c r="J907" s="52">
        <f>SUM('[1]ведомствен.'!G650+'[1]ведомствен.'!G943)</f>
        <v>3402.6</v>
      </c>
    </row>
    <row r="908" spans="1:10" s="62" customFormat="1" ht="18" customHeight="1" hidden="1">
      <c r="A908" s="222" t="s">
        <v>304</v>
      </c>
      <c r="B908" s="129"/>
      <c r="C908" s="118" t="s">
        <v>1463</v>
      </c>
      <c r="D908" s="118" t="s">
        <v>1322</v>
      </c>
      <c r="E908" s="118" t="s">
        <v>282</v>
      </c>
      <c r="F908" s="112" t="s">
        <v>1412</v>
      </c>
      <c r="G908" s="119"/>
      <c r="H908" s="119"/>
      <c r="I908" s="50" t="e">
        <f t="shared" si="22"/>
        <v>#DIV/0!</v>
      </c>
      <c r="J908" s="51"/>
    </row>
    <row r="909" spans="1:10" s="62" customFormat="1" ht="23.25" customHeight="1" hidden="1">
      <c r="A909" s="218" t="s">
        <v>411</v>
      </c>
      <c r="B909" s="82"/>
      <c r="C909" s="118" t="s">
        <v>1463</v>
      </c>
      <c r="D909" s="118" t="s">
        <v>1322</v>
      </c>
      <c r="E909" s="118" t="s">
        <v>288</v>
      </c>
      <c r="F909" s="112" t="s">
        <v>289</v>
      </c>
      <c r="G909" s="119"/>
      <c r="H909" s="119"/>
      <c r="I909" s="50" t="e">
        <f t="shared" si="22"/>
        <v>#DIV/0!</v>
      </c>
      <c r="J909" s="51"/>
    </row>
    <row r="910" spans="1:10" s="33" customFormat="1" ht="23.25" customHeight="1">
      <c r="A910" s="222" t="s">
        <v>1654</v>
      </c>
      <c r="B910" s="82"/>
      <c r="C910" s="118" t="s">
        <v>1463</v>
      </c>
      <c r="D910" s="118" t="s">
        <v>1346</v>
      </c>
      <c r="E910" s="118"/>
      <c r="F910" s="112"/>
      <c r="G910" s="119">
        <f>SUM(G913+G917+G911)</f>
        <v>76077.3</v>
      </c>
      <c r="H910" s="119">
        <f>SUM(H913+H917+H911)</f>
        <v>75683.8</v>
      </c>
      <c r="I910" s="53">
        <f t="shared" si="22"/>
        <v>99.48276292665487</v>
      </c>
      <c r="J910" s="15"/>
    </row>
    <row r="911" spans="1:10" s="62" customFormat="1" ht="33" customHeight="1" hidden="1">
      <c r="A911" s="222" t="s">
        <v>1372</v>
      </c>
      <c r="B911" s="82"/>
      <c r="C911" s="118" t="s">
        <v>1463</v>
      </c>
      <c r="D911" s="118" t="s">
        <v>1346</v>
      </c>
      <c r="E911" s="118" t="s">
        <v>1373</v>
      </c>
      <c r="F911" s="112"/>
      <c r="G911" s="119">
        <f>SUM(G912)</f>
        <v>0</v>
      </c>
      <c r="H911" s="119">
        <f>SUM(H912)</f>
        <v>0</v>
      </c>
      <c r="I911" s="50" t="e">
        <f t="shared" si="22"/>
        <v>#DIV/0!</v>
      </c>
      <c r="J911" s="51"/>
    </row>
    <row r="912" spans="1:10" s="62" customFormat="1" ht="18.75" customHeight="1" hidden="1">
      <c r="A912" s="222" t="s">
        <v>1411</v>
      </c>
      <c r="B912" s="82"/>
      <c r="C912" s="118" t="s">
        <v>1463</v>
      </c>
      <c r="D912" s="118" t="s">
        <v>1346</v>
      </c>
      <c r="E912" s="118" t="s">
        <v>1373</v>
      </c>
      <c r="F912" s="112" t="s">
        <v>1412</v>
      </c>
      <c r="G912" s="119"/>
      <c r="H912" s="119"/>
      <c r="I912" s="50" t="e">
        <f t="shared" si="22"/>
        <v>#DIV/0!</v>
      </c>
      <c r="J912" s="61"/>
    </row>
    <row r="913" spans="1:10" s="62" customFormat="1" ht="18.75" customHeight="1">
      <c r="A913" s="218" t="s">
        <v>1655</v>
      </c>
      <c r="B913" s="82"/>
      <c r="C913" s="118" t="s">
        <v>1463</v>
      </c>
      <c r="D913" s="118" t="s">
        <v>1346</v>
      </c>
      <c r="E913" s="118" t="s">
        <v>1656</v>
      </c>
      <c r="F913" s="112"/>
      <c r="G913" s="119">
        <f>SUM(G914)</f>
        <v>67038</v>
      </c>
      <c r="H913" s="119">
        <f>SUM(H914)</f>
        <v>67021</v>
      </c>
      <c r="I913" s="50">
        <f>SUM(H913/G913*100)</f>
        <v>99.97464124824727</v>
      </c>
      <c r="J913" s="61"/>
    </row>
    <row r="914" spans="1:10" s="62" customFormat="1" ht="31.5" customHeight="1" thickBot="1">
      <c r="A914" s="218" t="s">
        <v>303</v>
      </c>
      <c r="B914" s="82"/>
      <c r="C914" s="118" t="s">
        <v>1463</v>
      </c>
      <c r="D914" s="118" t="s">
        <v>1346</v>
      </c>
      <c r="E914" s="118" t="s">
        <v>1657</v>
      </c>
      <c r="F914" s="112"/>
      <c r="G914" s="119">
        <f>SUM(G915:G916)</f>
        <v>67038</v>
      </c>
      <c r="H914" s="119">
        <f>SUM(H915:H916)</f>
        <v>67021</v>
      </c>
      <c r="I914" s="50">
        <f>SUM(H914/G914*100)</f>
        <v>99.97464124824727</v>
      </c>
      <c r="J914" s="61">
        <f>SUM('[1]ведомствен.'!G680)</f>
        <v>1514.9</v>
      </c>
    </row>
    <row r="915" spans="1:10" s="24" customFormat="1" ht="21" customHeight="1" thickBot="1">
      <c r="A915" s="222" t="s">
        <v>304</v>
      </c>
      <c r="B915" s="82"/>
      <c r="C915" s="118" t="s">
        <v>1463</v>
      </c>
      <c r="D915" s="118" t="s">
        <v>1346</v>
      </c>
      <c r="E915" s="118" t="s">
        <v>1657</v>
      </c>
      <c r="F915" s="112" t="s">
        <v>1412</v>
      </c>
      <c r="G915" s="119">
        <v>67038</v>
      </c>
      <c r="H915" s="119">
        <v>67021</v>
      </c>
      <c r="I915" s="63">
        <f>SUM(H915/G915*100)</f>
        <v>99.97464124824727</v>
      </c>
      <c r="J915" s="27">
        <f>SUM(J16:J914)</f>
        <v>3610751.700000002</v>
      </c>
    </row>
    <row r="916" spans="1:9" ht="28.5" customHeight="1" hidden="1">
      <c r="A916" s="218" t="s">
        <v>411</v>
      </c>
      <c r="B916" s="82"/>
      <c r="C916" s="118" t="s">
        <v>1463</v>
      </c>
      <c r="D916" s="118" t="s">
        <v>1346</v>
      </c>
      <c r="E916" s="118" t="s">
        <v>1657</v>
      </c>
      <c r="F916" s="112" t="s">
        <v>289</v>
      </c>
      <c r="G916" s="119"/>
      <c r="H916" s="119"/>
      <c r="I916" s="34">
        <f>-76000-174.5-350</f>
        <v>-76524.5</v>
      </c>
    </row>
    <row r="917" spans="1:9" ht="15" customHeight="1" hidden="1">
      <c r="A917" s="228" t="s">
        <v>1167</v>
      </c>
      <c r="B917" s="82"/>
      <c r="C917" s="118" t="s">
        <v>1463</v>
      </c>
      <c r="D917" s="118" t="s">
        <v>1346</v>
      </c>
      <c r="E917" s="118" t="s">
        <v>1102</v>
      </c>
      <c r="F917" s="112"/>
      <c r="G917" s="119">
        <f>SUM(G918)</f>
        <v>9039.3</v>
      </c>
      <c r="H917" s="119">
        <f>SUM(H918)</f>
        <v>8662.8</v>
      </c>
      <c r="I917" s="35"/>
    </row>
    <row r="918" spans="1:9" ht="17.25" customHeight="1" hidden="1">
      <c r="A918" s="221" t="s">
        <v>472</v>
      </c>
      <c r="B918" s="82"/>
      <c r="C918" s="118" t="s">
        <v>1463</v>
      </c>
      <c r="D918" s="118" t="s">
        <v>1346</v>
      </c>
      <c r="E918" s="118" t="s">
        <v>293</v>
      </c>
      <c r="F918" s="112"/>
      <c r="G918" s="119">
        <f>SUM(G919)</f>
        <v>9039.3</v>
      </c>
      <c r="H918" s="119">
        <f>SUM(H919)</f>
        <v>8662.8</v>
      </c>
      <c r="I918" s="36"/>
    </row>
    <row r="919" spans="1:9" ht="30" customHeight="1" hidden="1">
      <c r="A919" s="222" t="s">
        <v>304</v>
      </c>
      <c r="B919" s="82"/>
      <c r="C919" s="118" t="s">
        <v>1463</v>
      </c>
      <c r="D919" s="118" t="s">
        <v>1346</v>
      </c>
      <c r="E919" s="118" t="s">
        <v>293</v>
      </c>
      <c r="F919" s="112" t="s">
        <v>1412</v>
      </c>
      <c r="G919" s="119">
        <v>9039.3</v>
      </c>
      <c r="H919" s="119">
        <v>8662.8</v>
      </c>
      <c r="I919" s="37">
        <v>0</v>
      </c>
    </row>
    <row r="920" spans="1:9" ht="42" customHeight="1" hidden="1">
      <c r="A920" s="218" t="s">
        <v>1658</v>
      </c>
      <c r="B920" s="82"/>
      <c r="C920" s="123" t="s">
        <v>1463</v>
      </c>
      <c r="D920" s="123" t="s">
        <v>1348</v>
      </c>
      <c r="E920" s="123"/>
      <c r="F920" s="176"/>
      <c r="G920" s="119">
        <f>SUM(G923+G926+G921)</f>
        <v>0</v>
      </c>
      <c r="H920" s="119">
        <f>SUM(H923+H926+H921)</f>
        <v>0</v>
      </c>
      <c r="I920" s="37">
        <v>62000</v>
      </c>
    </row>
    <row r="921" spans="1:9" ht="30.75" customHeight="1" hidden="1">
      <c r="A921" s="222" t="s">
        <v>1372</v>
      </c>
      <c r="B921" s="82"/>
      <c r="C921" s="123" t="s">
        <v>1463</v>
      </c>
      <c r="D921" s="123" t="s">
        <v>1348</v>
      </c>
      <c r="E921" s="118" t="s">
        <v>1373</v>
      </c>
      <c r="F921" s="112"/>
      <c r="G921" s="119">
        <f>SUM(G922)</f>
        <v>0</v>
      </c>
      <c r="H921" s="119">
        <f>SUM(H922)</f>
        <v>0</v>
      </c>
      <c r="I921" s="38">
        <v>62000</v>
      </c>
    </row>
    <row r="922" spans="1:9" ht="29.25" customHeight="1" hidden="1">
      <c r="A922" s="218" t="s">
        <v>1319</v>
      </c>
      <c r="B922" s="82"/>
      <c r="C922" s="123" t="s">
        <v>1463</v>
      </c>
      <c r="D922" s="123" t="s">
        <v>1348</v>
      </c>
      <c r="E922" s="118" t="s">
        <v>1373</v>
      </c>
      <c r="F922" s="112" t="s">
        <v>1320</v>
      </c>
      <c r="G922" s="119"/>
      <c r="H922" s="119"/>
      <c r="I922" s="39"/>
    </row>
    <row r="923" spans="1:9" ht="18" customHeight="1" hidden="1">
      <c r="A923" s="218" t="s">
        <v>1659</v>
      </c>
      <c r="B923" s="82"/>
      <c r="C923" s="123" t="s">
        <v>1463</v>
      </c>
      <c r="D923" s="123" t="s">
        <v>1348</v>
      </c>
      <c r="E923" s="181" t="s">
        <v>1164</v>
      </c>
      <c r="F923" s="176"/>
      <c r="G923" s="119">
        <f>SUM(G924)</f>
        <v>0</v>
      </c>
      <c r="H923" s="119">
        <f>SUM(H924)</f>
        <v>0</v>
      </c>
      <c r="I923" s="40">
        <f>67475+1681.5+1571.6</f>
        <v>70728.1</v>
      </c>
    </row>
    <row r="924" spans="1:9" ht="28.5" customHeight="1" hidden="1">
      <c r="A924" s="218" t="s">
        <v>1131</v>
      </c>
      <c r="B924" s="82"/>
      <c r="C924" s="123" t="s">
        <v>1463</v>
      </c>
      <c r="D924" s="123" t="s">
        <v>1348</v>
      </c>
      <c r="E924" s="181" t="s">
        <v>1165</v>
      </c>
      <c r="F924" s="176"/>
      <c r="G924" s="119">
        <f>SUM(G925)</f>
        <v>0</v>
      </c>
      <c r="H924" s="119">
        <f>SUM(H925)</f>
        <v>0</v>
      </c>
      <c r="I924" s="21">
        <f>SUM(I925-I926)</f>
        <v>0</v>
      </c>
    </row>
    <row r="925" spans="1:9" ht="85.5" customHeight="1" hidden="1">
      <c r="A925" s="218" t="s">
        <v>1319</v>
      </c>
      <c r="B925" s="82"/>
      <c r="C925" s="123" t="s">
        <v>1463</v>
      </c>
      <c r="D925" s="123" t="s">
        <v>1348</v>
      </c>
      <c r="E925" s="181" t="s">
        <v>1165</v>
      </c>
      <c r="F925" s="176" t="s">
        <v>1320</v>
      </c>
      <c r="G925" s="119"/>
      <c r="H925" s="119"/>
      <c r="I925" s="21">
        <v>10000</v>
      </c>
    </row>
    <row r="926" spans="1:9" ht="45" customHeight="1" hidden="1">
      <c r="A926" s="222" t="s">
        <v>1374</v>
      </c>
      <c r="B926" s="91"/>
      <c r="C926" s="123" t="s">
        <v>1463</v>
      </c>
      <c r="D926" s="123" t="s">
        <v>1348</v>
      </c>
      <c r="E926" s="118" t="s">
        <v>1375</v>
      </c>
      <c r="F926" s="112"/>
      <c r="G926" s="119">
        <f>SUM(G927)</f>
        <v>0</v>
      </c>
      <c r="H926" s="119">
        <f>SUM(H927)</f>
        <v>0</v>
      </c>
      <c r="I926" s="41">
        <v>10000</v>
      </c>
    </row>
    <row r="927" spans="1:8" ht="15" customHeight="1" hidden="1">
      <c r="A927" s="218" t="s">
        <v>1319</v>
      </c>
      <c r="B927" s="142"/>
      <c r="C927" s="123" t="s">
        <v>1463</v>
      </c>
      <c r="D927" s="123" t="s">
        <v>1348</v>
      </c>
      <c r="E927" s="184" t="s">
        <v>1375</v>
      </c>
      <c r="F927" s="155" t="s">
        <v>1320</v>
      </c>
      <c r="G927" s="119">
        <f>SUM(G928)</f>
        <v>0</v>
      </c>
      <c r="H927" s="119">
        <f>SUM(H928)</f>
        <v>0</v>
      </c>
    </row>
    <row r="928" spans="1:8" ht="28.5" customHeight="1" hidden="1">
      <c r="A928" s="218" t="s">
        <v>1660</v>
      </c>
      <c r="B928" s="82"/>
      <c r="C928" s="123" t="s">
        <v>1463</v>
      </c>
      <c r="D928" s="123" t="s">
        <v>1348</v>
      </c>
      <c r="E928" s="184" t="s">
        <v>1661</v>
      </c>
      <c r="F928" s="155" t="s">
        <v>1320</v>
      </c>
      <c r="G928" s="119">
        <f>1738.6-1738.6</f>
        <v>0</v>
      </c>
      <c r="H928" s="119">
        <f>1738.6-1738.6</f>
        <v>0</v>
      </c>
    </row>
    <row r="929" spans="1:8" ht="15">
      <c r="A929" s="218" t="s">
        <v>1662</v>
      </c>
      <c r="B929" s="82"/>
      <c r="C929" s="118" t="s">
        <v>1463</v>
      </c>
      <c r="D929" s="118" t="s">
        <v>1463</v>
      </c>
      <c r="E929" s="118"/>
      <c r="F929" s="112"/>
      <c r="G929" s="119">
        <f>SUM(G930+G938+G945+G947+G943+G933+G935)</f>
        <v>190208.5</v>
      </c>
      <c r="H929" s="119">
        <f>SUM(H930+H938+H945+H947+H943+H933+H935)</f>
        <v>136849.6</v>
      </c>
    </row>
    <row r="930" spans="1:8" ht="42.75">
      <c r="A930" s="229" t="s">
        <v>473</v>
      </c>
      <c r="B930" s="91"/>
      <c r="C930" s="118" t="s">
        <v>1463</v>
      </c>
      <c r="D930" s="118" t="s">
        <v>1463</v>
      </c>
      <c r="E930" s="118" t="s">
        <v>1663</v>
      </c>
      <c r="F930" s="112"/>
      <c r="G930" s="119">
        <f>SUM(G931)</f>
        <v>118967</v>
      </c>
      <c r="H930" s="119">
        <f>SUM(H931)</f>
        <v>92002.6</v>
      </c>
    </row>
    <row r="931" spans="1:8" ht="28.5">
      <c r="A931" s="222" t="s">
        <v>313</v>
      </c>
      <c r="B931" s="91"/>
      <c r="C931" s="118" t="s">
        <v>1463</v>
      </c>
      <c r="D931" s="118" t="s">
        <v>1463</v>
      </c>
      <c r="E931" s="118" t="s">
        <v>1663</v>
      </c>
      <c r="F931" s="112" t="s">
        <v>317</v>
      </c>
      <c r="G931" s="119">
        <v>118967</v>
      </c>
      <c r="H931" s="119">
        <v>92002.6</v>
      </c>
    </row>
    <row r="932" spans="1:8" ht="15" customHeight="1" hidden="1">
      <c r="A932" s="218" t="s">
        <v>1319</v>
      </c>
      <c r="B932" s="82"/>
      <c r="C932" s="118" t="s">
        <v>1463</v>
      </c>
      <c r="D932" s="118" t="s">
        <v>1463</v>
      </c>
      <c r="E932" s="123" t="s">
        <v>1325</v>
      </c>
      <c r="F932" s="176" t="s">
        <v>1320</v>
      </c>
      <c r="G932" s="119"/>
      <c r="H932" s="119"/>
    </row>
    <row r="933" spans="1:8" ht="15" customHeight="1" hidden="1">
      <c r="A933" s="222" t="s">
        <v>1372</v>
      </c>
      <c r="B933" s="82"/>
      <c r="C933" s="118" t="s">
        <v>1463</v>
      </c>
      <c r="D933" s="118" t="s">
        <v>1463</v>
      </c>
      <c r="E933" s="118" t="s">
        <v>1373</v>
      </c>
      <c r="F933" s="112"/>
      <c r="G933" s="119">
        <f>SUM(G934)</f>
        <v>0</v>
      </c>
      <c r="H933" s="119">
        <f>SUM(H934)</f>
        <v>0</v>
      </c>
    </row>
    <row r="934" spans="1:8" ht="15" customHeight="1" hidden="1">
      <c r="A934" s="218" t="s">
        <v>1319</v>
      </c>
      <c r="B934" s="82"/>
      <c r="C934" s="118" t="s">
        <v>1463</v>
      </c>
      <c r="D934" s="118" t="s">
        <v>1463</v>
      </c>
      <c r="E934" s="118" t="s">
        <v>1373</v>
      </c>
      <c r="F934" s="112" t="s">
        <v>1320</v>
      </c>
      <c r="G934" s="119"/>
      <c r="H934" s="119"/>
    </row>
    <row r="935" spans="1:8" ht="28.5" customHeight="1" hidden="1">
      <c r="A935" s="221" t="s">
        <v>1330</v>
      </c>
      <c r="B935" s="82"/>
      <c r="C935" s="118" t="s">
        <v>1463</v>
      </c>
      <c r="D935" s="118" t="s">
        <v>1463</v>
      </c>
      <c r="E935" s="123" t="s">
        <v>1331</v>
      </c>
      <c r="F935" s="155"/>
      <c r="G935" s="119">
        <f>SUM(G937)</f>
        <v>0</v>
      </c>
      <c r="H935" s="119">
        <f>SUM(H937)</f>
        <v>0</v>
      </c>
    </row>
    <row r="936" spans="1:8" ht="15" customHeight="1" hidden="1">
      <c r="A936" s="221" t="s">
        <v>1332</v>
      </c>
      <c r="B936" s="82"/>
      <c r="C936" s="118" t="s">
        <v>1463</v>
      </c>
      <c r="D936" s="118" t="s">
        <v>1463</v>
      </c>
      <c r="E936" s="123" t="s">
        <v>1415</v>
      </c>
      <c r="F936" s="155"/>
      <c r="G936" s="119">
        <f>SUM(G937)</f>
        <v>0</v>
      </c>
      <c r="H936" s="119">
        <f>SUM(H937)</f>
        <v>0</v>
      </c>
    </row>
    <row r="937" spans="1:8" ht="15" customHeight="1" hidden="1">
      <c r="A937" s="218" t="s">
        <v>1319</v>
      </c>
      <c r="B937" s="82"/>
      <c r="C937" s="118" t="s">
        <v>1463</v>
      </c>
      <c r="D937" s="118" t="s">
        <v>1463</v>
      </c>
      <c r="E937" s="123" t="s">
        <v>1415</v>
      </c>
      <c r="F937" s="155" t="s">
        <v>1320</v>
      </c>
      <c r="G937" s="119"/>
      <c r="H937" s="119"/>
    </row>
    <row r="938" spans="1:8" ht="28.5">
      <c r="A938" s="229" t="s">
        <v>278</v>
      </c>
      <c r="B938" s="82"/>
      <c r="C938" s="118" t="s">
        <v>1463</v>
      </c>
      <c r="D938" s="118" t="s">
        <v>1463</v>
      </c>
      <c r="E938" s="118" t="s">
        <v>279</v>
      </c>
      <c r="F938" s="112"/>
      <c r="G938" s="119">
        <f>SUM(G939)</f>
        <v>11408.8</v>
      </c>
      <c r="H938" s="119">
        <f>SUM(H939)</f>
        <v>11408.5</v>
      </c>
    </row>
    <row r="939" spans="1:8" ht="28.5">
      <c r="A939" s="218" t="s">
        <v>303</v>
      </c>
      <c r="B939" s="82"/>
      <c r="C939" s="118" t="s">
        <v>1463</v>
      </c>
      <c r="D939" s="118" t="s">
        <v>1463</v>
      </c>
      <c r="E939" s="118" t="s">
        <v>280</v>
      </c>
      <c r="F939" s="112"/>
      <c r="G939" s="119">
        <f>SUM(G940:G941)</f>
        <v>11408.8</v>
      </c>
      <c r="H939" s="119">
        <f>SUM(H940:H941)</f>
        <v>11408.5</v>
      </c>
    </row>
    <row r="940" spans="1:8" ht="14.25" customHeight="1">
      <c r="A940" s="222" t="s">
        <v>304</v>
      </c>
      <c r="B940" s="82"/>
      <c r="C940" s="118" t="s">
        <v>1463</v>
      </c>
      <c r="D940" s="118" t="s">
        <v>1463</v>
      </c>
      <c r="E940" s="118" t="s">
        <v>280</v>
      </c>
      <c r="F940" s="112" t="s">
        <v>1412</v>
      </c>
      <c r="G940" s="119">
        <v>11408.8</v>
      </c>
      <c r="H940" s="119">
        <v>11408.5</v>
      </c>
    </row>
    <row r="941" spans="1:8" ht="57" customHeight="1" hidden="1">
      <c r="A941" s="218" t="s">
        <v>411</v>
      </c>
      <c r="B941" s="82"/>
      <c r="C941" s="118" t="s">
        <v>1463</v>
      </c>
      <c r="D941" s="118" t="s">
        <v>1463</v>
      </c>
      <c r="E941" s="118" t="s">
        <v>280</v>
      </c>
      <c r="F941" s="112" t="s">
        <v>289</v>
      </c>
      <c r="G941" s="119"/>
      <c r="H941" s="119"/>
    </row>
    <row r="942" spans="1:8" ht="15" customHeight="1" hidden="1">
      <c r="A942" s="218" t="s">
        <v>1480</v>
      </c>
      <c r="B942" s="82"/>
      <c r="C942" s="118" t="s">
        <v>1463</v>
      </c>
      <c r="D942" s="118" t="s">
        <v>1463</v>
      </c>
      <c r="E942" s="118" t="s">
        <v>1481</v>
      </c>
      <c r="F942" s="112"/>
      <c r="G942" s="119">
        <f>SUM(G943+G945)</f>
        <v>0</v>
      </c>
      <c r="H942" s="119">
        <f>SUM(H943+H945)</f>
        <v>0</v>
      </c>
    </row>
    <row r="943" spans="1:8" ht="28.5" customHeight="1" hidden="1">
      <c r="A943" s="222" t="s">
        <v>433</v>
      </c>
      <c r="B943" s="107"/>
      <c r="C943" s="118" t="s">
        <v>1463</v>
      </c>
      <c r="D943" s="118" t="s">
        <v>1463</v>
      </c>
      <c r="E943" s="118" t="s">
        <v>237</v>
      </c>
      <c r="F943" s="155"/>
      <c r="G943" s="119">
        <f>SUM(G944)</f>
        <v>0</v>
      </c>
      <c r="H943" s="119">
        <f>SUM(H944)</f>
        <v>0</v>
      </c>
    </row>
    <row r="944" spans="1:8" ht="28.5" customHeight="1" hidden="1">
      <c r="A944" s="218" t="s">
        <v>1131</v>
      </c>
      <c r="B944" s="107"/>
      <c r="C944" s="118" t="s">
        <v>1463</v>
      </c>
      <c r="D944" s="118" t="s">
        <v>1463</v>
      </c>
      <c r="E944" s="118" t="s">
        <v>237</v>
      </c>
      <c r="F944" s="155" t="s">
        <v>235</v>
      </c>
      <c r="G944" s="119"/>
      <c r="H944" s="119"/>
    </row>
    <row r="945" spans="1:8" ht="42.75" customHeight="1" hidden="1">
      <c r="A945" s="218" t="s">
        <v>1665</v>
      </c>
      <c r="B945" s="82"/>
      <c r="C945" s="118" t="s">
        <v>1463</v>
      </c>
      <c r="D945" s="118" t="s">
        <v>1463</v>
      </c>
      <c r="E945" s="118" t="s">
        <v>1666</v>
      </c>
      <c r="F945" s="112"/>
      <c r="G945" s="119">
        <f>SUM(G946)</f>
        <v>0</v>
      </c>
      <c r="H945" s="119">
        <f>SUM(H946)</f>
        <v>0</v>
      </c>
    </row>
    <row r="946" spans="1:8" ht="28.5" customHeight="1" hidden="1">
      <c r="A946" s="218" t="s">
        <v>1131</v>
      </c>
      <c r="B946" s="82"/>
      <c r="C946" s="118" t="s">
        <v>1463</v>
      </c>
      <c r="D946" s="118" t="s">
        <v>1463</v>
      </c>
      <c r="E946" s="118" t="s">
        <v>1666</v>
      </c>
      <c r="F946" s="112" t="s">
        <v>235</v>
      </c>
      <c r="G946" s="119"/>
      <c r="H946" s="119"/>
    </row>
    <row r="947" spans="1:8" ht="15">
      <c r="A947" s="222" t="s">
        <v>1374</v>
      </c>
      <c r="B947" s="91"/>
      <c r="C947" s="118" t="s">
        <v>1463</v>
      </c>
      <c r="D947" s="118" t="s">
        <v>1463</v>
      </c>
      <c r="E947" s="118" t="s">
        <v>1375</v>
      </c>
      <c r="F947" s="112"/>
      <c r="G947" s="119">
        <f>SUM(G957+G959+G961)+G963</f>
        <v>59832.69999999999</v>
      </c>
      <c r="H947" s="119">
        <f>SUM(H957+H959+H961)+H963</f>
        <v>33438.5</v>
      </c>
    </row>
    <row r="948" spans="1:8" ht="28.5" customHeight="1" hidden="1">
      <c r="A948" s="218" t="s">
        <v>1131</v>
      </c>
      <c r="B948" s="91"/>
      <c r="C948" s="118" t="s">
        <v>1463</v>
      </c>
      <c r="D948" s="118" t="s">
        <v>1463</v>
      </c>
      <c r="E948" s="118" t="s">
        <v>1375</v>
      </c>
      <c r="F948" s="112" t="s">
        <v>235</v>
      </c>
      <c r="G948" s="119"/>
      <c r="H948" s="119"/>
    </row>
    <row r="949" spans="1:8" ht="28.5" customHeight="1" hidden="1">
      <c r="A949" s="218" t="s">
        <v>1667</v>
      </c>
      <c r="B949" s="91"/>
      <c r="C949" s="118" t="s">
        <v>1463</v>
      </c>
      <c r="D949" s="118" t="s">
        <v>1463</v>
      </c>
      <c r="E949" s="118" t="s">
        <v>1668</v>
      </c>
      <c r="F949" s="112"/>
      <c r="G949" s="119">
        <f>SUM(G950:G951)</f>
        <v>0</v>
      </c>
      <c r="H949" s="119">
        <f>SUM(H950:H951)</f>
        <v>0</v>
      </c>
    </row>
    <row r="950" spans="1:8" ht="15" customHeight="1" hidden="1">
      <c r="A950" s="220" t="s">
        <v>1054</v>
      </c>
      <c r="B950" s="82"/>
      <c r="C950" s="118" t="s">
        <v>1463</v>
      </c>
      <c r="D950" s="118" t="s">
        <v>1463</v>
      </c>
      <c r="E950" s="118" t="s">
        <v>1668</v>
      </c>
      <c r="F950" s="112" t="s">
        <v>1420</v>
      </c>
      <c r="G950" s="119"/>
      <c r="H950" s="119"/>
    </row>
    <row r="951" spans="1:8" ht="28.5" customHeight="1" hidden="1">
      <c r="A951" s="218" t="s">
        <v>1131</v>
      </c>
      <c r="B951" s="32"/>
      <c r="C951" s="118" t="s">
        <v>1463</v>
      </c>
      <c r="D951" s="118" t="s">
        <v>1463</v>
      </c>
      <c r="E951" s="118" t="s">
        <v>1668</v>
      </c>
      <c r="F951" s="112" t="s">
        <v>235</v>
      </c>
      <c r="G951" s="124"/>
      <c r="H951" s="124"/>
    </row>
    <row r="952" spans="1:8" ht="15" customHeight="1" hidden="1">
      <c r="A952" s="218" t="s">
        <v>1319</v>
      </c>
      <c r="B952" s="142"/>
      <c r="C952" s="118" t="s">
        <v>1463</v>
      </c>
      <c r="D952" s="118" t="s">
        <v>1463</v>
      </c>
      <c r="E952" s="118" t="s">
        <v>1668</v>
      </c>
      <c r="F952" s="155" t="s">
        <v>1320</v>
      </c>
      <c r="G952" s="119"/>
      <c r="H952" s="119"/>
    </row>
    <row r="953" spans="1:8" ht="28.5" customHeight="1" hidden="1">
      <c r="A953" s="218" t="s">
        <v>1131</v>
      </c>
      <c r="B953" s="142"/>
      <c r="C953" s="118" t="s">
        <v>1463</v>
      </c>
      <c r="D953" s="118" t="s">
        <v>1463</v>
      </c>
      <c r="E953" s="177" t="s">
        <v>1375</v>
      </c>
      <c r="F953" s="188" t="s">
        <v>235</v>
      </c>
      <c r="G953" s="119"/>
      <c r="H953" s="119"/>
    </row>
    <row r="954" spans="1:8" ht="42.75" customHeight="1" hidden="1">
      <c r="A954" s="218" t="s">
        <v>270</v>
      </c>
      <c r="B954" s="32"/>
      <c r="C954" s="118" t="s">
        <v>1463</v>
      </c>
      <c r="D954" s="118" t="s">
        <v>1463</v>
      </c>
      <c r="E954" s="118" t="s">
        <v>271</v>
      </c>
      <c r="F954" s="112"/>
      <c r="G954" s="124">
        <f>SUM(G955)</f>
        <v>0</v>
      </c>
      <c r="H954" s="124">
        <f>SUM(H955)</f>
        <v>0</v>
      </c>
    </row>
    <row r="955" spans="1:8" ht="15" customHeight="1" hidden="1">
      <c r="A955" s="218" t="s">
        <v>1486</v>
      </c>
      <c r="B955" s="32"/>
      <c r="C955" s="118" t="s">
        <v>1463</v>
      </c>
      <c r="D955" s="118" t="s">
        <v>1463</v>
      </c>
      <c r="E955" s="118" t="s">
        <v>271</v>
      </c>
      <c r="F955" s="112" t="s">
        <v>1487</v>
      </c>
      <c r="G955" s="124"/>
      <c r="H955" s="124"/>
    </row>
    <row r="956" spans="1:8" ht="42.75">
      <c r="A956" s="218" t="s">
        <v>474</v>
      </c>
      <c r="B956" s="32"/>
      <c r="C956" s="118" t="s">
        <v>1463</v>
      </c>
      <c r="D956" s="118" t="s">
        <v>1463</v>
      </c>
      <c r="E956" s="118" t="s">
        <v>1669</v>
      </c>
      <c r="F956" s="112"/>
      <c r="G956" s="124">
        <f>SUM(G957)</f>
        <v>50093.1</v>
      </c>
      <c r="H956" s="124">
        <f>SUM(H957)</f>
        <v>23701</v>
      </c>
    </row>
    <row r="957" spans="1:8" ht="28.5">
      <c r="A957" s="222" t="s">
        <v>313</v>
      </c>
      <c r="B957" s="82"/>
      <c r="C957" s="118" t="s">
        <v>1463</v>
      </c>
      <c r="D957" s="118" t="s">
        <v>1463</v>
      </c>
      <c r="E957" s="118" t="s">
        <v>1669</v>
      </c>
      <c r="F957" s="155" t="s">
        <v>317</v>
      </c>
      <c r="G957" s="119">
        <v>50093.1</v>
      </c>
      <c r="H957" s="119">
        <v>23701</v>
      </c>
    </row>
    <row r="958" spans="1:8" ht="42.75">
      <c r="A958" s="219" t="s">
        <v>475</v>
      </c>
      <c r="B958" s="115"/>
      <c r="C958" s="177" t="s">
        <v>1463</v>
      </c>
      <c r="D958" s="118" t="s">
        <v>1463</v>
      </c>
      <c r="E958" s="177" t="s">
        <v>1670</v>
      </c>
      <c r="F958" s="188"/>
      <c r="G958" s="124">
        <f>SUM(G959)</f>
        <v>4661.2</v>
      </c>
      <c r="H958" s="124">
        <f>SUM(H959)</f>
        <v>4661.2</v>
      </c>
    </row>
    <row r="959" spans="1:8" ht="28.5">
      <c r="A959" s="222" t="s">
        <v>313</v>
      </c>
      <c r="B959" s="115"/>
      <c r="C959" s="177" t="s">
        <v>1463</v>
      </c>
      <c r="D959" s="118" t="s">
        <v>1463</v>
      </c>
      <c r="E959" s="177" t="s">
        <v>1670</v>
      </c>
      <c r="F959" s="155" t="s">
        <v>317</v>
      </c>
      <c r="G959" s="124">
        <v>4661.2</v>
      </c>
      <c r="H959" s="124">
        <v>4661.2</v>
      </c>
    </row>
    <row r="960" spans="1:8" ht="42.75">
      <c r="A960" s="219" t="s">
        <v>476</v>
      </c>
      <c r="B960" s="115"/>
      <c r="C960" s="177" t="s">
        <v>1463</v>
      </c>
      <c r="D960" s="118" t="s">
        <v>1463</v>
      </c>
      <c r="E960" s="177" t="s">
        <v>1671</v>
      </c>
      <c r="F960" s="188"/>
      <c r="G960" s="124">
        <f>SUM(G961)</f>
        <v>308.2</v>
      </c>
      <c r="H960" s="124">
        <f>SUM(H961)</f>
        <v>308.1</v>
      </c>
    </row>
    <row r="961" spans="1:8" ht="28.5">
      <c r="A961" s="222" t="s">
        <v>313</v>
      </c>
      <c r="B961" s="115"/>
      <c r="C961" s="177" t="s">
        <v>1463</v>
      </c>
      <c r="D961" s="118" t="s">
        <v>1463</v>
      </c>
      <c r="E961" s="177" t="s">
        <v>1671</v>
      </c>
      <c r="F961" s="155" t="s">
        <v>317</v>
      </c>
      <c r="G961" s="124">
        <v>308.2</v>
      </c>
      <c r="H961" s="124">
        <v>308.1</v>
      </c>
    </row>
    <row r="962" spans="1:8" ht="57">
      <c r="A962" s="222" t="s">
        <v>477</v>
      </c>
      <c r="B962" s="115"/>
      <c r="C962" s="177" t="s">
        <v>1463</v>
      </c>
      <c r="D962" s="118" t="s">
        <v>1463</v>
      </c>
      <c r="E962" s="177" t="s">
        <v>478</v>
      </c>
      <c r="F962" s="155"/>
      <c r="G962" s="124">
        <f>SUM(G963)</f>
        <v>4770.2</v>
      </c>
      <c r="H962" s="124">
        <f>SUM(H963)</f>
        <v>4768.2</v>
      </c>
    </row>
    <row r="963" spans="1:8" ht="28.5">
      <c r="A963" s="222" t="s">
        <v>313</v>
      </c>
      <c r="B963" s="115"/>
      <c r="C963" s="177" t="s">
        <v>1463</v>
      </c>
      <c r="D963" s="118" t="s">
        <v>1463</v>
      </c>
      <c r="E963" s="177" t="s">
        <v>478</v>
      </c>
      <c r="F963" s="155" t="s">
        <v>317</v>
      </c>
      <c r="G963" s="124">
        <v>4770.2</v>
      </c>
      <c r="H963" s="124">
        <v>4768.2</v>
      </c>
    </row>
    <row r="964" spans="1:8" ht="28.5" customHeight="1" hidden="1">
      <c r="A964" s="219" t="s">
        <v>1672</v>
      </c>
      <c r="B964" s="115"/>
      <c r="C964" s="118" t="s">
        <v>1463</v>
      </c>
      <c r="D964" s="118" t="s">
        <v>1463</v>
      </c>
      <c r="E964" s="177" t="s">
        <v>1673</v>
      </c>
      <c r="F964" s="188" t="s">
        <v>235</v>
      </c>
      <c r="G964" s="124"/>
      <c r="H964" s="124"/>
    </row>
    <row r="965" spans="1:8" ht="28.5" customHeight="1" hidden="1">
      <c r="A965" s="219" t="s">
        <v>1674</v>
      </c>
      <c r="B965" s="115"/>
      <c r="C965" s="118" t="s">
        <v>1463</v>
      </c>
      <c r="D965" s="118" t="s">
        <v>1463</v>
      </c>
      <c r="E965" s="177" t="s">
        <v>1675</v>
      </c>
      <c r="F965" s="188" t="s">
        <v>235</v>
      </c>
      <c r="G965" s="124"/>
      <c r="H965" s="124"/>
    </row>
    <row r="966" spans="1:8" ht="28.5" customHeight="1" hidden="1">
      <c r="A966" s="218" t="s">
        <v>1131</v>
      </c>
      <c r="B966" s="82"/>
      <c r="C966" s="118" t="s">
        <v>1463</v>
      </c>
      <c r="D966" s="118" t="s">
        <v>1463</v>
      </c>
      <c r="E966" s="118" t="s">
        <v>1456</v>
      </c>
      <c r="F966" s="188" t="s">
        <v>235</v>
      </c>
      <c r="G966" s="124"/>
      <c r="H966" s="124"/>
    </row>
    <row r="967" spans="1:8" ht="57" customHeight="1" hidden="1">
      <c r="A967" s="228" t="s">
        <v>1676</v>
      </c>
      <c r="B967" s="82"/>
      <c r="C967" s="118" t="s">
        <v>1463</v>
      </c>
      <c r="D967" s="118" t="s">
        <v>1463</v>
      </c>
      <c r="E967" s="118" t="s">
        <v>1677</v>
      </c>
      <c r="F967" s="188" t="s">
        <v>235</v>
      </c>
      <c r="G967" s="124" t="e">
        <f>SUM('[2]Ведомств.'!F704)</f>
        <v>#REF!</v>
      </c>
      <c r="H967" s="124" t="e">
        <f>SUM('[2]Ведомств.'!G704)</f>
        <v>#REF!</v>
      </c>
    </row>
    <row r="968" spans="1:8" ht="28.5" customHeight="1" hidden="1">
      <c r="A968" s="228" t="s">
        <v>1678</v>
      </c>
      <c r="B968" s="82"/>
      <c r="C968" s="118" t="s">
        <v>1463</v>
      </c>
      <c r="D968" s="118" t="s">
        <v>1463</v>
      </c>
      <c r="E968" s="118" t="s">
        <v>1668</v>
      </c>
      <c r="F968" s="188"/>
      <c r="G968" s="124">
        <f>SUM(G969)</f>
        <v>0</v>
      </c>
      <c r="H968" s="124">
        <f>SUM(H969)</f>
        <v>0</v>
      </c>
    </row>
    <row r="969" spans="1:8" ht="28.5" customHeight="1" hidden="1">
      <c r="A969" s="228" t="s">
        <v>1131</v>
      </c>
      <c r="B969" s="82"/>
      <c r="C969" s="118" t="s">
        <v>1463</v>
      </c>
      <c r="D969" s="118" t="s">
        <v>1463</v>
      </c>
      <c r="E969" s="118" t="s">
        <v>1668</v>
      </c>
      <c r="F969" s="188" t="s">
        <v>235</v>
      </c>
      <c r="G969" s="124"/>
      <c r="H969" s="124"/>
    </row>
    <row r="970" spans="1:8" ht="28.5" customHeight="1" hidden="1">
      <c r="A970" s="228" t="s">
        <v>1069</v>
      </c>
      <c r="B970" s="82"/>
      <c r="C970" s="118" t="s">
        <v>1463</v>
      </c>
      <c r="D970" s="118" t="s">
        <v>1463</v>
      </c>
      <c r="E970" s="118" t="s">
        <v>1018</v>
      </c>
      <c r="F970" s="188"/>
      <c r="G970" s="124">
        <f>SUM(G971)</f>
        <v>0</v>
      </c>
      <c r="H970" s="124">
        <f>SUM(H971)</f>
        <v>0</v>
      </c>
    </row>
    <row r="971" spans="1:8" ht="15" customHeight="1" hidden="1">
      <c r="A971" s="228" t="s">
        <v>1418</v>
      </c>
      <c r="B971" s="82"/>
      <c r="C971" s="118" t="s">
        <v>1463</v>
      </c>
      <c r="D971" s="118" t="s">
        <v>1463</v>
      </c>
      <c r="E971" s="118" t="s">
        <v>1018</v>
      </c>
      <c r="F971" s="188" t="s">
        <v>1420</v>
      </c>
      <c r="G971" s="124"/>
      <c r="H971" s="124"/>
    </row>
    <row r="972" spans="1:8" ht="15.75">
      <c r="A972" s="223" t="s">
        <v>1679</v>
      </c>
      <c r="B972" s="96"/>
      <c r="C972" s="185" t="s">
        <v>1680</v>
      </c>
      <c r="D972" s="185" t="s">
        <v>1681</v>
      </c>
      <c r="E972" s="185"/>
      <c r="F972" s="186"/>
      <c r="G972" s="180">
        <f>SUM(G973+G977+G988+G1110+G1129)</f>
        <v>797204.3</v>
      </c>
      <c r="H972" s="180">
        <f>SUM(H973+H977+H988+H1110+H1129)</f>
        <v>720343.7999999999</v>
      </c>
    </row>
    <row r="973" spans="1:8" ht="15">
      <c r="A973" s="219" t="s">
        <v>1682</v>
      </c>
      <c r="B973" s="82"/>
      <c r="C973" s="187" t="s">
        <v>1680</v>
      </c>
      <c r="D973" s="187" t="s">
        <v>1312</v>
      </c>
      <c r="E973" s="187"/>
      <c r="F973" s="183"/>
      <c r="G973" s="124">
        <f aca="true" t="shared" si="23" ref="G973:H975">SUM(G974)</f>
        <v>3199.4</v>
      </c>
      <c r="H973" s="124">
        <f t="shared" si="23"/>
        <v>3199.4</v>
      </c>
    </row>
    <row r="974" spans="1:8" ht="28.5">
      <c r="A974" s="224" t="s">
        <v>1683</v>
      </c>
      <c r="B974" s="82"/>
      <c r="C974" s="123" t="s">
        <v>1680</v>
      </c>
      <c r="D974" s="123" t="s">
        <v>1312</v>
      </c>
      <c r="E974" s="123" t="s">
        <v>1684</v>
      </c>
      <c r="F974" s="183"/>
      <c r="G974" s="119">
        <f t="shared" si="23"/>
        <v>3199.4</v>
      </c>
      <c r="H974" s="119">
        <f t="shared" si="23"/>
        <v>3199.4</v>
      </c>
    </row>
    <row r="975" spans="1:8" ht="28.5">
      <c r="A975" s="224" t="s">
        <v>1685</v>
      </c>
      <c r="B975" s="129"/>
      <c r="C975" s="123" t="s">
        <v>1680</v>
      </c>
      <c r="D975" s="123" t="s">
        <v>1312</v>
      </c>
      <c r="E975" s="123" t="s">
        <v>1686</v>
      </c>
      <c r="F975" s="183"/>
      <c r="G975" s="119">
        <f t="shared" si="23"/>
        <v>3199.4</v>
      </c>
      <c r="H975" s="119">
        <f t="shared" si="23"/>
        <v>3199.4</v>
      </c>
    </row>
    <row r="976" spans="1:8" ht="15">
      <c r="A976" s="218" t="s">
        <v>1453</v>
      </c>
      <c r="B976" s="82"/>
      <c r="C976" s="123" t="s">
        <v>1680</v>
      </c>
      <c r="D976" s="123" t="s">
        <v>1312</v>
      </c>
      <c r="E976" s="123" t="s">
        <v>1686</v>
      </c>
      <c r="F976" s="183" t="s">
        <v>1454</v>
      </c>
      <c r="G976" s="119">
        <v>3199.4</v>
      </c>
      <c r="H976" s="119">
        <v>3199.4</v>
      </c>
    </row>
    <row r="977" spans="1:8" ht="15">
      <c r="A977" s="218" t="s">
        <v>1687</v>
      </c>
      <c r="B977" s="82"/>
      <c r="C977" s="177" t="s">
        <v>1680</v>
      </c>
      <c r="D977" s="177" t="s">
        <v>1314</v>
      </c>
      <c r="E977" s="123"/>
      <c r="F977" s="183"/>
      <c r="G977" s="124">
        <f>SUM(G978+G983)</f>
        <v>36459.5</v>
      </c>
      <c r="H977" s="124">
        <f>SUM(H978+H983)</f>
        <v>36395.5</v>
      </c>
    </row>
    <row r="978" spans="1:8" ht="28.5">
      <c r="A978" s="218" t="s">
        <v>1330</v>
      </c>
      <c r="B978" s="82"/>
      <c r="C978" s="118" t="s">
        <v>1680</v>
      </c>
      <c r="D978" s="118" t="s">
        <v>1314</v>
      </c>
      <c r="E978" s="123" t="s">
        <v>1331</v>
      </c>
      <c r="F978" s="155"/>
      <c r="G978" s="119">
        <f>SUM(G979)</f>
        <v>50</v>
      </c>
      <c r="H978" s="119">
        <f>SUM(H979)</f>
        <v>50</v>
      </c>
    </row>
    <row r="979" spans="1:8" ht="28.5">
      <c r="A979" s="226" t="s">
        <v>376</v>
      </c>
      <c r="B979" s="82"/>
      <c r="C979" s="118" t="s">
        <v>1680</v>
      </c>
      <c r="D979" s="118" t="s">
        <v>1314</v>
      </c>
      <c r="E979" s="123" t="s">
        <v>377</v>
      </c>
      <c r="F979" s="112"/>
      <c r="G979" s="119">
        <f>SUM(G980+G981)</f>
        <v>50</v>
      </c>
      <c r="H979" s="119">
        <f>SUM(H980+H981)</f>
        <v>50</v>
      </c>
    </row>
    <row r="980" spans="1:8" ht="15">
      <c r="A980" s="220" t="s">
        <v>304</v>
      </c>
      <c r="B980" s="82"/>
      <c r="C980" s="118" t="s">
        <v>1680</v>
      </c>
      <c r="D980" s="118" t="s">
        <v>1314</v>
      </c>
      <c r="E980" s="123" t="s">
        <v>377</v>
      </c>
      <c r="F980" s="188" t="s">
        <v>1412</v>
      </c>
      <c r="G980" s="119">
        <v>50</v>
      </c>
      <c r="H980" s="119">
        <v>50</v>
      </c>
    </row>
    <row r="981" spans="1:8" ht="28.5" customHeight="1" hidden="1">
      <c r="A981" s="226" t="s">
        <v>1688</v>
      </c>
      <c r="B981" s="82"/>
      <c r="C981" s="118" t="s">
        <v>1680</v>
      </c>
      <c r="D981" s="118" t="s">
        <v>1314</v>
      </c>
      <c r="E981" s="118" t="s">
        <v>1689</v>
      </c>
      <c r="F981" s="112"/>
      <c r="G981" s="119">
        <f>SUM(G982)</f>
        <v>0</v>
      </c>
      <c r="H981" s="119">
        <f>SUM(H982)</f>
        <v>0</v>
      </c>
    </row>
    <row r="982" spans="1:8" ht="15" customHeight="1" hidden="1">
      <c r="A982" s="220" t="s">
        <v>1411</v>
      </c>
      <c r="B982" s="82"/>
      <c r="C982" s="118" t="s">
        <v>1680</v>
      </c>
      <c r="D982" s="118" t="s">
        <v>1314</v>
      </c>
      <c r="E982" s="118" t="s">
        <v>1689</v>
      </c>
      <c r="F982" s="188" t="s">
        <v>1412</v>
      </c>
      <c r="G982" s="119"/>
      <c r="H982" s="119"/>
    </row>
    <row r="983" spans="1:8" ht="15">
      <c r="A983" s="226" t="s">
        <v>1690</v>
      </c>
      <c r="B983" s="82"/>
      <c r="C983" s="177" t="s">
        <v>1680</v>
      </c>
      <c r="D983" s="177" t="s">
        <v>1314</v>
      </c>
      <c r="E983" s="177" t="s">
        <v>1691</v>
      </c>
      <c r="F983" s="188"/>
      <c r="G983" s="119">
        <f>SUM(G984)</f>
        <v>36409.5</v>
      </c>
      <c r="H983" s="119">
        <f>SUM(H984)</f>
        <v>36345.5</v>
      </c>
    </row>
    <row r="984" spans="1:8" ht="28.5">
      <c r="A984" s="218" t="s">
        <v>303</v>
      </c>
      <c r="B984" s="82"/>
      <c r="C984" s="118" t="s">
        <v>1680</v>
      </c>
      <c r="D984" s="118" t="s">
        <v>1314</v>
      </c>
      <c r="E984" s="118" t="s">
        <v>1692</v>
      </c>
      <c r="F984" s="188"/>
      <c r="G984" s="119">
        <f>SUM(G985,G987)</f>
        <v>36409.5</v>
      </c>
      <c r="H984" s="119">
        <f>SUM(H985,H987)</f>
        <v>36345.5</v>
      </c>
    </row>
    <row r="985" spans="1:8" ht="15">
      <c r="A985" s="220" t="s">
        <v>304</v>
      </c>
      <c r="B985" s="82"/>
      <c r="C985" s="118" t="s">
        <v>1680</v>
      </c>
      <c r="D985" s="118" t="s">
        <v>1314</v>
      </c>
      <c r="E985" s="118" t="s">
        <v>1692</v>
      </c>
      <c r="F985" s="188" t="s">
        <v>1412</v>
      </c>
      <c r="G985" s="119">
        <v>1977.4</v>
      </c>
      <c r="H985" s="119">
        <v>1961.8</v>
      </c>
    </row>
    <row r="986" spans="1:8" ht="42.75">
      <c r="A986" s="220" t="s">
        <v>1693</v>
      </c>
      <c r="B986" s="82"/>
      <c r="C986" s="118" t="s">
        <v>1680</v>
      </c>
      <c r="D986" s="118" t="s">
        <v>1314</v>
      </c>
      <c r="E986" s="118" t="s">
        <v>1694</v>
      </c>
      <c r="F986" s="188"/>
      <c r="G986" s="119">
        <v>17</v>
      </c>
      <c r="H986" s="119">
        <v>17</v>
      </c>
    </row>
    <row r="987" spans="1:8" ht="15">
      <c r="A987" s="220" t="s">
        <v>479</v>
      </c>
      <c r="B987" s="82"/>
      <c r="C987" s="118" t="s">
        <v>1680</v>
      </c>
      <c r="D987" s="118" t="s">
        <v>1314</v>
      </c>
      <c r="E987" s="118" t="s">
        <v>1694</v>
      </c>
      <c r="F987" s="188" t="s">
        <v>1412</v>
      </c>
      <c r="G987" s="119">
        <v>34432.1</v>
      </c>
      <c r="H987" s="119">
        <v>34383.7</v>
      </c>
    </row>
    <row r="988" spans="1:8" ht="15">
      <c r="A988" s="219" t="s">
        <v>1695</v>
      </c>
      <c r="B988" s="82"/>
      <c r="C988" s="187" t="s">
        <v>1680</v>
      </c>
      <c r="D988" s="187" t="s">
        <v>1322</v>
      </c>
      <c r="E988" s="187"/>
      <c r="F988" s="183"/>
      <c r="G988" s="124">
        <f>SUM(G1001+G1086+G1096)+G992+G989+G1089+G998</f>
        <v>656692</v>
      </c>
      <c r="H988" s="124">
        <f>SUM(H1001+H1086+H1096)+H992+H989+H1089+H998</f>
        <v>587889.3999999999</v>
      </c>
    </row>
    <row r="989" spans="1:8" ht="15">
      <c r="A989" s="218" t="s">
        <v>1399</v>
      </c>
      <c r="B989" s="82"/>
      <c r="C989" s="187" t="s">
        <v>1680</v>
      </c>
      <c r="D989" s="187" t="s">
        <v>1322</v>
      </c>
      <c r="E989" s="123" t="s">
        <v>1400</v>
      </c>
      <c r="F989" s="176"/>
      <c r="G989" s="119">
        <f>SUM(G991)</f>
        <v>300</v>
      </c>
      <c r="H989" s="119">
        <f>SUM(H991)</f>
        <v>300</v>
      </c>
    </row>
    <row r="990" spans="1:8" ht="15">
      <c r="A990" s="218" t="s">
        <v>1372</v>
      </c>
      <c r="B990" s="82"/>
      <c r="C990" s="187" t="s">
        <v>1680</v>
      </c>
      <c r="D990" s="187" t="s">
        <v>1322</v>
      </c>
      <c r="E990" s="123" t="s">
        <v>1373</v>
      </c>
      <c r="F990" s="176"/>
      <c r="G990" s="119">
        <f>SUM(G991)</f>
        <v>300</v>
      </c>
      <c r="H990" s="119">
        <f>SUM(H991)</f>
        <v>300</v>
      </c>
    </row>
    <row r="991" spans="1:8" ht="15">
      <c r="A991" s="218" t="s">
        <v>1453</v>
      </c>
      <c r="B991" s="91"/>
      <c r="C991" s="187" t="s">
        <v>1680</v>
      </c>
      <c r="D991" s="187" t="s">
        <v>1322</v>
      </c>
      <c r="E991" s="123" t="s">
        <v>1373</v>
      </c>
      <c r="F991" s="112" t="s">
        <v>1454</v>
      </c>
      <c r="G991" s="119">
        <v>300</v>
      </c>
      <c r="H991" s="119">
        <v>300</v>
      </c>
    </row>
    <row r="992" spans="1:8" ht="15">
      <c r="A992" s="219" t="s">
        <v>379</v>
      </c>
      <c r="B992" s="82"/>
      <c r="C992" s="123" t="s">
        <v>1680</v>
      </c>
      <c r="D992" s="118" t="s">
        <v>1322</v>
      </c>
      <c r="E992" s="123" t="s">
        <v>380</v>
      </c>
      <c r="F992" s="183"/>
      <c r="G992" s="124">
        <f>SUM(G993)</f>
        <v>5862.5</v>
      </c>
      <c r="H992" s="124">
        <f>SUM(H993)</f>
        <v>5620.6</v>
      </c>
    </row>
    <row r="993" spans="1:8" ht="28.5">
      <c r="A993" s="221" t="s">
        <v>480</v>
      </c>
      <c r="B993" s="82"/>
      <c r="C993" s="123" t="s">
        <v>1680</v>
      </c>
      <c r="D993" s="118" t="s">
        <v>1322</v>
      </c>
      <c r="E993" s="123" t="s">
        <v>1696</v>
      </c>
      <c r="F993" s="176"/>
      <c r="G993" s="124">
        <f>SUM(G996)+G994</f>
        <v>5862.5</v>
      </c>
      <c r="H993" s="124">
        <f>SUM(H996)+H994</f>
        <v>5620.6</v>
      </c>
    </row>
    <row r="994" spans="1:8" ht="28.5">
      <c r="A994" s="221" t="s">
        <v>481</v>
      </c>
      <c r="B994" s="82"/>
      <c r="C994" s="123" t="s">
        <v>1680</v>
      </c>
      <c r="D994" s="118" t="s">
        <v>1322</v>
      </c>
      <c r="E994" s="123" t="s">
        <v>1697</v>
      </c>
      <c r="F994" s="176"/>
      <c r="G994" s="124">
        <f>SUM(G995)</f>
        <v>1425.6</v>
      </c>
      <c r="H994" s="124">
        <f>SUM(H995)</f>
        <v>1425.6</v>
      </c>
    </row>
    <row r="995" spans="1:8" ht="15">
      <c r="A995" s="218" t="s">
        <v>1453</v>
      </c>
      <c r="B995" s="82"/>
      <c r="C995" s="123" t="s">
        <v>1680</v>
      </c>
      <c r="D995" s="118" t="s">
        <v>1322</v>
      </c>
      <c r="E995" s="123" t="s">
        <v>1697</v>
      </c>
      <c r="F995" s="176" t="s">
        <v>1454</v>
      </c>
      <c r="G995" s="124">
        <v>1425.6</v>
      </c>
      <c r="H995" s="124">
        <v>1425.6</v>
      </c>
    </row>
    <row r="996" spans="1:8" ht="15">
      <c r="A996" s="221" t="s">
        <v>1698</v>
      </c>
      <c r="B996" s="82"/>
      <c r="C996" s="118" t="s">
        <v>1680</v>
      </c>
      <c r="D996" s="118" t="s">
        <v>1322</v>
      </c>
      <c r="E996" s="123" t="s">
        <v>1699</v>
      </c>
      <c r="F996" s="112"/>
      <c r="G996" s="124">
        <f>SUM(G997)</f>
        <v>4436.9</v>
      </c>
      <c r="H996" s="124">
        <f>SUM(H997)</f>
        <v>4195</v>
      </c>
    </row>
    <row r="997" spans="1:8" ht="15">
      <c r="A997" s="221" t="s">
        <v>1700</v>
      </c>
      <c r="B997" s="82"/>
      <c r="C997" s="118" t="s">
        <v>1680</v>
      </c>
      <c r="D997" s="118" t="s">
        <v>1322</v>
      </c>
      <c r="E997" s="123" t="s">
        <v>1699</v>
      </c>
      <c r="F997" s="112" t="s">
        <v>1701</v>
      </c>
      <c r="G997" s="124">
        <v>4436.9</v>
      </c>
      <c r="H997" s="124">
        <v>4195</v>
      </c>
    </row>
    <row r="998" spans="1:8" ht="28.5">
      <c r="A998" s="218" t="s">
        <v>482</v>
      </c>
      <c r="B998" s="82"/>
      <c r="C998" s="123" t="s">
        <v>1680</v>
      </c>
      <c r="D998" s="123" t="s">
        <v>1322</v>
      </c>
      <c r="E998" s="123" t="s">
        <v>483</v>
      </c>
      <c r="F998" s="112"/>
      <c r="G998" s="124">
        <f>SUM(G999)</f>
        <v>3020.4</v>
      </c>
      <c r="H998" s="124">
        <f>SUM(H999)</f>
        <v>3020.4</v>
      </c>
    </row>
    <row r="999" spans="1:8" ht="28.5">
      <c r="A999" s="218" t="s">
        <v>484</v>
      </c>
      <c r="B999" s="82"/>
      <c r="C999" s="118" t="s">
        <v>1680</v>
      </c>
      <c r="D999" s="118" t="s">
        <v>1322</v>
      </c>
      <c r="E999" s="123" t="s">
        <v>485</v>
      </c>
      <c r="F999" s="176"/>
      <c r="G999" s="119">
        <f>SUM(G1000)</f>
        <v>3020.4</v>
      </c>
      <c r="H999" s="119">
        <f>SUM(H1000)</f>
        <v>3020.4</v>
      </c>
    </row>
    <row r="1000" spans="1:8" ht="15">
      <c r="A1000" s="218" t="s">
        <v>1319</v>
      </c>
      <c r="B1000" s="82"/>
      <c r="C1000" s="118" t="s">
        <v>1680</v>
      </c>
      <c r="D1000" s="118" t="s">
        <v>1322</v>
      </c>
      <c r="E1000" s="123" t="s">
        <v>485</v>
      </c>
      <c r="F1000" s="112" t="s">
        <v>1320</v>
      </c>
      <c r="G1000" s="119">
        <v>3020.4</v>
      </c>
      <c r="H1000" s="119">
        <v>3020.4</v>
      </c>
    </row>
    <row r="1001" spans="1:8" ht="15">
      <c r="A1001" s="218" t="s">
        <v>1702</v>
      </c>
      <c r="B1001" s="82"/>
      <c r="C1001" s="123" t="s">
        <v>1680</v>
      </c>
      <c r="D1001" s="123" t="s">
        <v>1322</v>
      </c>
      <c r="E1001" s="123" t="s">
        <v>1703</v>
      </c>
      <c r="F1001" s="176"/>
      <c r="G1001" s="119">
        <f>SUM(G1002+G1004+G1006+G1019+G1021+G1041+G1045+G1050+G1053+G1055+G1079)+G1084+G1025+G1027+G1034+G1037+G1043+G1048+G1016+G1032+G1029+G1039+G1011+G1014+G1008+G1023</f>
        <v>624897.9</v>
      </c>
      <c r="H1001" s="119">
        <f>SUM(H1002+H1004+H1006+H1019+H1021+H1041+H1045+H1050+H1053+H1055+H1079)+H1084+H1025+H1027+H1034+H1037+H1043+H1048+H1016+H1032+H1029+H1039+H1011+H1014+H1008+H1023</f>
        <v>557373.7</v>
      </c>
    </row>
    <row r="1002" spans="1:8" ht="57" customHeight="1" hidden="1">
      <c r="A1002" s="240" t="s">
        <v>1704</v>
      </c>
      <c r="B1002" s="82"/>
      <c r="C1002" s="123" t="s">
        <v>1680</v>
      </c>
      <c r="D1002" s="123" t="s">
        <v>1322</v>
      </c>
      <c r="E1002" s="123" t="s">
        <v>1705</v>
      </c>
      <c r="F1002" s="176"/>
      <c r="G1002" s="119">
        <f>SUM(G1003:G1003)</f>
        <v>0</v>
      </c>
      <c r="H1002" s="119">
        <f>SUM(H1003:H1003)</f>
        <v>0</v>
      </c>
    </row>
    <row r="1003" spans="1:8" ht="15" customHeight="1" hidden="1">
      <c r="A1003" s="218" t="s">
        <v>1453</v>
      </c>
      <c r="B1003" s="82"/>
      <c r="C1003" s="123" t="s">
        <v>1680</v>
      </c>
      <c r="D1003" s="123" t="s">
        <v>1322</v>
      </c>
      <c r="E1003" s="123" t="s">
        <v>1705</v>
      </c>
      <c r="F1003" s="176" t="s">
        <v>1454</v>
      </c>
      <c r="G1003" s="119"/>
      <c r="H1003" s="119"/>
    </row>
    <row r="1004" spans="1:8" ht="42.75" customHeight="1" hidden="1">
      <c r="A1004" s="218" t="s">
        <v>1706</v>
      </c>
      <c r="B1004" s="82"/>
      <c r="C1004" s="123" t="s">
        <v>1680</v>
      </c>
      <c r="D1004" s="123" t="s">
        <v>1322</v>
      </c>
      <c r="E1004" s="123" t="s">
        <v>1707</v>
      </c>
      <c r="F1004" s="176"/>
      <c r="G1004" s="119">
        <f>SUM(G1005:G1005)</f>
        <v>0</v>
      </c>
      <c r="H1004" s="119">
        <f>SUM(H1005:H1005)</f>
        <v>0</v>
      </c>
    </row>
    <row r="1005" spans="1:8" ht="15" customHeight="1" hidden="1">
      <c r="A1005" s="218" t="s">
        <v>1453</v>
      </c>
      <c r="B1005" s="82"/>
      <c r="C1005" s="123" t="s">
        <v>1680</v>
      </c>
      <c r="D1005" s="123" t="s">
        <v>1322</v>
      </c>
      <c r="E1005" s="123" t="s">
        <v>1707</v>
      </c>
      <c r="F1005" s="176" t="s">
        <v>1454</v>
      </c>
      <c r="G1005" s="119"/>
      <c r="H1005" s="119"/>
    </row>
    <row r="1006" spans="1:8" ht="42.75" customHeight="1" hidden="1">
      <c r="A1006" s="218" t="s">
        <v>1708</v>
      </c>
      <c r="B1006" s="88"/>
      <c r="C1006" s="118" t="s">
        <v>1680</v>
      </c>
      <c r="D1006" s="123" t="s">
        <v>1322</v>
      </c>
      <c r="E1006" s="123" t="s">
        <v>1709</v>
      </c>
      <c r="F1006" s="176"/>
      <c r="G1006" s="119">
        <f>SUM(G1007)</f>
        <v>0</v>
      </c>
      <c r="H1006" s="119">
        <f>SUM(H1007)</f>
        <v>0</v>
      </c>
    </row>
    <row r="1007" spans="1:8" ht="15" customHeight="1" hidden="1">
      <c r="A1007" s="218" t="s">
        <v>1453</v>
      </c>
      <c r="B1007" s="88"/>
      <c r="C1007" s="118" t="s">
        <v>1680</v>
      </c>
      <c r="D1007" s="123" t="s">
        <v>1322</v>
      </c>
      <c r="E1007" s="123" t="s">
        <v>1709</v>
      </c>
      <c r="F1007" s="176" t="s">
        <v>1454</v>
      </c>
      <c r="G1007" s="119"/>
      <c r="H1007" s="119"/>
    </row>
    <row r="1008" spans="1:8" ht="57" customHeight="1" hidden="1">
      <c r="A1008" s="222" t="s">
        <v>1710</v>
      </c>
      <c r="B1008" s="88"/>
      <c r="C1008" s="123" t="s">
        <v>1680</v>
      </c>
      <c r="D1008" s="118" t="s">
        <v>1322</v>
      </c>
      <c r="E1008" s="123" t="s">
        <v>1711</v>
      </c>
      <c r="F1008" s="176"/>
      <c r="G1008" s="119">
        <f>SUM(G1009)</f>
        <v>0</v>
      </c>
      <c r="H1008" s="119">
        <f>SUM(H1009)</f>
        <v>0</v>
      </c>
    </row>
    <row r="1009" spans="1:8" ht="15" customHeight="1" hidden="1">
      <c r="A1009" s="218" t="s">
        <v>1453</v>
      </c>
      <c r="B1009" s="88"/>
      <c r="C1009" s="118" t="s">
        <v>1680</v>
      </c>
      <c r="D1009" s="123" t="s">
        <v>1322</v>
      </c>
      <c r="E1009" s="123" t="s">
        <v>1711</v>
      </c>
      <c r="F1009" s="176" t="s">
        <v>1454</v>
      </c>
      <c r="G1009" s="119"/>
      <c r="H1009" s="119"/>
    </row>
    <row r="1010" spans="1:8" ht="57" customHeight="1" hidden="1">
      <c r="A1010" s="222" t="s">
        <v>1710</v>
      </c>
      <c r="B1010" s="88"/>
      <c r="C1010" s="123" t="s">
        <v>1680</v>
      </c>
      <c r="D1010" s="118" t="s">
        <v>1322</v>
      </c>
      <c r="E1010" s="123" t="s">
        <v>1711</v>
      </c>
      <c r="F1010" s="176"/>
      <c r="G1010" s="119"/>
      <c r="H1010" s="119"/>
    </row>
    <row r="1011" spans="1:8" ht="99.75">
      <c r="A1011" s="218" t="s">
        <v>1712</v>
      </c>
      <c r="B1011" s="88"/>
      <c r="C1011" s="118" t="s">
        <v>1680</v>
      </c>
      <c r="D1011" s="123" t="s">
        <v>1322</v>
      </c>
      <c r="E1011" s="123" t="s">
        <v>1713</v>
      </c>
      <c r="F1011" s="176"/>
      <c r="G1011" s="119">
        <f>SUM(G1012:G1013)</f>
        <v>885.8</v>
      </c>
      <c r="H1011" s="119">
        <f>SUM(H1012:H1013)</f>
        <v>788.6</v>
      </c>
    </row>
    <row r="1012" spans="1:8" ht="15">
      <c r="A1012" s="218" t="s">
        <v>1453</v>
      </c>
      <c r="B1012" s="88"/>
      <c r="C1012" s="118" t="s">
        <v>1680</v>
      </c>
      <c r="D1012" s="123" t="s">
        <v>1322</v>
      </c>
      <c r="E1012" s="123" t="s">
        <v>1713</v>
      </c>
      <c r="F1012" s="176" t="s">
        <v>1454</v>
      </c>
      <c r="G1012" s="119">
        <v>873.3</v>
      </c>
      <c r="H1012" s="119">
        <v>776.1</v>
      </c>
    </row>
    <row r="1013" spans="1:8" ht="15">
      <c r="A1013" s="219" t="s">
        <v>1319</v>
      </c>
      <c r="B1013" s="88"/>
      <c r="C1013" s="118" t="s">
        <v>1680</v>
      </c>
      <c r="D1013" s="123" t="s">
        <v>1322</v>
      </c>
      <c r="E1013" s="123" t="s">
        <v>1713</v>
      </c>
      <c r="F1013" s="176" t="s">
        <v>1320</v>
      </c>
      <c r="G1013" s="119">
        <v>12.5</v>
      </c>
      <c r="H1013" s="119">
        <v>12.5</v>
      </c>
    </row>
    <row r="1014" spans="1:8" ht="57">
      <c r="A1014" s="218" t="s">
        <v>1714</v>
      </c>
      <c r="B1014" s="88"/>
      <c r="C1014" s="118" t="s">
        <v>1680</v>
      </c>
      <c r="D1014" s="123" t="s">
        <v>1322</v>
      </c>
      <c r="E1014" s="123" t="s">
        <v>1715</v>
      </c>
      <c r="F1014" s="176"/>
      <c r="G1014" s="119">
        <f>SUM(G1015)</f>
        <v>179.6</v>
      </c>
      <c r="H1014" s="119">
        <f>SUM(H1015)</f>
        <v>178.9</v>
      </c>
    </row>
    <row r="1015" spans="1:8" ht="15">
      <c r="A1015" s="218" t="s">
        <v>1453</v>
      </c>
      <c r="B1015" s="88"/>
      <c r="C1015" s="118" t="s">
        <v>1680</v>
      </c>
      <c r="D1015" s="123" t="s">
        <v>1322</v>
      </c>
      <c r="E1015" s="123" t="s">
        <v>1715</v>
      </c>
      <c r="F1015" s="176" t="s">
        <v>1454</v>
      </c>
      <c r="G1015" s="119">
        <v>179.6</v>
      </c>
      <c r="H1015" s="119">
        <v>178.9</v>
      </c>
    </row>
    <row r="1016" spans="1:8" ht="42.75">
      <c r="A1016" s="218" t="s">
        <v>486</v>
      </c>
      <c r="B1016" s="88"/>
      <c r="C1016" s="118" t="s">
        <v>1680</v>
      </c>
      <c r="D1016" s="123" t="s">
        <v>1322</v>
      </c>
      <c r="E1016" s="123" t="s">
        <v>487</v>
      </c>
      <c r="F1016" s="176"/>
      <c r="G1016" s="119">
        <f>SUM(G1017)</f>
        <v>153</v>
      </c>
      <c r="H1016" s="119">
        <f>SUM(H1017)</f>
        <v>115.8</v>
      </c>
    </row>
    <row r="1017" spans="1:8" ht="15">
      <c r="A1017" s="218" t="s">
        <v>1453</v>
      </c>
      <c r="B1017" s="88"/>
      <c r="C1017" s="118" t="s">
        <v>1680</v>
      </c>
      <c r="D1017" s="123" t="s">
        <v>1322</v>
      </c>
      <c r="E1017" s="123" t="s">
        <v>487</v>
      </c>
      <c r="F1017" s="176" t="s">
        <v>1454</v>
      </c>
      <c r="G1017" s="119">
        <v>153</v>
      </c>
      <c r="H1017" s="119">
        <v>115.8</v>
      </c>
    </row>
    <row r="1018" spans="1:8" ht="15" customHeight="1" hidden="1">
      <c r="A1018" s="218" t="s">
        <v>1453</v>
      </c>
      <c r="B1018" s="145"/>
      <c r="C1018" s="118" t="s">
        <v>1680</v>
      </c>
      <c r="D1018" s="118" t="s">
        <v>1322</v>
      </c>
      <c r="E1018" s="123" t="s">
        <v>488</v>
      </c>
      <c r="F1018" s="188" t="s">
        <v>1454</v>
      </c>
      <c r="G1018" s="124"/>
      <c r="H1018" s="124"/>
    </row>
    <row r="1019" spans="1:8" ht="71.25">
      <c r="A1019" s="221" t="s">
        <v>1716</v>
      </c>
      <c r="B1019" s="82"/>
      <c r="C1019" s="118" t="s">
        <v>1680</v>
      </c>
      <c r="D1019" s="123" t="s">
        <v>1322</v>
      </c>
      <c r="E1019" s="123" t="s">
        <v>1717</v>
      </c>
      <c r="F1019" s="176"/>
      <c r="G1019" s="119">
        <f>SUM(G1020)</f>
        <v>1994.3</v>
      </c>
      <c r="H1019" s="119">
        <f>SUM(H1020)</f>
        <v>1790</v>
      </c>
    </row>
    <row r="1020" spans="1:8" ht="15">
      <c r="A1020" s="218" t="s">
        <v>1453</v>
      </c>
      <c r="B1020" s="82"/>
      <c r="C1020" s="118" t="s">
        <v>1680</v>
      </c>
      <c r="D1020" s="123" t="s">
        <v>1322</v>
      </c>
      <c r="E1020" s="123" t="s">
        <v>1717</v>
      </c>
      <c r="F1020" s="176" t="s">
        <v>1454</v>
      </c>
      <c r="G1020" s="119">
        <v>1994.3</v>
      </c>
      <c r="H1020" s="119">
        <v>1790</v>
      </c>
    </row>
    <row r="1021" spans="1:8" ht="42.75">
      <c r="A1021" s="224" t="s">
        <v>1718</v>
      </c>
      <c r="B1021" s="82"/>
      <c r="C1021" s="118" t="s">
        <v>1680</v>
      </c>
      <c r="D1021" s="123" t="s">
        <v>1322</v>
      </c>
      <c r="E1021" s="123" t="s">
        <v>1719</v>
      </c>
      <c r="F1021" s="176"/>
      <c r="G1021" s="119">
        <f>SUM(G1022)</f>
        <v>10693.4</v>
      </c>
      <c r="H1021" s="119">
        <f>SUM(H1022)</f>
        <v>9801</v>
      </c>
    </row>
    <row r="1022" spans="1:8" ht="15">
      <c r="A1022" s="218" t="s">
        <v>1453</v>
      </c>
      <c r="B1022" s="82"/>
      <c r="C1022" s="118" t="s">
        <v>1680</v>
      </c>
      <c r="D1022" s="123" t="s">
        <v>1322</v>
      </c>
      <c r="E1022" s="123" t="s">
        <v>1719</v>
      </c>
      <c r="F1022" s="176" t="s">
        <v>1454</v>
      </c>
      <c r="G1022" s="119">
        <v>10693.4</v>
      </c>
      <c r="H1022" s="119">
        <v>9801</v>
      </c>
    </row>
    <row r="1023" spans="1:8" ht="28.5">
      <c r="A1023" s="218" t="s">
        <v>489</v>
      </c>
      <c r="B1023" s="82"/>
      <c r="C1023" s="118" t="s">
        <v>1680</v>
      </c>
      <c r="D1023" s="123" t="s">
        <v>1322</v>
      </c>
      <c r="E1023" s="123" t="s">
        <v>490</v>
      </c>
      <c r="F1023" s="176"/>
      <c r="G1023" s="119">
        <f>SUM(G1024)</f>
        <v>56105</v>
      </c>
      <c r="H1023" s="119">
        <f>SUM(H1024)</f>
        <v>55104</v>
      </c>
    </row>
    <row r="1024" spans="1:8" ht="15">
      <c r="A1024" s="218" t="s">
        <v>1453</v>
      </c>
      <c r="B1024" s="82"/>
      <c r="C1024" s="118" t="s">
        <v>1680</v>
      </c>
      <c r="D1024" s="123" t="s">
        <v>1322</v>
      </c>
      <c r="E1024" s="123" t="s">
        <v>490</v>
      </c>
      <c r="F1024" s="176" t="s">
        <v>1454</v>
      </c>
      <c r="G1024" s="119">
        <v>56105</v>
      </c>
      <c r="H1024" s="119">
        <v>55104</v>
      </c>
    </row>
    <row r="1025" spans="1:8" ht="57">
      <c r="A1025" s="218" t="s">
        <v>491</v>
      </c>
      <c r="B1025" s="82"/>
      <c r="C1025" s="118" t="s">
        <v>1680</v>
      </c>
      <c r="D1025" s="123" t="s">
        <v>1322</v>
      </c>
      <c r="E1025" s="123" t="s">
        <v>1720</v>
      </c>
      <c r="F1025" s="176"/>
      <c r="G1025" s="119">
        <f>SUM(G1026)</f>
        <v>14453.4</v>
      </c>
      <c r="H1025" s="119">
        <f>SUM(H1026)</f>
        <v>14433.1</v>
      </c>
    </row>
    <row r="1026" spans="1:8" ht="15">
      <c r="A1026" s="218" t="s">
        <v>1453</v>
      </c>
      <c r="B1026" s="82"/>
      <c r="C1026" s="118" t="s">
        <v>1680</v>
      </c>
      <c r="D1026" s="123" t="s">
        <v>1322</v>
      </c>
      <c r="E1026" s="123" t="s">
        <v>1720</v>
      </c>
      <c r="F1026" s="176" t="s">
        <v>1454</v>
      </c>
      <c r="G1026" s="119">
        <v>14453.4</v>
      </c>
      <c r="H1026" s="119">
        <v>14433.1</v>
      </c>
    </row>
    <row r="1027" spans="1:8" ht="71.25">
      <c r="A1027" s="218" t="s">
        <v>1721</v>
      </c>
      <c r="B1027" s="82"/>
      <c r="C1027" s="118" t="s">
        <v>1680</v>
      </c>
      <c r="D1027" s="123" t="s">
        <v>1322</v>
      </c>
      <c r="E1027" s="123" t="s">
        <v>1722</v>
      </c>
      <c r="F1027" s="176"/>
      <c r="G1027" s="119">
        <f>SUM(G1028)</f>
        <v>4523.1</v>
      </c>
      <c r="H1027" s="119">
        <f>SUM(H1028)</f>
        <v>4517.6</v>
      </c>
    </row>
    <row r="1028" spans="1:8" ht="15">
      <c r="A1028" s="218" t="s">
        <v>1453</v>
      </c>
      <c r="B1028" s="82"/>
      <c r="C1028" s="118" t="s">
        <v>1680</v>
      </c>
      <c r="D1028" s="123" t="s">
        <v>1322</v>
      </c>
      <c r="E1028" s="123" t="s">
        <v>1722</v>
      </c>
      <c r="F1028" s="176" t="s">
        <v>1454</v>
      </c>
      <c r="G1028" s="119">
        <v>4523.1</v>
      </c>
      <c r="H1028" s="119">
        <v>4517.6</v>
      </c>
    </row>
    <row r="1029" spans="1:8" ht="71.25">
      <c r="A1029" s="218" t="s">
        <v>1723</v>
      </c>
      <c r="B1029" s="82"/>
      <c r="C1029" s="118" t="s">
        <v>1680</v>
      </c>
      <c r="D1029" s="123" t="s">
        <v>1322</v>
      </c>
      <c r="E1029" s="123" t="s">
        <v>1724</v>
      </c>
      <c r="F1029" s="176"/>
      <c r="G1029" s="119">
        <f>SUM(G1030:G1031)</f>
        <v>52972.1</v>
      </c>
      <c r="H1029" s="119">
        <f>SUM(H1030:H1031)</f>
        <v>52972.1</v>
      </c>
    </row>
    <row r="1030" spans="1:8" ht="15">
      <c r="A1030" s="218" t="s">
        <v>1453</v>
      </c>
      <c r="B1030" s="82"/>
      <c r="C1030" s="118" t="s">
        <v>1680</v>
      </c>
      <c r="D1030" s="123" t="s">
        <v>1322</v>
      </c>
      <c r="E1030" s="123" t="s">
        <v>1724</v>
      </c>
      <c r="F1030" s="176" t="s">
        <v>1454</v>
      </c>
      <c r="G1030" s="119">
        <v>52573.9</v>
      </c>
      <c r="H1030" s="119">
        <v>52573.9</v>
      </c>
    </row>
    <row r="1031" spans="1:8" ht="15">
      <c r="A1031" s="219" t="s">
        <v>1319</v>
      </c>
      <c r="B1031" s="82"/>
      <c r="C1031" s="118" t="s">
        <v>1680</v>
      </c>
      <c r="D1031" s="123" t="s">
        <v>1322</v>
      </c>
      <c r="E1031" s="123" t="s">
        <v>1724</v>
      </c>
      <c r="F1031" s="176" t="s">
        <v>1320</v>
      </c>
      <c r="G1031" s="119">
        <v>398.2</v>
      </c>
      <c r="H1031" s="119">
        <v>398.2</v>
      </c>
    </row>
    <row r="1032" spans="1:8" ht="42.75">
      <c r="A1032" s="218" t="s">
        <v>1725</v>
      </c>
      <c r="B1032" s="82"/>
      <c r="C1032" s="118" t="s">
        <v>1680</v>
      </c>
      <c r="D1032" s="123" t="s">
        <v>1322</v>
      </c>
      <c r="E1032" s="123" t="s">
        <v>1726</v>
      </c>
      <c r="F1032" s="176"/>
      <c r="G1032" s="119">
        <f>SUM(G1033)</f>
        <v>4705.1</v>
      </c>
      <c r="H1032" s="119">
        <f>SUM(H1033)</f>
        <v>4541</v>
      </c>
    </row>
    <row r="1033" spans="1:8" ht="15">
      <c r="A1033" s="218" t="s">
        <v>1453</v>
      </c>
      <c r="B1033" s="82"/>
      <c r="C1033" s="118" t="s">
        <v>1680</v>
      </c>
      <c r="D1033" s="123" t="s">
        <v>1322</v>
      </c>
      <c r="E1033" s="123" t="s">
        <v>1726</v>
      </c>
      <c r="F1033" s="176" t="s">
        <v>1454</v>
      </c>
      <c r="G1033" s="119">
        <v>4705.1</v>
      </c>
      <c r="H1033" s="119">
        <v>4541</v>
      </c>
    </row>
    <row r="1034" spans="1:8" ht="57">
      <c r="A1034" s="218" t="s">
        <v>1727</v>
      </c>
      <c r="B1034" s="82"/>
      <c r="C1034" s="118" t="s">
        <v>1680</v>
      </c>
      <c r="D1034" s="123" t="s">
        <v>1322</v>
      </c>
      <c r="E1034" s="123" t="s">
        <v>1728</v>
      </c>
      <c r="F1034" s="176"/>
      <c r="G1034" s="119">
        <f>SUM(G1035:G1036)</f>
        <v>5291.2</v>
      </c>
      <c r="H1034" s="119">
        <f>SUM(H1035:H1036)</f>
        <v>5175.8</v>
      </c>
    </row>
    <row r="1035" spans="1:8" ht="15">
      <c r="A1035" s="218" t="s">
        <v>1453</v>
      </c>
      <c r="B1035" s="82"/>
      <c r="C1035" s="118" t="s">
        <v>1680</v>
      </c>
      <c r="D1035" s="123" t="s">
        <v>1322</v>
      </c>
      <c r="E1035" s="123" t="s">
        <v>1728</v>
      </c>
      <c r="F1035" s="176" t="s">
        <v>1454</v>
      </c>
      <c r="G1035" s="119">
        <v>5271.4</v>
      </c>
      <c r="H1035" s="119">
        <v>5156</v>
      </c>
    </row>
    <row r="1036" spans="1:8" ht="15">
      <c r="A1036" s="219" t="s">
        <v>1319</v>
      </c>
      <c r="B1036" s="82"/>
      <c r="C1036" s="118" t="s">
        <v>1680</v>
      </c>
      <c r="D1036" s="123" t="s">
        <v>1322</v>
      </c>
      <c r="E1036" s="123" t="s">
        <v>1728</v>
      </c>
      <c r="F1036" s="176" t="s">
        <v>1320</v>
      </c>
      <c r="G1036" s="119">
        <v>19.8</v>
      </c>
      <c r="H1036" s="119">
        <v>19.8</v>
      </c>
    </row>
    <row r="1037" spans="1:8" ht="42.75" customHeight="1" hidden="1">
      <c r="A1037" s="218" t="s">
        <v>1706</v>
      </c>
      <c r="B1037" s="82"/>
      <c r="C1037" s="118" t="s">
        <v>1680</v>
      </c>
      <c r="D1037" s="123" t="s">
        <v>1322</v>
      </c>
      <c r="E1037" s="123" t="s">
        <v>1729</v>
      </c>
      <c r="F1037" s="176"/>
      <c r="G1037" s="119">
        <f>SUM(G1038)</f>
        <v>0</v>
      </c>
      <c r="H1037" s="119">
        <f>SUM(H1038)</f>
        <v>0</v>
      </c>
    </row>
    <row r="1038" spans="1:8" ht="15" customHeight="1" hidden="1">
      <c r="A1038" s="218" t="s">
        <v>1453</v>
      </c>
      <c r="B1038" s="82"/>
      <c r="C1038" s="118" t="s">
        <v>1680</v>
      </c>
      <c r="D1038" s="123" t="s">
        <v>1322</v>
      </c>
      <c r="E1038" s="123" t="s">
        <v>1729</v>
      </c>
      <c r="F1038" s="176" t="s">
        <v>1454</v>
      </c>
      <c r="G1038" s="119"/>
      <c r="H1038" s="119"/>
    </row>
    <row r="1039" spans="1:8" ht="114" customHeight="1" hidden="1">
      <c r="A1039" s="218" t="s">
        <v>1730</v>
      </c>
      <c r="B1039" s="82"/>
      <c r="C1039" s="118" t="s">
        <v>1680</v>
      </c>
      <c r="D1039" s="123" t="s">
        <v>1322</v>
      </c>
      <c r="E1039" s="123" t="s">
        <v>1731</v>
      </c>
      <c r="F1039" s="176"/>
      <c r="G1039" s="119">
        <f>SUM(G1040)</f>
        <v>0</v>
      </c>
      <c r="H1039" s="119">
        <f>SUM(H1040)</f>
        <v>0</v>
      </c>
    </row>
    <row r="1040" spans="1:8" ht="15" customHeight="1" hidden="1">
      <c r="A1040" s="218" t="s">
        <v>1453</v>
      </c>
      <c r="B1040" s="82"/>
      <c r="C1040" s="118" t="s">
        <v>1680</v>
      </c>
      <c r="D1040" s="123" t="s">
        <v>1322</v>
      </c>
      <c r="E1040" s="123" t="s">
        <v>1731</v>
      </c>
      <c r="F1040" s="176" t="s">
        <v>1454</v>
      </c>
      <c r="G1040" s="119"/>
      <c r="H1040" s="119"/>
    </row>
    <row r="1041" spans="1:8" ht="15">
      <c r="A1041" s="240" t="s">
        <v>1732</v>
      </c>
      <c r="B1041" s="142"/>
      <c r="C1041" s="184" t="s">
        <v>1680</v>
      </c>
      <c r="D1041" s="184" t="s">
        <v>1322</v>
      </c>
      <c r="E1041" s="184" t="s">
        <v>1733</v>
      </c>
      <c r="F1041" s="155"/>
      <c r="G1041" s="119">
        <f>SUM(G1042)</f>
        <v>12819.8</v>
      </c>
      <c r="H1041" s="119">
        <f>SUM(H1042)</f>
        <v>12819.8</v>
      </c>
    </row>
    <row r="1042" spans="1:8" ht="15">
      <c r="A1042" s="218" t="s">
        <v>1453</v>
      </c>
      <c r="B1042" s="142"/>
      <c r="C1042" s="184" t="s">
        <v>1680</v>
      </c>
      <c r="D1042" s="184" t="s">
        <v>1322</v>
      </c>
      <c r="E1042" s="184" t="s">
        <v>1733</v>
      </c>
      <c r="F1042" s="155" t="s">
        <v>1454</v>
      </c>
      <c r="G1042" s="119">
        <v>12819.8</v>
      </c>
      <c r="H1042" s="119">
        <v>12819.8</v>
      </c>
    </row>
    <row r="1043" spans="1:8" ht="28.5">
      <c r="A1043" s="218" t="s">
        <v>1734</v>
      </c>
      <c r="B1043" s="142"/>
      <c r="C1043" s="184" t="s">
        <v>1680</v>
      </c>
      <c r="D1043" s="184" t="s">
        <v>1322</v>
      </c>
      <c r="E1043" s="184" t="s">
        <v>1735</v>
      </c>
      <c r="F1043" s="155"/>
      <c r="G1043" s="119">
        <f>SUM(G1044)</f>
        <v>6110.6</v>
      </c>
      <c r="H1043" s="119">
        <f>SUM(H1044)</f>
        <v>6069.7</v>
      </c>
    </row>
    <row r="1044" spans="1:8" ht="15">
      <c r="A1044" s="218" t="s">
        <v>1453</v>
      </c>
      <c r="B1044" s="142"/>
      <c r="C1044" s="184" t="s">
        <v>1680</v>
      </c>
      <c r="D1044" s="184" t="s">
        <v>1322</v>
      </c>
      <c r="E1044" s="184" t="s">
        <v>1735</v>
      </c>
      <c r="F1044" s="155" t="s">
        <v>1454</v>
      </c>
      <c r="G1044" s="119">
        <v>6110.6</v>
      </c>
      <c r="H1044" s="119">
        <v>6069.7</v>
      </c>
    </row>
    <row r="1045" spans="1:8" ht="57" customHeight="1" hidden="1">
      <c r="A1045" s="218" t="s">
        <v>492</v>
      </c>
      <c r="B1045" s="82"/>
      <c r="C1045" s="118" t="s">
        <v>1680</v>
      </c>
      <c r="D1045" s="118" t="s">
        <v>1322</v>
      </c>
      <c r="E1045" s="123" t="s">
        <v>1736</v>
      </c>
      <c r="F1045" s="176"/>
      <c r="G1045" s="119">
        <f>SUM(G1046)</f>
        <v>0</v>
      </c>
      <c r="H1045" s="119">
        <f>SUM(H1046)</f>
        <v>0</v>
      </c>
    </row>
    <row r="1046" spans="1:8" ht="57" customHeight="1" hidden="1">
      <c r="A1046" s="221" t="s">
        <v>1737</v>
      </c>
      <c r="B1046" s="82"/>
      <c r="C1046" s="118" t="s">
        <v>1680</v>
      </c>
      <c r="D1046" s="118" t="s">
        <v>1322</v>
      </c>
      <c r="E1046" s="123" t="s">
        <v>1738</v>
      </c>
      <c r="F1046" s="112"/>
      <c r="G1046" s="119">
        <f>SUM(G1047)</f>
        <v>0</v>
      </c>
      <c r="H1046" s="119">
        <f>SUM(H1047)</f>
        <v>0</v>
      </c>
    </row>
    <row r="1047" spans="1:8" ht="15" customHeight="1" hidden="1">
      <c r="A1047" s="218" t="s">
        <v>1453</v>
      </c>
      <c r="B1047" s="145"/>
      <c r="C1047" s="118" t="s">
        <v>1680</v>
      </c>
      <c r="D1047" s="118" t="s">
        <v>1322</v>
      </c>
      <c r="E1047" s="123" t="s">
        <v>1738</v>
      </c>
      <c r="F1047" s="188" t="s">
        <v>1454</v>
      </c>
      <c r="G1047" s="124"/>
      <c r="H1047" s="124"/>
    </row>
    <row r="1048" spans="1:8" ht="42.75">
      <c r="A1048" s="221" t="s">
        <v>1739</v>
      </c>
      <c r="B1048" s="82"/>
      <c r="C1048" s="118" t="s">
        <v>1680</v>
      </c>
      <c r="D1048" s="118" t="s">
        <v>1322</v>
      </c>
      <c r="E1048" s="118" t="s">
        <v>1740</v>
      </c>
      <c r="F1048" s="112"/>
      <c r="G1048" s="119">
        <f>SUM(G1049)</f>
        <v>115.7</v>
      </c>
      <c r="H1048" s="119">
        <f>SUM(H1049)</f>
        <v>7.5</v>
      </c>
    </row>
    <row r="1049" spans="1:8" ht="15">
      <c r="A1049" s="218" t="s">
        <v>1453</v>
      </c>
      <c r="B1049" s="82"/>
      <c r="C1049" s="118" t="s">
        <v>1680</v>
      </c>
      <c r="D1049" s="118" t="s">
        <v>1322</v>
      </c>
      <c r="E1049" s="118" t="s">
        <v>1740</v>
      </c>
      <c r="F1049" s="112" t="s">
        <v>1454</v>
      </c>
      <c r="G1049" s="119">
        <v>115.7</v>
      </c>
      <c r="H1049" s="119">
        <v>7.5</v>
      </c>
    </row>
    <row r="1050" spans="1:8" ht="28.5">
      <c r="A1050" s="224" t="s">
        <v>1741</v>
      </c>
      <c r="B1050" s="82"/>
      <c r="C1050" s="118" t="s">
        <v>1680</v>
      </c>
      <c r="D1050" s="118" t="s">
        <v>1322</v>
      </c>
      <c r="E1050" s="118" t="s">
        <v>1742</v>
      </c>
      <c r="F1050" s="112"/>
      <c r="G1050" s="119">
        <f>SUM(G1051:G1052)</f>
        <v>134736.19999999998</v>
      </c>
      <c r="H1050" s="119">
        <f>SUM(H1051:H1052)</f>
        <v>73601.2</v>
      </c>
    </row>
    <row r="1051" spans="1:8" ht="15">
      <c r="A1051" s="218" t="s">
        <v>1453</v>
      </c>
      <c r="B1051" s="91"/>
      <c r="C1051" s="118" t="s">
        <v>1680</v>
      </c>
      <c r="D1051" s="118" t="s">
        <v>1322</v>
      </c>
      <c r="E1051" s="118" t="s">
        <v>1742</v>
      </c>
      <c r="F1051" s="112" t="s">
        <v>1454</v>
      </c>
      <c r="G1051" s="119">
        <v>134246.9</v>
      </c>
      <c r="H1051" s="119">
        <v>73111.9</v>
      </c>
    </row>
    <row r="1052" spans="1:8" ht="15">
      <c r="A1052" s="219" t="s">
        <v>1319</v>
      </c>
      <c r="B1052" s="91"/>
      <c r="C1052" s="118" t="s">
        <v>1680</v>
      </c>
      <c r="D1052" s="118" t="s">
        <v>1322</v>
      </c>
      <c r="E1052" s="118" t="s">
        <v>1742</v>
      </c>
      <c r="F1052" s="112" t="s">
        <v>1320</v>
      </c>
      <c r="G1052" s="119">
        <v>489.3</v>
      </c>
      <c r="H1052" s="119">
        <v>489.3</v>
      </c>
    </row>
    <row r="1053" spans="1:8" ht="42.75">
      <c r="A1053" s="218" t="s">
        <v>1743</v>
      </c>
      <c r="B1053" s="82"/>
      <c r="C1053" s="118" t="s">
        <v>1680</v>
      </c>
      <c r="D1053" s="118" t="s">
        <v>1322</v>
      </c>
      <c r="E1053" s="118" t="s">
        <v>1744</v>
      </c>
      <c r="F1053" s="112"/>
      <c r="G1053" s="119">
        <f>SUM(G1054)</f>
        <v>83492.9</v>
      </c>
      <c r="H1053" s="119">
        <f>SUM(H1054)</f>
        <v>83392.9</v>
      </c>
    </row>
    <row r="1054" spans="1:8" ht="15">
      <c r="A1054" s="218" t="s">
        <v>1453</v>
      </c>
      <c r="B1054" s="82"/>
      <c r="C1054" s="118" t="s">
        <v>1680</v>
      </c>
      <c r="D1054" s="118" t="s">
        <v>1322</v>
      </c>
      <c r="E1054" s="118" t="s">
        <v>1744</v>
      </c>
      <c r="F1054" s="112" t="s">
        <v>1454</v>
      </c>
      <c r="G1054" s="119">
        <v>83492.9</v>
      </c>
      <c r="H1054" s="119">
        <v>83392.9</v>
      </c>
    </row>
    <row r="1055" spans="1:8" ht="28.5">
      <c r="A1055" s="218" t="s">
        <v>1745</v>
      </c>
      <c r="B1055" s="82"/>
      <c r="C1055" s="118" t="s">
        <v>1680</v>
      </c>
      <c r="D1055" s="118" t="s">
        <v>1322</v>
      </c>
      <c r="E1055" s="118" t="s">
        <v>1746</v>
      </c>
      <c r="F1055" s="112"/>
      <c r="G1055" s="119">
        <f>SUM(G1056+G1060+G1062+G1075+G1077+G1070+G1081)+G1058+G1073</f>
        <v>230625.30000000002</v>
      </c>
      <c r="H1055" s="119">
        <f>SUM(H1056+H1060+H1062+H1075+H1077+H1070+H1081)+H1058+H1073</f>
        <v>227031.2</v>
      </c>
    </row>
    <row r="1056" spans="1:8" ht="28.5">
      <c r="A1056" s="221" t="s">
        <v>1747</v>
      </c>
      <c r="B1056" s="82"/>
      <c r="C1056" s="118" t="s">
        <v>1680</v>
      </c>
      <c r="D1056" s="118" t="s">
        <v>1322</v>
      </c>
      <c r="E1056" s="118" t="s">
        <v>1748</v>
      </c>
      <c r="F1056" s="112"/>
      <c r="G1056" s="119">
        <f>SUM(G1057)</f>
        <v>50197</v>
      </c>
      <c r="H1056" s="119">
        <f>SUM(H1057)</f>
        <v>50197</v>
      </c>
    </row>
    <row r="1057" spans="1:8" ht="15">
      <c r="A1057" s="218" t="s">
        <v>1453</v>
      </c>
      <c r="B1057" s="82"/>
      <c r="C1057" s="118" t="s">
        <v>1680</v>
      </c>
      <c r="D1057" s="118" t="s">
        <v>1322</v>
      </c>
      <c r="E1057" s="118" t="s">
        <v>1748</v>
      </c>
      <c r="F1057" s="112" t="s">
        <v>1454</v>
      </c>
      <c r="G1057" s="119">
        <v>50197</v>
      </c>
      <c r="H1057" s="119">
        <v>50197</v>
      </c>
    </row>
    <row r="1058" spans="1:8" ht="85.5">
      <c r="A1058" s="218" t="s">
        <v>493</v>
      </c>
      <c r="B1058" s="88"/>
      <c r="C1058" s="118" t="s">
        <v>1680</v>
      </c>
      <c r="D1058" s="123" t="s">
        <v>1322</v>
      </c>
      <c r="E1058" s="118" t="s">
        <v>494</v>
      </c>
      <c r="F1058" s="176"/>
      <c r="G1058" s="119">
        <f>SUM(G1059)</f>
        <v>19493</v>
      </c>
      <c r="H1058" s="119">
        <f>SUM(H1059)</f>
        <v>18319.5</v>
      </c>
    </row>
    <row r="1059" spans="1:8" ht="15">
      <c r="A1059" s="218" t="s">
        <v>1453</v>
      </c>
      <c r="B1059" s="88"/>
      <c r="C1059" s="118" t="s">
        <v>1680</v>
      </c>
      <c r="D1059" s="123" t="s">
        <v>1322</v>
      </c>
      <c r="E1059" s="118" t="s">
        <v>494</v>
      </c>
      <c r="F1059" s="176" t="s">
        <v>1454</v>
      </c>
      <c r="G1059" s="119">
        <v>19493</v>
      </c>
      <c r="H1059" s="119">
        <v>18319.5</v>
      </c>
    </row>
    <row r="1060" spans="1:8" ht="71.25">
      <c r="A1060" s="238" t="s">
        <v>1749</v>
      </c>
      <c r="B1060" s="88"/>
      <c r="C1060" s="118" t="s">
        <v>1680</v>
      </c>
      <c r="D1060" s="123" t="s">
        <v>1322</v>
      </c>
      <c r="E1060" s="118" t="s">
        <v>1750</v>
      </c>
      <c r="F1060" s="176"/>
      <c r="G1060" s="119">
        <f>SUM(G1061)</f>
        <v>18167</v>
      </c>
      <c r="H1060" s="119">
        <f>SUM(H1061)</f>
        <v>18143.7</v>
      </c>
    </row>
    <row r="1061" spans="1:8" ht="15">
      <c r="A1061" s="218" t="s">
        <v>1453</v>
      </c>
      <c r="B1061" s="88"/>
      <c r="C1061" s="118" t="s">
        <v>1680</v>
      </c>
      <c r="D1061" s="123" t="s">
        <v>1322</v>
      </c>
      <c r="E1061" s="118" t="s">
        <v>1750</v>
      </c>
      <c r="F1061" s="176" t="s">
        <v>1454</v>
      </c>
      <c r="G1061" s="119">
        <v>18167</v>
      </c>
      <c r="H1061" s="119">
        <v>18143.7</v>
      </c>
    </row>
    <row r="1062" spans="1:8" ht="85.5">
      <c r="A1062" s="238" t="s">
        <v>495</v>
      </c>
      <c r="B1062" s="88"/>
      <c r="C1062" s="118" t="s">
        <v>1680</v>
      </c>
      <c r="D1062" s="123" t="s">
        <v>1322</v>
      </c>
      <c r="E1062" s="118" t="s">
        <v>1751</v>
      </c>
      <c r="F1062" s="176"/>
      <c r="G1062" s="119">
        <f>SUM(G1063)</f>
        <v>8964.7</v>
      </c>
      <c r="H1062" s="119">
        <f>SUM(H1063)</f>
        <v>8886.9</v>
      </c>
    </row>
    <row r="1063" spans="1:8" ht="15">
      <c r="A1063" s="218" t="s">
        <v>1453</v>
      </c>
      <c r="B1063" s="88"/>
      <c r="C1063" s="118" t="s">
        <v>1680</v>
      </c>
      <c r="D1063" s="123" t="s">
        <v>1322</v>
      </c>
      <c r="E1063" s="118" t="s">
        <v>1751</v>
      </c>
      <c r="F1063" s="176" t="s">
        <v>1454</v>
      </c>
      <c r="G1063" s="119">
        <v>8964.7</v>
      </c>
      <c r="H1063" s="119">
        <v>8886.9</v>
      </c>
    </row>
    <row r="1064" spans="1:8" ht="71.25" customHeight="1" hidden="1">
      <c r="A1064" s="218" t="s">
        <v>496</v>
      </c>
      <c r="B1064" s="88"/>
      <c r="C1064" s="118" t="s">
        <v>1680</v>
      </c>
      <c r="D1064" s="123" t="s">
        <v>1322</v>
      </c>
      <c r="E1064" s="118" t="s">
        <v>1750</v>
      </c>
      <c r="F1064" s="176"/>
      <c r="G1064" s="119">
        <f>SUM(G1065)</f>
        <v>0</v>
      </c>
      <c r="H1064" s="119">
        <f>SUM(H1065)</f>
        <v>0</v>
      </c>
    </row>
    <row r="1065" spans="1:8" ht="15" customHeight="1" hidden="1">
      <c r="A1065" s="218" t="s">
        <v>1453</v>
      </c>
      <c r="B1065" s="88"/>
      <c r="C1065" s="118" t="s">
        <v>1680</v>
      </c>
      <c r="D1065" s="123" t="s">
        <v>1322</v>
      </c>
      <c r="E1065" s="118" t="s">
        <v>1750</v>
      </c>
      <c r="F1065" s="176" t="s">
        <v>1454</v>
      </c>
      <c r="G1065" s="119"/>
      <c r="H1065" s="119"/>
    </row>
    <row r="1066" spans="1:8" ht="71.25" customHeight="1" hidden="1">
      <c r="A1066" s="218" t="s">
        <v>497</v>
      </c>
      <c r="B1066" s="88"/>
      <c r="C1066" s="118" t="s">
        <v>1680</v>
      </c>
      <c r="D1066" s="123" t="s">
        <v>1322</v>
      </c>
      <c r="E1066" s="118" t="s">
        <v>1751</v>
      </c>
      <c r="F1066" s="176"/>
      <c r="G1066" s="119">
        <f>SUM(G1067)</f>
        <v>0</v>
      </c>
      <c r="H1066" s="119">
        <f>SUM(H1067)</f>
        <v>0</v>
      </c>
    </row>
    <row r="1067" spans="1:8" ht="15" customHeight="1" hidden="1">
      <c r="A1067" s="218" t="s">
        <v>1453</v>
      </c>
      <c r="B1067" s="88"/>
      <c r="C1067" s="118" t="s">
        <v>1680</v>
      </c>
      <c r="D1067" s="123" t="s">
        <v>1322</v>
      </c>
      <c r="E1067" s="118" t="s">
        <v>1751</v>
      </c>
      <c r="F1067" s="176" t="s">
        <v>1454</v>
      </c>
      <c r="G1067" s="119"/>
      <c r="H1067" s="119"/>
    </row>
    <row r="1068" spans="1:8" ht="57" customHeight="1" hidden="1">
      <c r="A1068" s="221" t="s">
        <v>1752</v>
      </c>
      <c r="B1068" s="82"/>
      <c r="C1068" s="118" t="s">
        <v>1680</v>
      </c>
      <c r="D1068" s="118" t="s">
        <v>1322</v>
      </c>
      <c r="E1068" s="118" t="s">
        <v>1753</v>
      </c>
      <c r="F1068" s="112"/>
      <c r="G1068" s="119">
        <f>SUM(G1069)</f>
        <v>0</v>
      </c>
      <c r="H1068" s="119">
        <f>SUM(H1069)</f>
        <v>0</v>
      </c>
    </row>
    <row r="1069" spans="1:8" ht="15" customHeight="1" hidden="1">
      <c r="A1069" s="218" t="s">
        <v>1453</v>
      </c>
      <c r="B1069" s="82"/>
      <c r="C1069" s="118" t="s">
        <v>1680</v>
      </c>
      <c r="D1069" s="118" t="s">
        <v>1322</v>
      </c>
      <c r="E1069" s="118" t="s">
        <v>1753</v>
      </c>
      <c r="F1069" s="112" t="s">
        <v>1454</v>
      </c>
      <c r="G1069" s="119"/>
      <c r="H1069" s="119"/>
    </row>
    <row r="1070" spans="1:8" ht="85.5">
      <c r="A1070" s="218" t="s">
        <v>498</v>
      </c>
      <c r="B1070" s="82"/>
      <c r="C1070" s="118" t="s">
        <v>1680</v>
      </c>
      <c r="D1070" s="118" t="s">
        <v>1322</v>
      </c>
      <c r="E1070" s="118" t="s">
        <v>1754</v>
      </c>
      <c r="F1070" s="112"/>
      <c r="G1070" s="119">
        <f>SUM(G1071:G1072)</f>
        <v>122932.6</v>
      </c>
      <c r="H1070" s="119">
        <f>SUM(H1071:H1072)</f>
        <v>122932.6</v>
      </c>
    </row>
    <row r="1071" spans="1:8" ht="15">
      <c r="A1071" s="218" t="s">
        <v>1453</v>
      </c>
      <c r="B1071" s="82"/>
      <c r="C1071" s="118" t="s">
        <v>1680</v>
      </c>
      <c r="D1071" s="123" t="s">
        <v>1322</v>
      </c>
      <c r="E1071" s="118" t="s">
        <v>1754</v>
      </c>
      <c r="F1071" s="176" t="s">
        <v>1454</v>
      </c>
      <c r="G1071" s="119">
        <v>122109.8</v>
      </c>
      <c r="H1071" s="119">
        <v>122109.8</v>
      </c>
    </row>
    <row r="1072" spans="1:8" ht="15">
      <c r="A1072" s="219" t="s">
        <v>1319</v>
      </c>
      <c r="B1072" s="82"/>
      <c r="C1072" s="118" t="s">
        <v>1680</v>
      </c>
      <c r="D1072" s="123" t="s">
        <v>1322</v>
      </c>
      <c r="E1072" s="118" t="s">
        <v>1754</v>
      </c>
      <c r="F1072" s="176" t="s">
        <v>1320</v>
      </c>
      <c r="G1072" s="119">
        <v>822.8</v>
      </c>
      <c r="H1072" s="119">
        <v>822.8</v>
      </c>
    </row>
    <row r="1073" spans="1:8" ht="42.75">
      <c r="A1073" s="219" t="s">
        <v>499</v>
      </c>
      <c r="B1073" s="82"/>
      <c r="C1073" s="118" t="s">
        <v>1680</v>
      </c>
      <c r="D1073" s="118" t="s">
        <v>1322</v>
      </c>
      <c r="E1073" s="118" t="s">
        <v>500</v>
      </c>
      <c r="F1073" s="176"/>
      <c r="G1073" s="119">
        <f>SUM(G1074)</f>
        <v>1172</v>
      </c>
      <c r="H1073" s="119">
        <f>SUM(H1074)</f>
        <v>610.7</v>
      </c>
    </row>
    <row r="1074" spans="1:8" ht="15">
      <c r="A1074" s="218" t="s">
        <v>1453</v>
      </c>
      <c r="B1074" s="82"/>
      <c r="C1074" s="118" t="s">
        <v>1680</v>
      </c>
      <c r="D1074" s="118" t="s">
        <v>1322</v>
      </c>
      <c r="E1074" s="118" t="s">
        <v>500</v>
      </c>
      <c r="F1074" s="176" t="s">
        <v>1454</v>
      </c>
      <c r="G1074" s="119">
        <v>1172</v>
      </c>
      <c r="H1074" s="119">
        <v>610.7</v>
      </c>
    </row>
    <row r="1075" spans="1:8" ht="85.5">
      <c r="A1075" s="221" t="s">
        <v>1755</v>
      </c>
      <c r="B1075" s="82"/>
      <c r="C1075" s="118" t="s">
        <v>1680</v>
      </c>
      <c r="D1075" s="118" t="s">
        <v>1322</v>
      </c>
      <c r="E1075" s="118" t="s">
        <v>1756</v>
      </c>
      <c r="F1075" s="112"/>
      <c r="G1075" s="119">
        <f>SUM(G1076)</f>
        <v>845</v>
      </c>
      <c r="H1075" s="119">
        <f>SUM(H1076)</f>
        <v>842.2</v>
      </c>
    </row>
    <row r="1076" spans="1:8" ht="15">
      <c r="A1076" s="218" t="s">
        <v>1453</v>
      </c>
      <c r="B1076" s="82"/>
      <c r="C1076" s="118" t="s">
        <v>1680</v>
      </c>
      <c r="D1076" s="118" t="s">
        <v>1322</v>
      </c>
      <c r="E1076" s="118" t="s">
        <v>1756</v>
      </c>
      <c r="F1076" s="112" t="s">
        <v>1454</v>
      </c>
      <c r="G1076" s="119">
        <v>845</v>
      </c>
      <c r="H1076" s="119">
        <v>842.2</v>
      </c>
    </row>
    <row r="1077" spans="1:8" ht="85.5">
      <c r="A1077" s="221" t="s">
        <v>1755</v>
      </c>
      <c r="B1077" s="82"/>
      <c r="C1077" s="118" t="s">
        <v>1680</v>
      </c>
      <c r="D1077" s="118" t="s">
        <v>1322</v>
      </c>
      <c r="E1077" s="118" t="s">
        <v>1757</v>
      </c>
      <c r="F1077" s="112"/>
      <c r="G1077" s="119">
        <f>SUM(G1078)</f>
        <v>303.8</v>
      </c>
      <c r="H1077" s="119">
        <f>SUM(H1078)</f>
        <v>270.6</v>
      </c>
    </row>
    <row r="1078" spans="1:8" ht="15">
      <c r="A1078" s="218" t="s">
        <v>1453</v>
      </c>
      <c r="B1078" s="82"/>
      <c r="C1078" s="118" t="s">
        <v>1680</v>
      </c>
      <c r="D1078" s="118" t="s">
        <v>1322</v>
      </c>
      <c r="E1078" s="118" t="s">
        <v>1757</v>
      </c>
      <c r="F1078" s="112" t="s">
        <v>1454</v>
      </c>
      <c r="G1078" s="119">
        <v>303.8</v>
      </c>
      <c r="H1078" s="119">
        <v>270.6</v>
      </c>
    </row>
    <row r="1079" spans="1:8" ht="28.5" customHeight="1" hidden="1">
      <c r="A1079" s="220" t="s">
        <v>1734</v>
      </c>
      <c r="B1079" s="91"/>
      <c r="C1079" s="118" t="s">
        <v>1680</v>
      </c>
      <c r="D1079" s="118" t="s">
        <v>1322</v>
      </c>
      <c r="E1079" s="118" t="s">
        <v>1758</v>
      </c>
      <c r="F1079" s="112"/>
      <c r="G1079" s="119">
        <f>SUM(G1080)</f>
        <v>0</v>
      </c>
      <c r="H1079" s="119">
        <f>SUM(H1080)</f>
        <v>0</v>
      </c>
    </row>
    <row r="1080" spans="1:8" ht="15" customHeight="1" hidden="1">
      <c r="A1080" s="220" t="s">
        <v>1453</v>
      </c>
      <c r="B1080" s="91"/>
      <c r="C1080" s="118" t="s">
        <v>1680</v>
      </c>
      <c r="D1080" s="118" t="s">
        <v>1322</v>
      </c>
      <c r="E1080" s="118" t="s">
        <v>1758</v>
      </c>
      <c r="F1080" s="112" t="s">
        <v>1454</v>
      </c>
      <c r="G1080" s="119"/>
      <c r="H1080" s="119"/>
    </row>
    <row r="1081" spans="1:8" ht="99.75">
      <c r="A1081" s="220" t="s">
        <v>1759</v>
      </c>
      <c r="B1081" s="91"/>
      <c r="C1081" s="118" t="s">
        <v>1680</v>
      </c>
      <c r="D1081" s="118" t="s">
        <v>1322</v>
      </c>
      <c r="E1081" s="118" t="s">
        <v>1760</v>
      </c>
      <c r="F1081" s="112"/>
      <c r="G1081" s="119">
        <f>SUM(G1082:G1083)</f>
        <v>8550.2</v>
      </c>
      <c r="H1081" s="119">
        <f>SUM(H1082:H1083)</f>
        <v>6828</v>
      </c>
    </row>
    <row r="1082" spans="1:8" ht="15">
      <c r="A1082" s="218" t="s">
        <v>1453</v>
      </c>
      <c r="B1082" s="82"/>
      <c r="C1082" s="118" t="s">
        <v>1680</v>
      </c>
      <c r="D1082" s="123" t="s">
        <v>1322</v>
      </c>
      <c r="E1082" s="118" t="s">
        <v>1760</v>
      </c>
      <c r="F1082" s="176" t="s">
        <v>1454</v>
      </c>
      <c r="G1082" s="119">
        <v>8505.5</v>
      </c>
      <c r="H1082" s="119">
        <v>6783.3</v>
      </c>
    </row>
    <row r="1083" spans="1:8" ht="15">
      <c r="A1083" s="219" t="s">
        <v>1319</v>
      </c>
      <c r="B1083" s="82"/>
      <c r="C1083" s="118" t="s">
        <v>1680</v>
      </c>
      <c r="D1083" s="123" t="s">
        <v>1322</v>
      </c>
      <c r="E1083" s="118" t="s">
        <v>1760</v>
      </c>
      <c r="F1083" s="176" t="s">
        <v>1320</v>
      </c>
      <c r="G1083" s="119">
        <v>44.7</v>
      </c>
      <c r="H1083" s="119">
        <v>44.7</v>
      </c>
    </row>
    <row r="1084" spans="1:8" ht="15">
      <c r="A1084" s="218" t="s">
        <v>1761</v>
      </c>
      <c r="B1084" s="82"/>
      <c r="C1084" s="118" t="s">
        <v>1680</v>
      </c>
      <c r="D1084" s="118" t="s">
        <v>1322</v>
      </c>
      <c r="E1084" s="118" t="s">
        <v>1762</v>
      </c>
      <c r="F1084" s="112"/>
      <c r="G1084" s="119">
        <f>SUM(G1085)</f>
        <v>5041.4</v>
      </c>
      <c r="H1084" s="119">
        <f>SUM(H1085)</f>
        <v>5033.5</v>
      </c>
    </row>
    <row r="1085" spans="1:8" ht="15">
      <c r="A1085" s="218" t="s">
        <v>1453</v>
      </c>
      <c r="B1085" s="82"/>
      <c r="C1085" s="118" t="s">
        <v>1680</v>
      </c>
      <c r="D1085" s="118" t="s">
        <v>1322</v>
      </c>
      <c r="E1085" s="118" t="s">
        <v>1762</v>
      </c>
      <c r="F1085" s="112" t="s">
        <v>1454</v>
      </c>
      <c r="G1085" s="119">
        <v>5041.4</v>
      </c>
      <c r="H1085" s="119">
        <v>5033.5</v>
      </c>
    </row>
    <row r="1086" spans="1:8" ht="28.5">
      <c r="A1086" s="218" t="s">
        <v>1763</v>
      </c>
      <c r="B1086" s="82"/>
      <c r="C1086" s="118" t="s">
        <v>1680</v>
      </c>
      <c r="D1086" s="123" t="s">
        <v>1322</v>
      </c>
      <c r="E1086" s="123" t="s">
        <v>1764</v>
      </c>
      <c r="F1086" s="112"/>
      <c r="G1086" s="119">
        <f>SUM(G1087)</f>
        <v>1952.1</v>
      </c>
      <c r="H1086" s="119">
        <f>SUM(H1087)</f>
        <v>1952.1</v>
      </c>
    </row>
    <row r="1087" spans="1:8" ht="15">
      <c r="A1087" s="220" t="s">
        <v>1765</v>
      </c>
      <c r="B1087" s="82"/>
      <c r="C1087" s="118" t="s">
        <v>1680</v>
      </c>
      <c r="D1087" s="123" t="s">
        <v>1322</v>
      </c>
      <c r="E1087" s="123" t="s">
        <v>1766</v>
      </c>
      <c r="F1087" s="112"/>
      <c r="G1087" s="119">
        <f>SUM(G1088:G1088)</f>
        <v>1952.1</v>
      </c>
      <c r="H1087" s="119">
        <f>SUM(H1088:H1088)</f>
        <v>1952.1</v>
      </c>
    </row>
    <row r="1088" spans="1:8" ht="15">
      <c r="A1088" s="218" t="s">
        <v>1453</v>
      </c>
      <c r="B1088" s="82"/>
      <c r="C1088" s="118" t="s">
        <v>1680</v>
      </c>
      <c r="D1088" s="123" t="s">
        <v>1322</v>
      </c>
      <c r="E1088" s="123" t="s">
        <v>1766</v>
      </c>
      <c r="F1088" s="112" t="s">
        <v>1454</v>
      </c>
      <c r="G1088" s="119">
        <v>1952.1</v>
      </c>
      <c r="H1088" s="119">
        <v>1952.1</v>
      </c>
    </row>
    <row r="1089" spans="1:8" ht="15">
      <c r="A1089" s="218" t="s">
        <v>1480</v>
      </c>
      <c r="B1089" s="107"/>
      <c r="C1089" s="118" t="s">
        <v>1680</v>
      </c>
      <c r="D1089" s="118" t="s">
        <v>1322</v>
      </c>
      <c r="E1089" s="118" t="s">
        <v>1481</v>
      </c>
      <c r="F1089" s="188"/>
      <c r="G1089" s="124">
        <f>SUM(G1090)</f>
        <v>5738.2</v>
      </c>
      <c r="H1089" s="124">
        <f>SUM(H1090)</f>
        <v>5300.5</v>
      </c>
    </row>
    <row r="1090" spans="1:8" ht="57">
      <c r="A1090" s="218" t="s">
        <v>924</v>
      </c>
      <c r="B1090" s="145"/>
      <c r="C1090" s="118" t="s">
        <v>1680</v>
      </c>
      <c r="D1090" s="118" t="s">
        <v>1322</v>
      </c>
      <c r="E1090" s="118" t="s">
        <v>995</v>
      </c>
      <c r="F1090" s="188"/>
      <c r="G1090" s="124">
        <f>SUM(G1091)+G1094</f>
        <v>5738.2</v>
      </c>
      <c r="H1090" s="124">
        <f>SUM(H1091)+H1094</f>
        <v>5300.5</v>
      </c>
    </row>
    <row r="1091" spans="1:8" ht="27.75" customHeight="1">
      <c r="A1091" s="218" t="s">
        <v>909</v>
      </c>
      <c r="B1091" s="145"/>
      <c r="C1091" s="118" t="s">
        <v>1680</v>
      </c>
      <c r="D1091" s="118" t="s">
        <v>1322</v>
      </c>
      <c r="E1091" s="118" t="s">
        <v>1767</v>
      </c>
      <c r="F1091" s="188"/>
      <c r="G1091" s="124">
        <f>SUM(G1092:G1093)</f>
        <v>5738.2</v>
      </c>
      <c r="H1091" s="124">
        <f>SUM(H1092:H1093)</f>
        <v>5300.5</v>
      </c>
    </row>
    <row r="1092" spans="1:8" ht="15" customHeight="1" hidden="1">
      <c r="A1092" s="219" t="s">
        <v>1319</v>
      </c>
      <c r="B1092" s="145"/>
      <c r="C1092" s="118" t="s">
        <v>1680</v>
      </c>
      <c r="D1092" s="118" t="s">
        <v>1322</v>
      </c>
      <c r="E1092" s="118" t="s">
        <v>1767</v>
      </c>
      <c r="F1092" s="188" t="s">
        <v>1320</v>
      </c>
      <c r="G1092" s="124"/>
      <c r="H1092" s="124"/>
    </row>
    <row r="1093" spans="1:8" ht="14.25" customHeight="1">
      <c r="A1093" s="218" t="s">
        <v>1700</v>
      </c>
      <c r="B1093" s="145"/>
      <c r="C1093" s="118" t="s">
        <v>1680</v>
      </c>
      <c r="D1093" s="118" t="s">
        <v>1322</v>
      </c>
      <c r="E1093" s="118" t="s">
        <v>1767</v>
      </c>
      <c r="F1093" s="188" t="s">
        <v>1701</v>
      </c>
      <c r="G1093" s="124">
        <v>5738.2</v>
      </c>
      <c r="H1093" s="124">
        <v>5300.5</v>
      </c>
    </row>
    <row r="1094" spans="1:8" ht="42.75" customHeight="1" hidden="1">
      <c r="A1094" s="218" t="s">
        <v>1768</v>
      </c>
      <c r="B1094" s="145"/>
      <c r="C1094" s="118" t="s">
        <v>1680</v>
      </c>
      <c r="D1094" s="118" t="s">
        <v>1322</v>
      </c>
      <c r="E1094" s="118" t="s">
        <v>1769</v>
      </c>
      <c r="F1094" s="188"/>
      <c r="G1094" s="124">
        <f>SUM(G1095)</f>
        <v>0</v>
      </c>
      <c r="H1094" s="124">
        <f>SUM(H1095)</f>
        <v>0</v>
      </c>
    </row>
    <row r="1095" spans="1:8" ht="15" customHeight="1" hidden="1">
      <c r="A1095" s="218" t="s">
        <v>1700</v>
      </c>
      <c r="B1095" s="145"/>
      <c r="C1095" s="118" t="s">
        <v>1680</v>
      </c>
      <c r="D1095" s="118" t="s">
        <v>1322</v>
      </c>
      <c r="E1095" s="118" t="s">
        <v>1769</v>
      </c>
      <c r="F1095" s="188" t="s">
        <v>1701</v>
      </c>
      <c r="G1095" s="124"/>
      <c r="H1095" s="124"/>
    </row>
    <row r="1096" spans="1:8" ht="15">
      <c r="A1096" s="222" t="s">
        <v>1374</v>
      </c>
      <c r="B1096" s="82"/>
      <c r="C1096" s="118" t="s">
        <v>1680</v>
      </c>
      <c r="D1096" s="118" t="s">
        <v>1322</v>
      </c>
      <c r="E1096" s="118" t="s">
        <v>1375</v>
      </c>
      <c r="F1096" s="112"/>
      <c r="G1096" s="119">
        <f>SUM(G1099+G1097+G1103)+G1107+G1105</f>
        <v>14920.9</v>
      </c>
      <c r="H1096" s="119">
        <f>SUM(H1099+H1097+H1103)+H1107+H1105</f>
        <v>14322.1</v>
      </c>
    </row>
    <row r="1097" spans="1:8" ht="42.75">
      <c r="A1097" s="222" t="s">
        <v>1770</v>
      </c>
      <c r="B1097" s="82"/>
      <c r="C1097" s="118" t="s">
        <v>1680</v>
      </c>
      <c r="D1097" s="118" t="s">
        <v>1322</v>
      </c>
      <c r="E1097" s="118" t="s">
        <v>1771</v>
      </c>
      <c r="F1097" s="112"/>
      <c r="G1097" s="119">
        <f>SUM(G1098)</f>
        <v>4206.5</v>
      </c>
      <c r="H1097" s="119">
        <f>SUM(H1098)</f>
        <v>3879.5</v>
      </c>
    </row>
    <row r="1098" spans="1:8" ht="15" customHeight="1">
      <c r="A1098" s="218" t="s">
        <v>1765</v>
      </c>
      <c r="B1098" s="107"/>
      <c r="C1098" s="118" t="s">
        <v>1680</v>
      </c>
      <c r="D1098" s="118" t="s">
        <v>1322</v>
      </c>
      <c r="E1098" s="118" t="s">
        <v>1771</v>
      </c>
      <c r="F1098" s="155" t="s">
        <v>1772</v>
      </c>
      <c r="G1098" s="119">
        <v>4206.5</v>
      </c>
      <c r="H1098" s="119">
        <v>3879.5</v>
      </c>
    </row>
    <row r="1099" spans="1:8" ht="15" customHeight="1" hidden="1">
      <c r="A1099" s="219" t="s">
        <v>1319</v>
      </c>
      <c r="B1099" s="82"/>
      <c r="C1099" s="118" t="s">
        <v>1680</v>
      </c>
      <c r="D1099" s="118" t="s">
        <v>1322</v>
      </c>
      <c r="E1099" s="118" t="s">
        <v>1375</v>
      </c>
      <c r="F1099" s="112" t="s">
        <v>1320</v>
      </c>
      <c r="G1099" s="119">
        <f>SUM(G1100:G1100)</f>
        <v>0</v>
      </c>
      <c r="H1099" s="119">
        <f>SUM(H1100:H1100)</f>
        <v>0</v>
      </c>
    </row>
    <row r="1100" spans="1:8" ht="27.75" customHeight="1" hidden="1">
      <c r="A1100" s="219" t="s">
        <v>1040</v>
      </c>
      <c r="B1100" s="82"/>
      <c r="C1100" s="118" t="s">
        <v>1680</v>
      </c>
      <c r="D1100" s="118" t="s">
        <v>1322</v>
      </c>
      <c r="E1100" s="177" t="s">
        <v>1041</v>
      </c>
      <c r="F1100" s="176" t="s">
        <v>1320</v>
      </c>
      <c r="G1100" s="119">
        <f>SUM(G1101:G1102)</f>
        <v>0</v>
      </c>
      <c r="H1100" s="119">
        <f>SUM(H1101:H1102)</f>
        <v>0</v>
      </c>
    </row>
    <row r="1101" spans="1:8" ht="28.5" customHeight="1" hidden="1">
      <c r="A1101" s="218" t="s">
        <v>909</v>
      </c>
      <c r="B1101" s="91"/>
      <c r="C1101" s="118" t="s">
        <v>1680</v>
      </c>
      <c r="D1101" s="118" t="s">
        <v>1322</v>
      </c>
      <c r="E1101" s="177" t="s">
        <v>1773</v>
      </c>
      <c r="F1101" s="176" t="s">
        <v>1320</v>
      </c>
      <c r="G1101" s="124"/>
      <c r="H1101" s="124"/>
    </row>
    <row r="1102" spans="1:8" ht="42.75" customHeight="1" hidden="1">
      <c r="A1102" s="218" t="s">
        <v>910</v>
      </c>
      <c r="B1102" s="91"/>
      <c r="C1102" s="118" t="s">
        <v>1680</v>
      </c>
      <c r="D1102" s="118" t="s">
        <v>1322</v>
      </c>
      <c r="E1102" s="177" t="s">
        <v>837</v>
      </c>
      <c r="F1102" s="176" t="s">
        <v>1320</v>
      </c>
      <c r="G1102" s="124"/>
      <c r="H1102" s="124"/>
    </row>
    <row r="1103" spans="1:8" ht="42.75" customHeight="1" hidden="1">
      <c r="A1103" s="219" t="s">
        <v>501</v>
      </c>
      <c r="B1103" s="82"/>
      <c r="C1103" s="118" t="s">
        <v>1680</v>
      </c>
      <c r="D1103" s="118" t="s">
        <v>1322</v>
      </c>
      <c r="E1103" s="118" t="s">
        <v>502</v>
      </c>
      <c r="F1103" s="112"/>
      <c r="G1103" s="119">
        <f>SUM(G1104)</f>
        <v>0</v>
      </c>
      <c r="H1103" s="119">
        <f>SUM(H1104)</f>
        <v>0</v>
      </c>
    </row>
    <row r="1104" spans="1:8" ht="15" customHeight="1" hidden="1">
      <c r="A1104" s="219" t="s">
        <v>1319</v>
      </c>
      <c r="B1104" s="82"/>
      <c r="C1104" s="118" t="s">
        <v>1680</v>
      </c>
      <c r="D1104" s="118" t="s">
        <v>1322</v>
      </c>
      <c r="E1104" s="118" t="s">
        <v>502</v>
      </c>
      <c r="F1104" s="112" t="s">
        <v>1320</v>
      </c>
      <c r="G1104" s="119"/>
      <c r="H1104" s="119"/>
    </row>
    <row r="1105" spans="1:8" ht="57">
      <c r="A1105" s="220" t="s">
        <v>503</v>
      </c>
      <c r="B1105" s="91"/>
      <c r="C1105" s="118" t="s">
        <v>1680</v>
      </c>
      <c r="D1105" s="118" t="s">
        <v>1322</v>
      </c>
      <c r="E1105" s="118" t="s">
        <v>504</v>
      </c>
      <c r="F1105" s="112"/>
      <c r="G1105" s="119">
        <f>SUM(G1106)</f>
        <v>7200</v>
      </c>
      <c r="H1105" s="119">
        <f>SUM(H1106)</f>
        <v>7200</v>
      </c>
    </row>
    <row r="1106" spans="1:8" ht="15">
      <c r="A1106" s="220" t="s">
        <v>1765</v>
      </c>
      <c r="B1106" s="150"/>
      <c r="C1106" s="118" t="s">
        <v>1680</v>
      </c>
      <c r="D1106" s="118" t="s">
        <v>1322</v>
      </c>
      <c r="E1106" s="118" t="s">
        <v>504</v>
      </c>
      <c r="F1106" s="112" t="s">
        <v>1772</v>
      </c>
      <c r="G1106" s="119">
        <v>7200</v>
      </c>
      <c r="H1106" s="119">
        <v>7200</v>
      </c>
    </row>
    <row r="1107" spans="1:8" ht="28.5">
      <c r="A1107" s="219" t="s">
        <v>505</v>
      </c>
      <c r="B1107" s="82"/>
      <c r="C1107" s="118" t="s">
        <v>1680</v>
      </c>
      <c r="D1107" s="118" t="s">
        <v>1322</v>
      </c>
      <c r="E1107" s="177" t="s">
        <v>1041</v>
      </c>
      <c r="F1107" s="176" t="s">
        <v>1320</v>
      </c>
      <c r="G1107" s="119">
        <f>SUM(G1108:G1109)</f>
        <v>3514.4</v>
      </c>
      <c r="H1107" s="119">
        <f>SUM(H1108:H1109)</f>
        <v>3242.6</v>
      </c>
    </row>
    <row r="1108" spans="1:8" ht="28.5">
      <c r="A1108" s="218" t="s">
        <v>909</v>
      </c>
      <c r="B1108" s="91"/>
      <c r="C1108" s="118" t="s">
        <v>1680</v>
      </c>
      <c r="D1108" s="118" t="s">
        <v>1322</v>
      </c>
      <c r="E1108" s="177" t="s">
        <v>1773</v>
      </c>
      <c r="F1108" s="176" t="s">
        <v>1320</v>
      </c>
      <c r="G1108" s="124">
        <v>3514.4</v>
      </c>
      <c r="H1108" s="124">
        <v>3242.6</v>
      </c>
    </row>
    <row r="1109" spans="1:8" ht="42.75" customHeight="1" hidden="1">
      <c r="A1109" s="218" t="s">
        <v>506</v>
      </c>
      <c r="B1109" s="91"/>
      <c r="C1109" s="118" t="s">
        <v>1680</v>
      </c>
      <c r="D1109" s="118" t="s">
        <v>1322</v>
      </c>
      <c r="E1109" s="177" t="s">
        <v>837</v>
      </c>
      <c r="F1109" s="176" t="s">
        <v>1320</v>
      </c>
      <c r="G1109" s="124"/>
      <c r="H1109" s="124"/>
    </row>
    <row r="1110" spans="1:8" ht="15">
      <c r="A1110" s="221" t="s">
        <v>838</v>
      </c>
      <c r="B1110" s="82"/>
      <c r="C1110" s="177" t="s">
        <v>1680</v>
      </c>
      <c r="D1110" s="187" t="s">
        <v>1346</v>
      </c>
      <c r="E1110" s="187"/>
      <c r="F1110" s="183"/>
      <c r="G1110" s="124">
        <f>SUM(G1111+G1115)</f>
        <v>71381.1</v>
      </c>
      <c r="H1110" s="124">
        <f>SUM(H1111+H1115)</f>
        <v>63387.200000000004</v>
      </c>
    </row>
    <row r="1111" spans="1:8" ht="15">
      <c r="A1111" s="221" t="s">
        <v>1702</v>
      </c>
      <c r="B1111" s="82"/>
      <c r="C1111" s="177" t="s">
        <v>1680</v>
      </c>
      <c r="D1111" s="187" t="s">
        <v>1346</v>
      </c>
      <c r="E1111" s="187" t="s">
        <v>1703</v>
      </c>
      <c r="F1111" s="183"/>
      <c r="G1111" s="119">
        <f aca="true" t="shared" si="24" ref="G1111:H1113">SUM(G1112)</f>
        <v>13908</v>
      </c>
      <c r="H1111" s="119">
        <f t="shared" si="24"/>
        <v>11194.4</v>
      </c>
    </row>
    <row r="1112" spans="1:8" ht="57">
      <c r="A1112" s="218" t="s">
        <v>507</v>
      </c>
      <c r="B1112" s="82"/>
      <c r="C1112" s="177" t="s">
        <v>1680</v>
      </c>
      <c r="D1112" s="187" t="s">
        <v>1346</v>
      </c>
      <c r="E1112" s="123" t="s">
        <v>508</v>
      </c>
      <c r="F1112" s="176"/>
      <c r="G1112" s="119">
        <f t="shared" si="24"/>
        <v>13908</v>
      </c>
      <c r="H1112" s="119">
        <f t="shared" si="24"/>
        <v>11194.4</v>
      </c>
    </row>
    <row r="1113" spans="1:8" ht="57">
      <c r="A1113" s="221" t="s">
        <v>509</v>
      </c>
      <c r="B1113" s="82"/>
      <c r="C1113" s="177" t="s">
        <v>1680</v>
      </c>
      <c r="D1113" s="187" t="s">
        <v>1346</v>
      </c>
      <c r="E1113" s="123" t="s">
        <v>488</v>
      </c>
      <c r="F1113" s="112"/>
      <c r="G1113" s="119">
        <f t="shared" si="24"/>
        <v>13908</v>
      </c>
      <c r="H1113" s="119">
        <f t="shared" si="24"/>
        <v>11194.4</v>
      </c>
    </row>
    <row r="1114" spans="1:8" ht="15">
      <c r="A1114" s="218" t="s">
        <v>1453</v>
      </c>
      <c r="B1114" s="145"/>
      <c r="C1114" s="177" t="s">
        <v>1680</v>
      </c>
      <c r="D1114" s="187" t="s">
        <v>1346</v>
      </c>
      <c r="E1114" s="123" t="s">
        <v>488</v>
      </c>
      <c r="F1114" s="188" t="s">
        <v>1454</v>
      </c>
      <c r="G1114" s="124">
        <v>13908</v>
      </c>
      <c r="H1114" s="124">
        <v>11194.4</v>
      </c>
    </row>
    <row r="1115" spans="1:8" ht="15">
      <c r="A1115" s="222" t="s">
        <v>840</v>
      </c>
      <c r="B1115" s="82"/>
      <c r="C1115" s="177" t="s">
        <v>1680</v>
      </c>
      <c r="D1115" s="187" t="s">
        <v>1346</v>
      </c>
      <c r="E1115" s="187" t="s">
        <v>1168</v>
      </c>
      <c r="F1115" s="112"/>
      <c r="G1115" s="119">
        <f>SUM(G1119+G1116)</f>
        <v>57473.1</v>
      </c>
      <c r="H1115" s="119">
        <f>SUM(H1119+H1116)</f>
        <v>52192.8</v>
      </c>
    </row>
    <row r="1116" spans="1:8" ht="57">
      <c r="A1116" s="228" t="s">
        <v>841</v>
      </c>
      <c r="B1116" s="82"/>
      <c r="C1116" s="177" t="s">
        <v>1680</v>
      </c>
      <c r="D1116" s="187" t="s">
        <v>1346</v>
      </c>
      <c r="E1116" s="118" t="s">
        <v>842</v>
      </c>
      <c r="F1116" s="155"/>
      <c r="G1116" s="124">
        <f>SUM(G1118)</f>
        <v>23521.6</v>
      </c>
      <c r="H1116" s="124">
        <f>SUM(H1118)</f>
        <v>21494.6</v>
      </c>
    </row>
    <row r="1117" spans="1:8" ht="71.25">
      <c r="A1117" s="228" t="s">
        <v>843</v>
      </c>
      <c r="B1117" s="82"/>
      <c r="C1117" s="177" t="s">
        <v>1680</v>
      </c>
      <c r="D1117" s="187" t="s">
        <v>1346</v>
      </c>
      <c r="E1117" s="118" t="s">
        <v>844</v>
      </c>
      <c r="F1117" s="155"/>
      <c r="G1117" s="124">
        <f>SUM(G1118)</f>
        <v>23521.6</v>
      </c>
      <c r="H1117" s="124">
        <f>SUM(H1118)</f>
        <v>21494.6</v>
      </c>
    </row>
    <row r="1118" spans="1:8" ht="15">
      <c r="A1118" s="228" t="s">
        <v>1453</v>
      </c>
      <c r="B1118" s="82"/>
      <c r="C1118" s="177" t="s">
        <v>1680</v>
      </c>
      <c r="D1118" s="187" t="s">
        <v>1346</v>
      </c>
      <c r="E1118" s="118" t="s">
        <v>844</v>
      </c>
      <c r="F1118" s="155" t="s">
        <v>1454</v>
      </c>
      <c r="G1118" s="124">
        <v>23521.6</v>
      </c>
      <c r="H1118" s="124">
        <v>21494.6</v>
      </c>
    </row>
    <row r="1119" spans="1:8" ht="28.5">
      <c r="A1119" s="222" t="s">
        <v>845</v>
      </c>
      <c r="B1119" s="82"/>
      <c r="C1119" s="177" t="s">
        <v>1680</v>
      </c>
      <c r="D1119" s="187" t="s">
        <v>1346</v>
      </c>
      <c r="E1119" s="187" t="s">
        <v>846</v>
      </c>
      <c r="F1119" s="183"/>
      <c r="G1119" s="119">
        <f>SUM(G1120)</f>
        <v>33951.5</v>
      </c>
      <c r="H1119" s="119">
        <f>SUM(H1120)</f>
        <v>30698.2</v>
      </c>
    </row>
    <row r="1120" spans="1:8" ht="71.25">
      <c r="A1120" s="220" t="s">
        <v>847</v>
      </c>
      <c r="B1120" s="82"/>
      <c r="C1120" s="177" t="s">
        <v>1680</v>
      </c>
      <c r="D1120" s="177" t="s">
        <v>1346</v>
      </c>
      <c r="E1120" s="187" t="s">
        <v>846</v>
      </c>
      <c r="F1120" s="188"/>
      <c r="G1120" s="119">
        <f>SUM(G1125+G1127+G1121+G1123)</f>
        <v>33951.5</v>
      </c>
      <c r="H1120" s="119">
        <f>SUM(H1125+H1127+H1121+H1123)</f>
        <v>30698.2</v>
      </c>
    </row>
    <row r="1121" spans="1:8" ht="15">
      <c r="A1121" s="220" t="s">
        <v>848</v>
      </c>
      <c r="B1121" s="82"/>
      <c r="C1121" s="177" t="s">
        <v>1680</v>
      </c>
      <c r="D1121" s="177" t="s">
        <v>1346</v>
      </c>
      <c r="E1121" s="187" t="s">
        <v>849</v>
      </c>
      <c r="F1121" s="188"/>
      <c r="G1121" s="119">
        <f>SUM(G1122)</f>
        <v>3820.3</v>
      </c>
      <c r="H1121" s="119">
        <f>SUM(H1122)</f>
        <v>2466.4</v>
      </c>
    </row>
    <row r="1122" spans="1:8" ht="28.5">
      <c r="A1122" s="220" t="s">
        <v>850</v>
      </c>
      <c r="B1122" s="82"/>
      <c r="C1122" s="177" t="s">
        <v>1680</v>
      </c>
      <c r="D1122" s="177" t="s">
        <v>1346</v>
      </c>
      <c r="E1122" s="187" t="s">
        <v>849</v>
      </c>
      <c r="F1122" s="188" t="s">
        <v>851</v>
      </c>
      <c r="G1122" s="119">
        <v>3820.3</v>
      </c>
      <c r="H1122" s="119">
        <v>2466.4</v>
      </c>
    </row>
    <row r="1123" spans="1:8" ht="15">
      <c r="A1123" s="220" t="s">
        <v>852</v>
      </c>
      <c r="B1123" s="82"/>
      <c r="C1123" s="177" t="s">
        <v>1680</v>
      </c>
      <c r="D1123" s="177" t="s">
        <v>1346</v>
      </c>
      <c r="E1123" s="187" t="s">
        <v>853</v>
      </c>
      <c r="F1123" s="188"/>
      <c r="G1123" s="119">
        <f>SUM(G1124)</f>
        <v>2323.2</v>
      </c>
      <c r="H1123" s="119">
        <f>SUM(H1124)</f>
        <v>2262.6</v>
      </c>
    </row>
    <row r="1124" spans="1:8" ht="28.5">
      <c r="A1124" s="220" t="s">
        <v>850</v>
      </c>
      <c r="B1124" s="82"/>
      <c r="C1124" s="177" t="s">
        <v>1680</v>
      </c>
      <c r="D1124" s="177" t="s">
        <v>1346</v>
      </c>
      <c r="E1124" s="187" t="s">
        <v>853</v>
      </c>
      <c r="F1124" s="188" t="s">
        <v>851</v>
      </c>
      <c r="G1124" s="119">
        <v>2323.2</v>
      </c>
      <c r="H1124" s="119">
        <v>2262.6</v>
      </c>
    </row>
    <row r="1125" spans="1:8" ht="28.5" customHeight="1" hidden="1">
      <c r="A1125" s="220" t="s">
        <v>854</v>
      </c>
      <c r="B1125" s="82"/>
      <c r="C1125" s="177" t="s">
        <v>1680</v>
      </c>
      <c r="D1125" s="177" t="s">
        <v>1346</v>
      </c>
      <c r="E1125" s="187" t="s">
        <v>855</v>
      </c>
      <c r="F1125" s="188"/>
      <c r="G1125" s="119">
        <f>SUM(G1126)</f>
        <v>0</v>
      </c>
      <c r="H1125" s="119">
        <f>SUM(H1126)</f>
        <v>0</v>
      </c>
    </row>
    <row r="1126" spans="1:8" ht="28.5" customHeight="1" hidden="1">
      <c r="A1126" s="220" t="s">
        <v>850</v>
      </c>
      <c r="B1126" s="82"/>
      <c r="C1126" s="177" t="s">
        <v>1680</v>
      </c>
      <c r="D1126" s="177" t="s">
        <v>1346</v>
      </c>
      <c r="E1126" s="187" t="s">
        <v>855</v>
      </c>
      <c r="F1126" s="188" t="s">
        <v>851</v>
      </c>
      <c r="G1126" s="119"/>
      <c r="H1126" s="119"/>
    </row>
    <row r="1127" spans="1:8" ht="28.5">
      <c r="A1127" s="220" t="s">
        <v>850</v>
      </c>
      <c r="B1127" s="82"/>
      <c r="C1127" s="177" t="s">
        <v>1680</v>
      </c>
      <c r="D1127" s="177" t="s">
        <v>1346</v>
      </c>
      <c r="E1127" s="187" t="s">
        <v>856</v>
      </c>
      <c r="F1127" s="188"/>
      <c r="G1127" s="119">
        <f>SUM(G1128)</f>
        <v>27808</v>
      </c>
      <c r="H1127" s="119">
        <f>SUM(H1128)</f>
        <v>25969.2</v>
      </c>
    </row>
    <row r="1128" spans="1:8" ht="57">
      <c r="A1128" s="220" t="s">
        <v>857</v>
      </c>
      <c r="B1128" s="82"/>
      <c r="C1128" s="177" t="s">
        <v>1680</v>
      </c>
      <c r="D1128" s="177" t="s">
        <v>1346</v>
      </c>
      <c r="E1128" s="187" t="s">
        <v>856</v>
      </c>
      <c r="F1128" s="188" t="s">
        <v>851</v>
      </c>
      <c r="G1128" s="119">
        <v>27808</v>
      </c>
      <c r="H1128" s="119">
        <v>25969.2</v>
      </c>
    </row>
    <row r="1129" spans="1:8" ht="15">
      <c r="A1129" s="219" t="s">
        <v>858</v>
      </c>
      <c r="B1129" s="82"/>
      <c r="C1129" s="187" t="s">
        <v>1680</v>
      </c>
      <c r="D1129" s="187" t="s">
        <v>1381</v>
      </c>
      <c r="E1129" s="187"/>
      <c r="F1129" s="183"/>
      <c r="G1129" s="124">
        <f>SUM(G1130+G1148)+G1146+G1143</f>
        <v>29472.3</v>
      </c>
      <c r="H1129" s="124">
        <f>SUM(H1130+H1148)+H1146+H1143</f>
        <v>29472.3</v>
      </c>
    </row>
    <row r="1130" spans="1:8" ht="42.75">
      <c r="A1130" s="218" t="s">
        <v>1315</v>
      </c>
      <c r="B1130" s="82"/>
      <c r="C1130" s="123" t="s">
        <v>1680</v>
      </c>
      <c r="D1130" s="123" t="s">
        <v>1381</v>
      </c>
      <c r="E1130" s="123" t="s">
        <v>1316</v>
      </c>
      <c r="F1130" s="112"/>
      <c r="G1130" s="119">
        <f>SUM(G1131)</f>
        <v>27102.3</v>
      </c>
      <c r="H1130" s="119">
        <f>SUM(H1131)</f>
        <v>27102.3</v>
      </c>
    </row>
    <row r="1131" spans="1:8" ht="15">
      <c r="A1131" s="218" t="s">
        <v>1323</v>
      </c>
      <c r="B1131" s="82"/>
      <c r="C1131" s="123" t="s">
        <v>1680</v>
      </c>
      <c r="D1131" s="123" t="s">
        <v>1381</v>
      </c>
      <c r="E1131" s="123" t="s">
        <v>1325</v>
      </c>
      <c r="F1131" s="112"/>
      <c r="G1131" s="119">
        <f>SUM(G1132+G1135+G1141+G1139)</f>
        <v>27102.3</v>
      </c>
      <c r="H1131" s="119">
        <f>SUM(H1132+H1135+H1141+H1139)</f>
        <v>27102.3</v>
      </c>
    </row>
    <row r="1132" spans="1:8" ht="14.25" customHeight="1">
      <c r="A1132" s="219" t="s">
        <v>1319</v>
      </c>
      <c r="B1132" s="158"/>
      <c r="C1132" s="123" t="s">
        <v>1680</v>
      </c>
      <c r="D1132" s="123" t="s">
        <v>1381</v>
      </c>
      <c r="E1132" s="123" t="s">
        <v>1325</v>
      </c>
      <c r="F1132" s="130" t="s">
        <v>1320</v>
      </c>
      <c r="G1132" s="119">
        <v>3121.5</v>
      </c>
      <c r="H1132" s="119">
        <v>3121.5</v>
      </c>
    </row>
    <row r="1133" spans="1:8" ht="28.5" customHeight="1" hidden="1">
      <c r="A1133" s="219" t="s">
        <v>859</v>
      </c>
      <c r="B1133" s="158"/>
      <c r="C1133" s="123" t="s">
        <v>1680</v>
      </c>
      <c r="D1133" s="123" t="s">
        <v>1381</v>
      </c>
      <c r="E1133" s="123" t="s">
        <v>860</v>
      </c>
      <c r="F1133" s="205"/>
      <c r="G1133" s="119">
        <f>SUM(G1134)</f>
        <v>0</v>
      </c>
      <c r="H1133" s="119">
        <f>SUM(H1134)</f>
        <v>0</v>
      </c>
    </row>
    <row r="1134" spans="1:8" ht="15" customHeight="1" hidden="1">
      <c r="A1134" s="219" t="s">
        <v>1319</v>
      </c>
      <c r="B1134" s="158"/>
      <c r="C1134" s="123" t="s">
        <v>1680</v>
      </c>
      <c r="D1134" s="123" t="s">
        <v>1381</v>
      </c>
      <c r="E1134" s="123" t="s">
        <v>860</v>
      </c>
      <c r="F1134" s="205" t="s">
        <v>1320</v>
      </c>
      <c r="G1134" s="119"/>
      <c r="H1134" s="119"/>
    </row>
    <row r="1135" spans="1:8" ht="28.5">
      <c r="A1135" s="219" t="s">
        <v>861</v>
      </c>
      <c r="B1135" s="158"/>
      <c r="C1135" s="123" t="s">
        <v>1680</v>
      </c>
      <c r="D1135" s="123" t="s">
        <v>1381</v>
      </c>
      <c r="E1135" s="123" t="s">
        <v>862</v>
      </c>
      <c r="F1135" s="205"/>
      <c r="G1135" s="119">
        <f>SUM(G1136)</f>
        <v>4023.2</v>
      </c>
      <c r="H1135" s="119">
        <f>SUM(H1136)</f>
        <v>4023.2</v>
      </c>
    </row>
    <row r="1136" spans="1:8" ht="15">
      <c r="A1136" s="219" t="s">
        <v>1319</v>
      </c>
      <c r="B1136" s="105"/>
      <c r="C1136" s="123" t="s">
        <v>1680</v>
      </c>
      <c r="D1136" s="123" t="s">
        <v>1381</v>
      </c>
      <c r="E1136" s="123" t="s">
        <v>862</v>
      </c>
      <c r="F1136" s="130" t="s">
        <v>1320</v>
      </c>
      <c r="G1136" s="119">
        <v>4023.2</v>
      </c>
      <c r="H1136" s="119">
        <v>4023.2</v>
      </c>
    </row>
    <row r="1137" spans="1:8" ht="42.75" customHeight="1" hidden="1">
      <c r="A1137" s="219" t="s">
        <v>863</v>
      </c>
      <c r="B1137" s="105"/>
      <c r="C1137" s="123" t="s">
        <v>1680</v>
      </c>
      <c r="D1137" s="123" t="s">
        <v>1381</v>
      </c>
      <c r="E1137" s="123" t="s">
        <v>864</v>
      </c>
      <c r="F1137" s="130"/>
      <c r="G1137" s="119"/>
      <c r="H1137" s="119"/>
    </row>
    <row r="1138" spans="1:8" ht="15" customHeight="1" hidden="1">
      <c r="A1138" s="241" t="s">
        <v>1319</v>
      </c>
      <c r="B1138" s="160"/>
      <c r="C1138" s="206" t="s">
        <v>1680</v>
      </c>
      <c r="D1138" s="206" t="s">
        <v>1381</v>
      </c>
      <c r="E1138" s="206" t="s">
        <v>864</v>
      </c>
      <c r="F1138" s="207" t="s">
        <v>1320</v>
      </c>
      <c r="G1138" s="208"/>
      <c r="H1138" s="208"/>
    </row>
    <row r="1139" spans="1:8" ht="28.5">
      <c r="A1139" s="219" t="s">
        <v>859</v>
      </c>
      <c r="B1139" s="158"/>
      <c r="C1139" s="123" t="s">
        <v>1680</v>
      </c>
      <c r="D1139" s="123" t="s">
        <v>1381</v>
      </c>
      <c r="E1139" s="123" t="s">
        <v>860</v>
      </c>
      <c r="F1139" s="130"/>
      <c r="G1139" s="119">
        <f>SUM(G1140)</f>
        <v>16483.8</v>
      </c>
      <c r="H1139" s="119">
        <f>SUM(H1140)</f>
        <v>16483.8</v>
      </c>
    </row>
    <row r="1140" spans="1:8" ht="15">
      <c r="A1140" s="219" t="s">
        <v>1319</v>
      </c>
      <c r="B1140" s="158"/>
      <c r="C1140" s="123" t="s">
        <v>1680</v>
      </c>
      <c r="D1140" s="123" t="s">
        <v>1381</v>
      </c>
      <c r="E1140" s="123" t="s">
        <v>860</v>
      </c>
      <c r="F1140" s="130" t="s">
        <v>1320</v>
      </c>
      <c r="G1140" s="119">
        <v>16483.8</v>
      </c>
      <c r="H1140" s="119">
        <v>16483.8</v>
      </c>
    </row>
    <row r="1141" spans="1:8" ht="42.75">
      <c r="A1141" s="219" t="s">
        <v>863</v>
      </c>
      <c r="B1141" s="105"/>
      <c r="C1141" s="123" t="s">
        <v>1680</v>
      </c>
      <c r="D1141" s="123" t="s">
        <v>1381</v>
      </c>
      <c r="E1141" s="123" t="s">
        <v>865</v>
      </c>
      <c r="F1141" s="130"/>
      <c r="G1141" s="119">
        <f>SUM(G1142)</f>
        <v>3473.8</v>
      </c>
      <c r="H1141" s="119">
        <f>SUM(H1142)</f>
        <v>3473.8</v>
      </c>
    </row>
    <row r="1142" spans="1:8" ht="15">
      <c r="A1142" s="241" t="s">
        <v>1319</v>
      </c>
      <c r="B1142" s="160"/>
      <c r="C1142" s="206" t="s">
        <v>1680</v>
      </c>
      <c r="D1142" s="206" t="s">
        <v>1381</v>
      </c>
      <c r="E1142" s="123" t="s">
        <v>865</v>
      </c>
      <c r="F1142" s="207" t="s">
        <v>1320</v>
      </c>
      <c r="G1142" s="208">
        <v>3473.8</v>
      </c>
      <c r="H1142" s="208">
        <v>3473.8</v>
      </c>
    </row>
    <row r="1143" spans="1:8" ht="15">
      <c r="A1143" s="220" t="s">
        <v>1480</v>
      </c>
      <c r="B1143" s="91"/>
      <c r="C1143" s="118" t="s">
        <v>1680</v>
      </c>
      <c r="D1143" s="118" t="s">
        <v>1381</v>
      </c>
      <c r="E1143" s="118" t="s">
        <v>1481</v>
      </c>
      <c r="F1143" s="112"/>
      <c r="G1143" s="119">
        <f>SUM(G1144)</f>
        <v>1200</v>
      </c>
      <c r="H1143" s="119">
        <f>SUM(H1144)</f>
        <v>1200</v>
      </c>
    </row>
    <row r="1144" spans="1:8" ht="85.5">
      <c r="A1144" s="230" t="s">
        <v>510</v>
      </c>
      <c r="B1144" s="162"/>
      <c r="C1144" s="118" t="s">
        <v>1680</v>
      </c>
      <c r="D1144" s="118" t="s">
        <v>1381</v>
      </c>
      <c r="E1144" s="118" t="s">
        <v>511</v>
      </c>
      <c r="F1144" s="209"/>
      <c r="G1144" s="119">
        <f>SUM(G1145)</f>
        <v>1200</v>
      </c>
      <c r="H1144" s="119">
        <f>SUM(H1145)</f>
        <v>1200</v>
      </c>
    </row>
    <row r="1145" spans="1:8" ht="15">
      <c r="A1145" s="230" t="s">
        <v>1319</v>
      </c>
      <c r="B1145" s="91"/>
      <c r="C1145" s="118" t="s">
        <v>1680</v>
      </c>
      <c r="D1145" s="118" t="s">
        <v>1381</v>
      </c>
      <c r="E1145" s="118" t="s">
        <v>511</v>
      </c>
      <c r="F1145" s="112" t="s">
        <v>1320</v>
      </c>
      <c r="G1145" s="119">
        <v>1200</v>
      </c>
      <c r="H1145" s="119">
        <v>1200</v>
      </c>
    </row>
    <row r="1146" spans="1:8" ht="57" customHeight="1" hidden="1">
      <c r="A1146" s="221" t="s">
        <v>512</v>
      </c>
      <c r="B1146" s="88"/>
      <c r="C1146" s="187" t="s">
        <v>1680</v>
      </c>
      <c r="D1146" s="187" t="s">
        <v>1381</v>
      </c>
      <c r="E1146" s="123" t="s">
        <v>513</v>
      </c>
      <c r="F1146" s="176"/>
      <c r="G1146" s="124">
        <f>SUM(G1147)</f>
        <v>0</v>
      </c>
      <c r="H1146" s="124">
        <f>SUM(H1147)</f>
        <v>0</v>
      </c>
    </row>
    <row r="1147" spans="1:8" ht="15" customHeight="1" hidden="1">
      <c r="A1147" s="222" t="s">
        <v>304</v>
      </c>
      <c r="B1147" s="88"/>
      <c r="C1147" s="187" t="s">
        <v>1680</v>
      </c>
      <c r="D1147" s="187" t="s">
        <v>1381</v>
      </c>
      <c r="E1147" s="123" t="s">
        <v>513</v>
      </c>
      <c r="F1147" s="176" t="s">
        <v>1412</v>
      </c>
      <c r="G1147" s="124"/>
      <c r="H1147" s="124"/>
    </row>
    <row r="1148" spans="1:8" ht="15">
      <c r="A1148" s="222" t="s">
        <v>1374</v>
      </c>
      <c r="B1148" s="82"/>
      <c r="C1148" s="123" t="s">
        <v>1680</v>
      </c>
      <c r="D1148" s="123" t="s">
        <v>1381</v>
      </c>
      <c r="E1148" s="118" t="s">
        <v>1375</v>
      </c>
      <c r="F1148" s="112"/>
      <c r="G1148" s="119">
        <f>SUM(G1149)</f>
        <v>1170</v>
      </c>
      <c r="H1148" s="119">
        <f>SUM(H1149)</f>
        <v>1170</v>
      </c>
    </row>
    <row r="1149" spans="1:8" ht="99.75">
      <c r="A1149" s="219" t="s">
        <v>514</v>
      </c>
      <c r="B1149" s="158"/>
      <c r="C1149" s="123" t="s">
        <v>1680</v>
      </c>
      <c r="D1149" s="123" t="s">
        <v>1381</v>
      </c>
      <c r="E1149" s="118" t="s">
        <v>866</v>
      </c>
      <c r="F1149" s="130"/>
      <c r="G1149" s="119">
        <f>SUM(G1150:G1152)</f>
        <v>1170</v>
      </c>
      <c r="H1149" s="119">
        <f>SUM(H1150:H1152)</f>
        <v>1170</v>
      </c>
    </row>
    <row r="1150" spans="1:8" ht="15">
      <c r="A1150" s="241" t="s">
        <v>1319</v>
      </c>
      <c r="B1150" s="91"/>
      <c r="C1150" s="123" t="s">
        <v>1680</v>
      </c>
      <c r="D1150" s="123" t="s">
        <v>1381</v>
      </c>
      <c r="E1150" s="118" t="s">
        <v>866</v>
      </c>
      <c r="F1150" s="112" t="s">
        <v>1320</v>
      </c>
      <c r="G1150" s="119">
        <v>2.3</v>
      </c>
      <c r="H1150" s="119">
        <v>2.3</v>
      </c>
    </row>
    <row r="1151" spans="1:8" ht="42.75">
      <c r="A1151" s="219" t="s">
        <v>387</v>
      </c>
      <c r="B1151" s="158"/>
      <c r="C1151" s="123" t="s">
        <v>1680</v>
      </c>
      <c r="D1151" s="123" t="s">
        <v>1381</v>
      </c>
      <c r="E1151" s="118" t="s">
        <v>866</v>
      </c>
      <c r="F1151" s="130" t="s">
        <v>312</v>
      </c>
      <c r="G1151" s="119">
        <v>1016.7</v>
      </c>
      <c r="H1151" s="119">
        <v>1016.7</v>
      </c>
    </row>
    <row r="1152" spans="1:8" ht="28.5">
      <c r="A1152" s="219" t="s">
        <v>313</v>
      </c>
      <c r="B1152" s="158"/>
      <c r="C1152" s="123" t="s">
        <v>1680</v>
      </c>
      <c r="D1152" s="123" t="s">
        <v>1381</v>
      </c>
      <c r="E1152" s="118" t="s">
        <v>866</v>
      </c>
      <c r="F1152" s="130" t="s">
        <v>317</v>
      </c>
      <c r="G1152" s="119">
        <v>151</v>
      </c>
      <c r="H1152" s="119">
        <v>151</v>
      </c>
    </row>
    <row r="1153" spans="1:8" ht="15.75">
      <c r="A1153" s="223" t="s">
        <v>1658</v>
      </c>
      <c r="B1153" s="96"/>
      <c r="C1153" s="178" t="s">
        <v>1354</v>
      </c>
      <c r="D1153" s="178"/>
      <c r="E1153" s="178"/>
      <c r="F1153" s="179"/>
      <c r="G1153" s="180">
        <f>SUM(G1154+G1168)</f>
        <v>11197.5</v>
      </c>
      <c r="H1153" s="180">
        <f>SUM(H1154+H1168)</f>
        <v>10891.900000000001</v>
      </c>
    </row>
    <row r="1154" spans="1:8" ht="15">
      <c r="A1154" s="218" t="s">
        <v>867</v>
      </c>
      <c r="B1154" s="82"/>
      <c r="C1154" s="123" t="s">
        <v>1354</v>
      </c>
      <c r="D1154" s="123" t="s">
        <v>1312</v>
      </c>
      <c r="E1154" s="123"/>
      <c r="F1154" s="176"/>
      <c r="G1154" s="119">
        <f>SUM(G1155,G1158,G1164)</f>
        <v>6037.1</v>
      </c>
      <c r="H1154" s="119">
        <f>SUM(H1155,H1158,H1164)</f>
        <v>6037.1</v>
      </c>
    </row>
    <row r="1155" spans="1:8" ht="28.5" customHeight="1" hidden="1">
      <c r="A1155" s="218" t="s">
        <v>1659</v>
      </c>
      <c r="B1155" s="82"/>
      <c r="C1155" s="123" t="s">
        <v>1354</v>
      </c>
      <c r="D1155" s="123" t="s">
        <v>1312</v>
      </c>
      <c r="E1155" s="181" t="s">
        <v>1164</v>
      </c>
      <c r="F1155" s="176"/>
      <c r="G1155" s="119">
        <f>SUM(G1156)</f>
        <v>0</v>
      </c>
      <c r="H1155" s="119">
        <f>SUM(H1156)</f>
        <v>0</v>
      </c>
    </row>
    <row r="1156" spans="1:8" ht="28.5" customHeight="1" hidden="1">
      <c r="A1156" s="218" t="s">
        <v>1131</v>
      </c>
      <c r="B1156" s="82"/>
      <c r="C1156" s="123" t="s">
        <v>1354</v>
      </c>
      <c r="D1156" s="123" t="s">
        <v>1312</v>
      </c>
      <c r="E1156" s="181" t="s">
        <v>1165</v>
      </c>
      <c r="F1156" s="176"/>
      <c r="G1156" s="119">
        <f>SUM(G1157)</f>
        <v>0</v>
      </c>
      <c r="H1156" s="119">
        <f>SUM(H1157)</f>
        <v>0</v>
      </c>
    </row>
    <row r="1157" spans="1:8" ht="15" customHeight="1" hidden="1">
      <c r="A1157" s="218" t="s">
        <v>1319</v>
      </c>
      <c r="B1157" s="82"/>
      <c r="C1157" s="123" t="s">
        <v>1354</v>
      </c>
      <c r="D1157" s="123" t="s">
        <v>1312</v>
      </c>
      <c r="E1157" s="181" t="s">
        <v>1165</v>
      </c>
      <c r="F1157" s="176" t="s">
        <v>1320</v>
      </c>
      <c r="G1157" s="119">
        <f>3278.8-3278.8</f>
        <v>0</v>
      </c>
      <c r="H1157" s="119">
        <f>3278.8-3278.8</f>
        <v>0</v>
      </c>
    </row>
    <row r="1158" spans="1:8" ht="15">
      <c r="A1158" s="222" t="s">
        <v>1374</v>
      </c>
      <c r="B1158" s="82"/>
      <c r="C1158" s="123" t="s">
        <v>1354</v>
      </c>
      <c r="D1158" s="123" t="s">
        <v>1312</v>
      </c>
      <c r="E1158" s="181" t="s">
        <v>1375</v>
      </c>
      <c r="F1158" s="176"/>
      <c r="G1158" s="119">
        <f>SUM(G1159)+G1162</f>
        <v>5673.6</v>
      </c>
      <c r="H1158" s="119">
        <f>SUM(H1159)+H1162</f>
        <v>5673.6</v>
      </c>
    </row>
    <row r="1159" spans="1:8" ht="42.75">
      <c r="A1159" s="218" t="s">
        <v>515</v>
      </c>
      <c r="B1159" s="82"/>
      <c r="C1159" s="123" t="s">
        <v>1354</v>
      </c>
      <c r="D1159" s="123" t="s">
        <v>1312</v>
      </c>
      <c r="E1159" s="181" t="s">
        <v>516</v>
      </c>
      <c r="F1159" s="176"/>
      <c r="G1159" s="119">
        <f>SUM(G1160:G1161)</f>
        <v>3170</v>
      </c>
      <c r="H1159" s="119">
        <f>SUM(H1160:H1161)</f>
        <v>3170</v>
      </c>
    </row>
    <row r="1160" spans="1:8" ht="30.75" customHeight="1">
      <c r="A1160" s="218" t="s">
        <v>517</v>
      </c>
      <c r="B1160" s="82"/>
      <c r="C1160" s="123" t="s">
        <v>1354</v>
      </c>
      <c r="D1160" s="123" t="s">
        <v>1312</v>
      </c>
      <c r="E1160" s="181" t="s">
        <v>516</v>
      </c>
      <c r="F1160" s="176" t="s">
        <v>235</v>
      </c>
      <c r="G1160" s="119">
        <v>3010</v>
      </c>
      <c r="H1160" s="119">
        <v>3010</v>
      </c>
    </row>
    <row r="1161" spans="1:8" ht="28.5">
      <c r="A1161" s="222" t="s">
        <v>378</v>
      </c>
      <c r="B1161" s="82"/>
      <c r="C1161" s="123" t="s">
        <v>1354</v>
      </c>
      <c r="D1161" s="123" t="s">
        <v>1312</v>
      </c>
      <c r="E1161" s="181" t="s">
        <v>516</v>
      </c>
      <c r="F1161" s="176" t="s">
        <v>317</v>
      </c>
      <c r="G1161" s="119">
        <v>160</v>
      </c>
      <c r="H1161" s="119">
        <v>160</v>
      </c>
    </row>
    <row r="1162" spans="1:8" ht="42.75">
      <c r="A1162" s="218" t="s">
        <v>518</v>
      </c>
      <c r="B1162" s="82"/>
      <c r="C1162" s="123" t="s">
        <v>1354</v>
      </c>
      <c r="D1162" s="123" t="s">
        <v>1312</v>
      </c>
      <c r="E1162" s="181" t="s">
        <v>440</v>
      </c>
      <c r="F1162" s="176"/>
      <c r="G1162" s="119">
        <f>SUM(G1163)</f>
        <v>2503.6</v>
      </c>
      <c r="H1162" s="119">
        <f>SUM(H1163)</f>
        <v>2503.6</v>
      </c>
    </row>
    <row r="1163" spans="1:8" ht="28.5">
      <c r="A1163" s="222" t="s">
        <v>378</v>
      </c>
      <c r="B1163" s="82"/>
      <c r="C1163" s="123" t="s">
        <v>1354</v>
      </c>
      <c r="D1163" s="123" t="s">
        <v>1312</v>
      </c>
      <c r="E1163" s="181" t="s">
        <v>440</v>
      </c>
      <c r="F1163" s="176" t="s">
        <v>317</v>
      </c>
      <c r="G1163" s="119">
        <v>2503.6</v>
      </c>
      <c r="H1163" s="119">
        <v>2503.6</v>
      </c>
    </row>
    <row r="1164" spans="1:8" ht="15">
      <c r="A1164" s="218" t="s">
        <v>519</v>
      </c>
      <c r="B1164" s="82"/>
      <c r="C1164" s="123" t="s">
        <v>1354</v>
      </c>
      <c r="D1164" s="123" t="s">
        <v>1314</v>
      </c>
      <c r="E1164" s="118"/>
      <c r="F1164" s="112"/>
      <c r="G1164" s="119">
        <f aca="true" t="shared" si="25" ref="G1164:H1166">SUM(G1165)</f>
        <v>363.5</v>
      </c>
      <c r="H1164" s="119">
        <f t="shared" si="25"/>
        <v>363.5</v>
      </c>
    </row>
    <row r="1165" spans="1:8" ht="15">
      <c r="A1165" s="218" t="s">
        <v>1480</v>
      </c>
      <c r="B1165" s="82"/>
      <c r="C1165" s="123" t="s">
        <v>1354</v>
      </c>
      <c r="D1165" s="123" t="s">
        <v>1314</v>
      </c>
      <c r="E1165" s="123" t="s">
        <v>1481</v>
      </c>
      <c r="F1165" s="112"/>
      <c r="G1165" s="119">
        <f t="shared" si="25"/>
        <v>363.5</v>
      </c>
      <c r="H1165" s="119">
        <f t="shared" si="25"/>
        <v>363.5</v>
      </c>
    </row>
    <row r="1166" spans="1:8" ht="42.75">
      <c r="A1166" s="218" t="s">
        <v>520</v>
      </c>
      <c r="B1166" s="82"/>
      <c r="C1166" s="123" t="s">
        <v>1354</v>
      </c>
      <c r="D1166" s="123" t="s">
        <v>1314</v>
      </c>
      <c r="E1166" s="123" t="s">
        <v>232</v>
      </c>
      <c r="F1166" s="112"/>
      <c r="G1166" s="119">
        <f t="shared" si="25"/>
        <v>363.5</v>
      </c>
      <c r="H1166" s="119">
        <f t="shared" si="25"/>
        <v>363.5</v>
      </c>
    </row>
    <row r="1167" spans="1:8" ht="28.5">
      <c r="A1167" s="222" t="s">
        <v>378</v>
      </c>
      <c r="B1167" s="82"/>
      <c r="C1167" s="123" t="s">
        <v>1354</v>
      </c>
      <c r="D1167" s="123" t="s">
        <v>1314</v>
      </c>
      <c r="E1167" s="123" t="s">
        <v>232</v>
      </c>
      <c r="F1167" s="176" t="s">
        <v>317</v>
      </c>
      <c r="G1167" s="119">
        <v>363.5</v>
      </c>
      <c r="H1167" s="119">
        <v>363.5</v>
      </c>
    </row>
    <row r="1168" spans="1:8" ht="15">
      <c r="A1168" s="218" t="s">
        <v>868</v>
      </c>
      <c r="B1168" s="82"/>
      <c r="C1168" s="123" t="s">
        <v>1354</v>
      </c>
      <c r="D1168" s="123" t="s">
        <v>1378</v>
      </c>
      <c r="E1168" s="118"/>
      <c r="F1168" s="112"/>
      <c r="G1168" s="119">
        <f>SUM(G1172+G1175+G1177)+G1169</f>
        <v>5160.4</v>
      </c>
      <c r="H1168" s="119">
        <f>SUM(H1172+H1175+H1177)+H1169</f>
        <v>4854.8</v>
      </c>
    </row>
    <row r="1169" spans="1:8" ht="28.5">
      <c r="A1169" s="218" t="s">
        <v>1330</v>
      </c>
      <c r="B1169" s="82"/>
      <c r="C1169" s="123" t="s">
        <v>1354</v>
      </c>
      <c r="D1169" s="123" t="s">
        <v>1378</v>
      </c>
      <c r="E1169" s="123" t="s">
        <v>1331</v>
      </c>
      <c r="F1169" s="155"/>
      <c r="G1169" s="119">
        <f>SUM(G1170)</f>
        <v>35</v>
      </c>
      <c r="H1169" s="119">
        <f>SUM(H1170)</f>
        <v>35</v>
      </c>
    </row>
    <row r="1170" spans="1:8" ht="28.5">
      <c r="A1170" s="226" t="s">
        <v>376</v>
      </c>
      <c r="B1170" s="82"/>
      <c r="C1170" s="123" t="s">
        <v>1354</v>
      </c>
      <c r="D1170" s="123" t="s">
        <v>1378</v>
      </c>
      <c r="E1170" s="123" t="s">
        <v>377</v>
      </c>
      <c r="F1170" s="112"/>
      <c r="G1170" s="119">
        <f>SUM(G1171)</f>
        <v>35</v>
      </c>
      <c r="H1170" s="119">
        <f>SUM(H1171)</f>
        <v>35</v>
      </c>
    </row>
    <row r="1171" spans="1:8" ht="15">
      <c r="A1171" s="218" t="s">
        <v>1319</v>
      </c>
      <c r="B1171" s="82"/>
      <c r="C1171" s="123" t="s">
        <v>1354</v>
      </c>
      <c r="D1171" s="123" t="s">
        <v>1378</v>
      </c>
      <c r="E1171" s="123" t="s">
        <v>377</v>
      </c>
      <c r="F1171" s="188" t="s">
        <v>1320</v>
      </c>
      <c r="G1171" s="119">
        <v>35</v>
      </c>
      <c r="H1171" s="119">
        <v>35</v>
      </c>
    </row>
    <row r="1172" spans="1:8" ht="42.75">
      <c r="A1172" s="218" t="s">
        <v>1315</v>
      </c>
      <c r="B1172" s="82"/>
      <c r="C1172" s="123" t="s">
        <v>1354</v>
      </c>
      <c r="D1172" s="123" t="s">
        <v>1378</v>
      </c>
      <c r="E1172" s="123" t="s">
        <v>1316</v>
      </c>
      <c r="F1172" s="112"/>
      <c r="G1172" s="119">
        <f>SUM(G1173)</f>
        <v>3620.5</v>
      </c>
      <c r="H1172" s="119">
        <f>SUM(H1173)</f>
        <v>3619.8</v>
      </c>
    </row>
    <row r="1173" spans="1:8" ht="15">
      <c r="A1173" s="218" t="s">
        <v>1323</v>
      </c>
      <c r="B1173" s="82"/>
      <c r="C1173" s="123" t="s">
        <v>1354</v>
      </c>
      <c r="D1173" s="123" t="s">
        <v>1378</v>
      </c>
      <c r="E1173" s="123" t="s">
        <v>1325</v>
      </c>
      <c r="F1173" s="112"/>
      <c r="G1173" s="119">
        <f>SUM(G1174)</f>
        <v>3620.5</v>
      </c>
      <c r="H1173" s="119">
        <f>SUM(H1174)</f>
        <v>3619.8</v>
      </c>
    </row>
    <row r="1174" spans="1:8" ht="15">
      <c r="A1174" s="218" t="s">
        <v>1319</v>
      </c>
      <c r="B1174" s="82"/>
      <c r="C1174" s="123" t="s">
        <v>1354</v>
      </c>
      <c r="D1174" s="123" t="s">
        <v>1378</v>
      </c>
      <c r="E1174" s="123" t="s">
        <v>1325</v>
      </c>
      <c r="F1174" s="176" t="s">
        <v>1320</v>
      </c>
      <c r="G1174" s="119">
        <v>3620.5</v>
      </c>
      <c r="H1174" s="119">
        <v>3619.8</v>
      </c>
    </row>
    <row r="1175" spans="1:8" ht="15" customHeight="1" hidden="1">
      <c r="A1175" s="222" t="s">
        <v>1372</v>
      </c>
      <c r="B1175" s="82"/>
      <c r="C1175" s="123" t="s">
        <v>1354</v>
      </c>
      <c r="D1175" s="123" t="s">
        <v>1378</v>
      </c>
      <c r="E1175" s="118" t="s">
        <v>1373</v>
      </c>
      <c r="F1175" s="112"/>
      <c r="G1175" s="119">
        <f>SUM(G1176)</f>
        <v>0</v>
      </c>
      <c r="H1175" s="119">
        <f>SUM(H1176)</f>
        <v>0</v>
      </c>
    </row>
    <row r="1176" spans="1:8" ht="15" customHeight="1" hidden="1">
      <c r="A1176" s="218" t="s">
        <v>1319</v>
      </c>
      <c r="B1176" s="82"/>
      <c r="C1176" s="123" t="s">
        <v>1354</v>
      </c>
      <c r="D1176" s="123" t="s">
        <v>1378</v>
      </c>
      <c r="E1176" s="118" t="s">
        <v>1373</v>
      </c>
      <c r="F1176" s="112" t="s">
        <v>1320</v>
      </c>
      <c r="G1176" s="119"/>
      <c r="H1176" s="119"/>
    </row>
    <row r="1177" spans="1:8" ht="15">
      <c r="A1177" s="222" t="s">
        <v>1374</v>
      </c>
      <c r="B1177" s="91"/>
      <c r="C1177" s="123" t="s">
        <v>1354</v>
      </c>
      <c r="D1177" s="123" t="s">
        <v>1378</v>
      </c>
      <c r="E1177" s="118" t="s">
        <v>1375</v>
      </c>
      <c r="F1177" s="112"/>
      <c r="G1177" s="124">
        <f>SUM(G1180)+G1178</f>
        <v>1504.9</v>
      </c>
      <c r="H1177" s="124">
        <f>SUM(H1180)+H1178</f>
        <v>1200</v>
      </c>
    </row>
    <row r="1178" spans="1:8" ht="42.75" customHeight="1" hidden="1">
      <c r="A1178" s="228" t="s">
        <v>355</v>
      </c>
      <c r="B1178" s="157"/>
      <c r="C1178" s="123" t="s">
        <v>1354</v>
      </c>
      <c r="D1178" s="123" t="s">
        <v>1378</v>
      </c>
      <c r="E1178" s="118" t="s">
        <v>271</v>
      </c>
      <c r="F1178" s="155"/>
      <c r="G1178" s="119">
        <f>SUM(G1179)</f>
        <v>0</v>
      </c>
      <c r="H1178" s="119">
        <f>SUM(H1179)</f>
        <v>0</v>
      </c>
    </row>
    <row r="1179" spans="1:8" ht="15" customHeight="1" hidden="1">
      <c r="A1179" s="218" t="s">
        <v>1319</v>
      </c>
      <c r="B1179" s="157"/>
      <c r="C1179" s="123" t="s">
        <v>1354</v>
      </c>
      <c r="D1179" s="123" t="s">
        <v>1378</v>
      </c>
      <c r="E1179" s="118" t="s">
        <v>271</v>
      </c>
      <c r="F1179" s="155" t="s">
        <v>1320</v>
      </c>
      <c r="G1179" s="119"/>
      <c r="H1179" s="119"/>
    </row>
    <row r="1180" spans="1:8" ht="28.5">
      <c r="A1180" s="218" t="s">
        <v>521</v>
      </c>
      <c r="B1180" s="82"/>
      <c r="C1180" s="123" t="s">
        <v>1354</v>
      </c>
      <c r="D1180" s="123" t="s">
        <v>1378</v>
      </c>
      <c r="E1180" s="118" t="s">
        <v>1018</v>
      </c>
      <c r="F1180" s="188"/>
      <c r="G1180" s="124">
        <f>SUM(G1181)</f>
        <v>1504.9</v>
      </c>
      <c r="H1180" s="124">
        <f>SUM(H1181)</f>
        <v>1200</v>
      </c>
    </row>
    <row r="1181" spans="1:8" ht="15">
      <c r="A1181" s="228" t="s">
        <v>1418</v>
      </c>
      <c r="B1181" s="82"/>
      <c r="C1181" s="123" t="s">
        <v>1354</v>
      </c>
      <c r="D1181" s="123" t="s">
        <v>1378</v>
      </c>
      <c r="E1181" s="118" t="s">
        <v>1018</v>
      </c>
      <c r="F1181" s="188" t="s">
        <v>1420</v>
      </c>
      <c r="G1181" s="124">
        <v>1504.9</v>
      </c>
      <c r="H1181" s="124">
        <v>1200</v>
      </c>
    </row>
    <row r="1182" spans="1:8" ht="15.75">
      <c r="A1182" s="242" t="s">
        <v>522</v>
      </c>
      <c r="B1182" s="148"/>
      <c r="C1182" s="210" t="s">
        <v>952</v>
      </c>
      <c r="D1182" s="210"/>
      <c r="E1182" s="211"/>
      <c r="F1182" s="179"/>
      <c r="G1182" s="180">
        <f aca="true" t="shared" si="26" ref="G1182:H1187">SUM(G1183)</f>
        <v>115</v>
      </c>
      <c r="H1182" s="180">
        <f t="shared" si="26"/>
        <v>115</v>
      </c>
    </row>
    <row r="1183" spans="1:8" ht="15">
      <c r="A1183" s="228" t="s">
        <v>523</v>
      </c>
      <c r="B1183" s="82"/>
      <c r="C1183" s="123" t="s">
        <v>952</v>
      </c>
      <c r="D1183" s="123" t="s">
        <v>1346</v>
      </c>
      <c r="E1183" s="118"/>
      <c r="F1183" s="188"/>
      <c r="G1183" s="124">
        <f t="shared" si="26"/>
        <v>115</v>
      </c>
      <c r="H1183" s="124">
        <f t="shared" si="26"/>
        <v>115</v>
      </c>
    </row>
    <row r="1184" spans="1:8" ht="15">
      <c r="A1184" s="228" t="s">
        <v>524</v>
      </c>
      <c r="B1184" s="82"/>
      <c r="C1184" s="123" t="s">
        <v>952</v>
      </c>
      <c r="D1184" s="123" t="s">
        <v>1346</v>
      </c>
      <c r="E1184" s="118" t="s">
        <v>525</v>
      </c>
      <c r="F1184" s="188"/>
      <c r="G1184" s="124">
        <f t="shared" si="26"/>
        <v>115</v>
      </c>
      <c r="H1184" s="124">
        <f t="shared" si="26"/>
        <v>115</v>
      </c>
    </row>
    <row r="1185" spans="1:8" ht="28.5">
      <c r="A1185" s="228" t="s">
        <v>305</v>
      </c>
      <c r="B1185" s="82"/>
      <c r="C1185" s="123" t="s">
        <v>952</v>
      </c>
      <c r="D1185" s="123" t="s">
        <v>1346</v>
      </c>
      <c r="E1185" s="118" t="s">
        <v>526</v>
      </c>
      <c r="F1185" s="188"/>
      <c r="G1185" s="124">
        <f t="shared" si="26"/>
        <v>115</v>
      </c>
      <c r="H1185" s="124">
        <f t="shared" si="26"/>
        <v>115</v>
      </c>
    </row>
    <row r="1186" spans="1:8" ht="28.5">
      <c r="A1186" s="222" t="s">
        <v>313</v>
      </c>
      <c r="B1186" s="82"/>
      <c r="C1186" s="123" t="s">
        <v>952</v>
      </c>
      <c r="D1186" s="123" t="s">
        <v>1346</v>
      </c>
      <c r="E1186" s="118" t="s">
        <v>527</v>
      </c>
      <c r="F1186" s="188"/>
      <c r="G1186" s="124">
        <f t="shared" si="26"/>
        <v>115</v>
      </c>
      <c r="H1186" s="124">
        <f t="shared" si="26"/>
        <v>115</v>
      </c>
    </row>
    <row r="1187" spans="1:8" ht="28.5">
      <c r="A1187" s="218" t="s">
        <v>322</v>
      </c>
      <c r="B1187" s="82"/>
      <c r="C1187" s="123" t="s">
        <v>952</v>
      </c>
      <c r="D1187" s="123" t="s">
        <v>1346</v>
      </c>
      <c r="E1187" s="118" t="s">
        <v>528</v>
      </c>
      <c r="F1187" s="188"/>
      <c r="G1187" s="124">
        <f t="shared" si="26"/>
        <v>115</v>
      </c>
      <c r="H1187" s="124">
        <f t="shared" si="26"/>
        <v>115</v>
      </c>
    </row>
    <row r="1188" spans="1:8" ht="28.5">
      <c r="A1188" s="222" t="s">
        <v>378</v>
      </c>
      <c r="B1188" s="82"/>
      <c r="C1188" s="123" t="s">
        <v>952</v>
      </c>
      <c r="D1188" s="123" t="s">
        <v>1346</v>
      </c>
      <c r="E1188" s="118" t="s">
        <v>528</v>
      </c>
      <c r="F1188" s="188" t="s">
        <v>317</v>
      </c>
      <c r="G1188" s="124">
        <v>115</v>
      </c>
      <c r="H1188" s="124">
        <v>115</v>
      </c>
    </row>
    <row r="1189" spans="1:8" ht="30">
      <c r="A1189" s="223" t="s">
        <v>1392</v>
      </c>
      <c r="B1189" s="96"/>
      <c r="C1189" s="185" t="s">
        <v>1402</v>
      </c>
      <c r="D1189" s="185" t="s">
        <v>1681</v>
      </c>
      <c r="E1189" s="185"/>
      <c r="F1189" s="186"/>
      <c r="G1189" s="180">
        <f>SUM(G1190)</f>
        <v>3783.9</v>
      </c>
      <c r="H1189" s="180">
        <f>SUM(H1190)</f>
        <v>3507.8</v>
      </c>
    </row>
    <row r="1190" spans="1:8" ht="28.5">
      <c r="A1190" s="219" t="s">
        <v>869</v>
      </c>
      <c r="B1190" s="82"/>
      <c r="C1190" s="187" t="s">
        <v>1402</v>
      </c>
      <c r="D1190" s="187" t="s">
        <v>1312</v>
      </c>
      <c r="E1190" s="123"/>
      <c r="F1190" s="176"/>
      <c r="G1190" s="124">
        <f>SUM(G1191)</f>
        <v>3783.9</v>
      </c>
      <c r="H1190" s="124">
        <f>SUM(H1191)</f>
        <v>3507.8</v>
      </c>
    </row>
    <row r="1191" spans="1:8" ht="15">
      <c r="A1191" s="218" t="s">
        <v>1393</v>
      </c>
      <c r="B1191" s="82"/>
      <c r="C1191" s="187" t="s">
        <v>1402</v>
      </c>
      <c r="D1191" s="187" t="s">
        <v>1312</v>
      </c>
      <c r="E1191" s="123" t="s">
        <v>1394</v>
      </c>
      <c r="F1191" s="155"/>
      <c r="G1191" s="119">
        <f>SUM(G1193)</f>
        <v>3783.9</v>
      </c>
      <c r="H1191" s="119">
        <f>SUM(H1193)</f>
        <v>3507.8</v>
      </c>
    </row>
    <row r="1192" spans="1:8" ht="15">
      <c r="A1192" s="218" t="s">
        <v>1395</v>
      </c>
      <c r="B1192" s="82"/>
      <c r="C1192" s="187" t="s">
        <v>1402</v>
      </c>
      <c r="D1192" s="187" t="s">
        <v>1312</v>
      </c>
      <c r="E1192" s="123" t="s">
        <v>1396</v>
      </c>
      <c r="F1192" s="155"/>
      <c r="G1192" s="119">
        <f>SUM(G1193)</f>
        <v>3783.9</v>
      </c>
      <c r="H1192" s="119">
        <f>SUM(H1193)</f>
        <v>3507.8</v>
      </c>
    </row>
    <row r="1193" spans="1:8" ht="15.75" thickBot="1">
      <c r="A1193" s="218" t="s">
        <v>1397</v>
      </c>
      <c r="B1193" s="82"/>
      <c r="C1193" s="187" t="s">
        <v>1402</v>
      </c>
      <c r="D1193" s="187" t="s">
        <v>1312</v>
      </c>
      <c r="E1193" s="123" t="s">
        <v>1396</v>
      </c>
      <c r="F1193" s="155" t="s">
        <v>1398</v>
      </c>
      <c r="G1193" s="119">
        <f>3835.4-51.5</f>
        <v>3783.9</v>
      </c>
      <c r="H1193" s="119">
        <v>3507.8</v>
      </c>
    </row>
    <row r="1194" spans="1:8" ht="16.5" thickBot="1">
      <c r="A1194" s="243" t="s">
        <v>870</v>
      </c>
      <c r="B1194" s="165"/>
      <c r="C1194" s="212"/>
      <c r="D1194" s="212"/>
      <c r="E1194" s="212"/>
      <c r="F1194" s="213"/>
      <c r="G1194" s="214" t="e">
        <f>SUM(G16+G144+G203+G277+G449+G490+G759+G837+G972)+G1189+G1153+G1182</f>
        <v>#REF!</v>
      </c>
      <c r="H1194" s="214" t="e">
        <f>SUM(H16+H144+H203+H277+H449+H490+H759+H837+H972)+H1189+H1153+H1182</f>
        <v>#REF!</v>
      </c>
    </row>
  </sheetData>
  <sheetProtection/>
  <mergeCells count="2">
    <mergeCell ref="F8:G8"/>
    <mergeCell ref="F2:H2"/>
  </mergeCells>
  <printOptions/>
  <pageMargins left="0.984251968503937" right="0.1968503937007874" top="0.3937007874015748" bottom="0.1968503937007874" header="0.5118110236220472" footer="0.5118110236220472"/>
  <pageSetup fitToHeight="16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632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75.421875" style="171" customWidth="1"/>
    <col min="2" max="2" width="6.8515625" style="169" customWidth="1"/>
    <col min="3" max="3" width="7.7109375" style="0" customWidth="1"/>
    <col min="4" max="4" width="6.8515625" style="0" customWidth="1"/>
    <col min="5" max="5" width="12.7109375" style="0" customWidth="1"/>
    <col min="6" max="6" width="9.8515625" style="0" customWidth="1"/>
    <col min="7" max="7" width="17.00390625" style="75" hidden="1" customWidth="1"/>
    <col min="8" max="8" width="16.00390625" style="75" customWidth="1"/>
    <col min="9" max="9" width="8.7109375" style="75" hidden="1" customWidth="1"/>
    <col min="10" max="10" width="5.8515625" style="0" customWidth="1"/>
    <col min="11" max="11" width="12.421875" style="0" customWidth="1"/>
  </cols>
  <sheetData>
    <row r="1" ht="14.25">
      <c r="H1" s="30" t="s">
        <v>1293</v>
      </c>
    </row>
    <row r="2" spans="1:10" ht="49.5" customHeight="1">
      <c r="A2" s="171" t="s">
        <v>874</v>
      </c>
      <c r="F2" s="391" t="s">
        <v>223</v>
      </c>
      <c r="G2" s="374"/>
      <c r="H2" s="374"/>
      <c r="I2" s="4"/>
      <c r="J2" s="4"/>
    </row>
    <row r="3" ht="14.25">
      <c r="H3" s="68" t="s">
        <v>224</v>
      </c>
    </row>
    <row r="4" spans="6:9" ht="12.75">
      <c r="F4" s="71"/>
      <c r="G4" s="10"/>
      <c r="I4" s="8"/>
    </row>
    <row r="5" spans="2:7" ht="12.75" customHeight="1">
      <c r="B5" s="70" t="s">
        <v>875</v>
      </c>
      <c r="F5" s="392"/>
      <c r="G5" s="392"/>
    </row>
    <row r="6" ht="12.75">
      <c r="B6" s="70" t="s">
        <v>876</v>
      </c>
    </row>
    <row r="7" ht="12.75">
      <c r="B7" s="70" t="s">
        <v>530</v>
      </c>
    </row>
    <row r="8" ht="24" customHeight="1" thickBot="1">
      <c r="B8" s="74"/>
    </row>
    <row r="9" spans="1:9" ht="14.25">
      <c r="A9" s="393" t="s">
        <v>877</v>
      </c>
      <c r="B9" s="244" t="s">
        <v>1302</v>
      </c>
      <c r="C9" s="245"/>
      <c r="D9" s="246"/>
      <c r="E9" s="246"/>
      <c r="F9" s="246"/>
      <c r="G9" s="13" t="s">
        <v>1254</v>
      </c>
      <c r="H9" s="13" t="s">
        <v>1303</v>
      </c>
      <c r="I9" s="13" t="s">
        <v>1304</v>
      </c>
    </row>
    <row r="10" spans="1:9" ht="24.75" customHeight="1" thickBot="1">
      <c r="A10" s="394"/>
      <c r="B10" s="247" t="s">
        <v>1305</v>
      </c>
      <c r="C10" s="248" t="s">
        <v>1306</v>
      </c>
      <c r="D10" s="248" t="s">
        <v>1307</v>
      </c>
      <c r="E10" s="248" t="s">
        <v>1308</v>
      </c>
      <c r="F10" s="249" t="s">
        <v>1309</v>
      </c>
      <c r="G10" s="14" t="s">
        <v>531</v>
      </c>
      <c r="H10" s="14" t="s">
        <v>297</v>
      </c>
      <c r="I10" s="14" t="s">
        <v>1310</v>
      </c>
    </row>
    <row r="11" spans="1:9" ht="15.75">
      <c r="A11" s="250" t="s">
        <v>878</v>
      </c>
      <c r="B11" s="251" t="s">
        <v>879</v>
      </c>
      <c r="C11" s="252"/>
      <c r="D11" s="252"/>
      <c r="E11" s="252"/>
      <c r="F11" s="245"/>
      <c r="G11" s="253">
        <f>SUM(G12)+G27+G32</f>
        <v>19476.3</v>
      </c>
      <c r="H11" s="253">
        <f>SUM(H12)+H27+H32</f>
        <v>19430.5</v>
      </c>
      <c r="I11" s="253">
        <f aca="true" t="shared" si="0" ref="I11:I74">SUM(H11/G11*100)</f>
        <v>99.76484239819679</v>
      </c>
    </row>
    <row r="12" spans="1:9" ht="15">
      <c r="A12" s="95" t="s">
        <v>1311</v>
      </c>
      <c r="B12" s="82"/>
      <c r="C12" s="83" t="s">
        <v>1312</v>
      </c>
      <c r="D12" s="83"/>
      <c r="E12" s="83"/>
      <c r="F12" s="84"/>
      <c r="G12" s="85">
        <f>SUM(G13+G17+G23)</f>
        <v>19476.3</v>
      </c>
      <c r="H12" s="85">
        <f>SUM(H13+H17+H23)</f>
        <v>19430.5</v>
      </c>
      <c r="I12" s="85">
        <f t="shared" si="0"/>
        <v>99.76484239819679</v>
      </c>
    </row>
    <row r="13" spans="1:9" ht="28.5">
      <c r="A13" s="95" t="s">
        <v>1313</v>
      </c>
      <c r="B13" s="82"/>
      <c r="C13" s="83" t="s">
        <v>1312</v>
      </c>
      <c r="D13" s="83" t="s">
        <v>1314</v>
      </c>
      <c r="E13" s="83"/>
      <c r="F13" s="84"/>
      <c r="G13" s="85">
        <f>SUM(G14)</f>
        <v>1588.1</v>
      </c>
      <c r="H13" s="85">
        <f>SUM(H14)</f>
        <v>1588.1</v>
      </c>
      <c r="I13" s="85">
        <f t="shared" si="0"/>
        <v>100</v>
      </c>
    </row>
    <row r="14" spans="1:9" ht="41.25" customHeight="1">
      <c r="A14" s="95" t="s">
        <v>1315</v>
      </c>
      <c r="B14" s="82"/>
      <c r="C14" s="83" t="s">
        <v>1312</v>
      </c>
      <c r="D14" s="83" t="s">
        <v>1314</v>
      </c>
      <c r="E14" s="83" t="s">
        <v>1316</v>
      </c>
      <c r="F14" s="84"/>
      <c r="G14" s="85">
        <f>SUM(G16)</f>
        <v>1588.1</v>
      </c>
      <c r="H14" s="85">
        <f>SUM(H16:H16)</f>
        <v>1588.1</v>
      </c>
      <c r="I14" s="85">
        <f t="shared" si="0"/>
        <v>100</v>
      </c>
    </row>
    <row r="15" spans="1:9" ht="20.25" customHeight="1">
      <c r="A15" s="95" t="s">
        <v>1317</v>
      </c>
      <c r="B15" s="82"/>
      <c r="C15" s="83" t="s">
        <v>1312</v>
      </c>
      <c r="D15" s="83" t="s">
        <v>1314</v>
      </c>
      <c r="E15" s="83" t="s">
        <v>1318</v>
      </c>
      <c r="F15" s="84"/>
      <c r="G15" s="85">
        <f>SUM(G16)</f>
        <v>1588.1</v>
      </c>
      <c r="H15" s="85">
        <f>SUM(H16)</f>
        <v>1588.1</v>
      </c>
      <c r="I15" s="85">
        <f t="shared" si="0"/>
        <v>100</v>
      </c>
    </row>
    <row r="16" spans="1:9" ht="29.25" customHeight="1">
      <c r="A16" s="95" t="s">
        <v>1319</v>
      </c>
      <c r="B16" s="82"/>
      <c r="C16" s="83" t="s">
        <v>1312</v>
      </c>
      <c r="D16" s="83" t="s">
        <v>1314</v>
      </c>
      <c r="E16" s="83" t="s">
        <v>1318</v>
      </c>
      <c r="F16" s="84" t="s">
        <v>1320</v>
      </c>
      <c r="G16" s="85">
        <v>1588.1</v>
      </c>
      <c r="H16" s="85">
        <v>1588.1</v>
      </c>
      <c r="I16" s="85">
        <f t="shared" si="0"/>
        <v>100</v>
      </c>
    </row>
    <row r="17" spans="1:9" ht="52.5" customHeight="1">
      <c r="A17" s="95" t="s">
        <v>1321</v>
      </c>
      <c r="B17" s="82"/>
      <c r="C17" s="83" t="s">
        <v>1312</v>
      </c>
      <c r="D17" s="83" t="s">
        <v>1322</v>
      </c>
      <c r="E17" s="83"/>
      <c r="F17" s="84"/>
      <c r="G17" s="85">
        <f>SUM(G18)</f>
        <v>17155.2</v>
      </c>
      <c r="H17" s="85">
        <f>SUM(H18)</f>
        <v>17109.4</v>
      </c>
      <c r="I17" s="85">
        <f t="shared" si="0"/>
        <v>99.73302555493379</v>
      </c>
    </row>
    <row r="18" spans="1:9" ht="42.75" customHeight="1">
      <c r="A18" s="95" t="s">
        <v>1315</v>
      </c>
      <c r="B18" s="82"/>
      <c r="C18" s="83" t="s">
        <v>1312</v>
      </c>
      <c r="D18" s="83" t="s">
        <v>1322</v>
      </c>
      <c r="E18" s="83" t="s">
        <v>1316</v>
      </c>
      <c r="F18" s="86"/>
      <c r="G18" s="85">
        <f>SUM(G19+G21)</f>
        <v>17155.2</v>
      </c>
      <c r="H18" s="85">
        <f>SUM(H19+H21)</f>
        <v>17109.4</v>
      </c>
      <c r="I18" s="85">
        <f t="shared" si="0"/>
        <v>99.73302555493379</v>
      </c>
    </row>
    <row r="19" spans="1:9" ht="13.5" customHeight="1">
      <c r="A19" s="95" t="s">
        <v>1323</v>
      </c>
      <c r="B19" s="82"/>
      <c r="C19" s="83" t="s">
        <v>1324</v>
      </c>
      <c r="D19" s="83" t="s">
        <v>1322</v>
      </c>
      <c r="E19" s="83" t="s">
        <v>1325</v>
      </c>
      <c r="F19" s="86"/>
      <c r="G19" s="85">
        <f>SUM(G20)</f>
        <v>17155.2</v>
      </c>
      <c r="H19" s="85">
        <f>SUM(H20)</f>
        <v>17109.4</v>
      </c>
      <c r="I19" s="85">
        <f t="shared" si="0"/>
        <v>99.73302555493379</v>
      </c>
    </row>
    <row r="20" spans="1:9" ht="27.75" customHeight="1">
      <c r="A20" s="95" t="s">
        <v>1319</v>
      </c>
      <c r="B20" s="82"/>
      <c r="C20" s="83" t="s">
        <v>1312</v>
      </c>
      <c r="D20" s="83" t="s">
        <v>1322</v>
      </c>
      <c r="E20" s="83" t="s">
        <v>1325</v>
      </c>
      <c r="F20" s="84" t="s">
        <v>1320</v>
      </c>
      <c r="G20" s="85">
        <v>17155.2</v>
      </c>
      <c r="H20" s="85">
        <v>17109.4</v>
      </c>
      <c r="I20" s="85">
        <f t="shared" si="0"/>
        <v>99.73302555493379</v>
      </c>
    </row>
    <row r="21" spans="1:9" ht="19.5" customHeight="1" hidden="1">
      <c r="A21" s="95" t="s">
        <v>1326</v>
      </c>
      <c r="B21" s="82"/>
      <c r="C21" s="83" t="s">
        <v>1324</v>
      </c>
      <c r="D21" s="83" t="s">
        <v>1322</v>
      </c>
      <c r="E21" s="83" t="s">
        <v>1327</v>
      </c>
      <c r="F21" s="84"/>
      <c r="G21" s="85">
        <f>SUM(G22)</f>
        <v>0</v>
      </c>
      <c r="H21" s="85">
        <f>SUM(H22)</f>
        <v>0</v>
      </c>
      <c r="I21" s="85" t="e">
        <f t="shared" si="0"/>
        <v>#DIV/0!</v>
      </c>
    </row>
    <row r="22" spans="1:9" ht="17.25" customHeight="1" hidden="1">
      <c r="A22" s="95" t="s">
        <v>1319</v>
      </c>
      <c r="B22" s="82"/>
      <c r="C22" s="83" t="s">
        <v>1324</v>
      </c>
      <c r="D22" s="83" t="s">
        <v>1322</v>
      </c>
      <c r="E22" s="83" t="s">
        <v>1327</v>
      </c>
      <c r="F22" s="84" t="s">
        <v>1320</v>
      </c>
      <c r="G22" s="85"/>
      <c r="H22" s="85"/>
      <c r="I22" s="85" t="e">
        <f t="shared" si="0"/>
        <v>#DIV/0!</v>
      </c>
    </row>
    <row r="23" spans="1:9" ht="15">
      <c r="A23" s="95" t="s">
        <v>1328</v>
      </c>
      <c r="B23" s="82"/>
      <c r="C23" s="83" t="s">
        <v>1312</v>
      </c>
      <c r="D23" s="83" t="s">
        <v>1402</v>
      </c>
      <c r="E23" s="83"/>
      <c r="F23" s="86"/>
      <c r="G23" s="85">
        <f>SUM(G24)</f>
        <v>733</v>
      </c>
      <c r="H23" s="85">
        <f>SUM(H24)</f>
        <v>733</v>
      </c>
      <c r="I23" s="85">
        <f t="shared" si="0"/>
        <v>100</v>
      </c>
    </row>
    <row r="24" spans="1:9" ht="28.5">
      <c r="A24" s="125" t="s">
        <v>1330</v>
      </c>
      <c r="B24" s="82"/>
      <c r="C24" s="83" t="s">
        <v>1312</v>
      </c>
      <c r="D24" s="83" t="s">
        <v>1402</v>
      </c>
      <c r="E24" s="83" t="s">
        <v>1331</v>
      </c>
      <c r="F24" s="87"/>
      <c r="G24" s="85">
        <f>SUM(G26)</f>
        <v>733</v>
      </c>
      <c r="H24" s="85">
        <f>SUM(H26)</f>
        <v>733</v>
      </c>
      <c r="I24" s="85">
        <f t="shared" si="0"/>
        <v>100</v>
      </c>
    </row>
    <row r="25" spans="1:9" ht="15">
      <c r="A25" s="125" t="s">
        <v>1332</v>
      </c>
      <c r="B25" s="82"/>
      <c r="C25" s="83" t="s">
        <v>1312</v>
      </c>
      <c r="D25" s="83" t="s">
        <v>1402</v>
      </c>
      <c r="E25" s="83" t="s">
        <v>1415</v>
      </c>
      <c r="F25" s="87"/>
      <c r="G25" s="85">
        <f>SUM(G26)</f>
        <v>733</v>
      </c>
      <c r="H25" s="85">
        <f>SUM(H26)</f>
        <v>733</v>
      </c>
      <c r="I25" s="85">
        <f t="shared" si="0"/>
        <v>100</v>
      </c>
    </row>
    <row r="26" spans="1:9" ht="27" customHeight="1">
      <c r="A26" s="95" t="s">
        <v>1319</v>
      </c>
      <c r="B26" s="82"/>
      <c r="C26" s="83" t="s">
        <v>1312</v>
      </c>
      <c r="D26" s="83" t="s">
        <v>1402</v>
      </c>
      <c r="E26" s="83" t="s">
        <v>1415</v>
      </c>
      <c r="F26" s="87" t="s">
        <v>1320</v>
      </c>
      <c r="G26" s="85">
        <v>733</v>
      </c>
      <c r="H26" s="85">
        <v>733</v>
      </c>
      <c r="I26" s="85">
        <f t="shared" si="0"/>
        <v>100</v>
      </c>
    </row>
    <row r="27" spans="1:9" ht="15" hidden="1">
      <c r="A27" s="95" t="s">
        <v>1334</v>
      </c>
      <c r="B27" s="82"/>
      <c r="C27" s="92" t="s">
        <v>1335</v>
      </c>
      <c r="D27" s="83"/>
      <c r="E27" s="83"/>
      <c r="F27" s="87"/>
      <c r="G27" s="85">
        <f aca="true" t="shared" si="1" ref="G27:H30">SUM(G28)</f>
        <v>0</v>
      </c>
      <c r="H27" s="85">
        <f t="shared" si="1"/>
        <v>0</v>
      </c>
      <c r="I27" s="85" t="e">
        <f t="shared" si="0"/>
        <v>#DIV/0!</v>
      </c>
    </row>
    <row r="28" spans="1:9" ht="15" hidden="1">
      <c r="A28" s="95" t="s">
        <v>1336</v>
      </c>
      <c r="B28" s="88"/>
      <c r="C28" s="83" t="s">
        <v>1335</v>
      </c>
      <c r="D28" s="83" t="s">
        <v>1335</v>
      </c>
      <c r="E28" s="83"/>
      <c r="F28" s="87"/>
      <c r="G28" s="85">
        <f t="shared" si="1"/>
        <v>0</v>
      </c>
      <c r="H28" s="85">
        <f t="shared" si="1"/>
        <v>0</v>
      </c>
      <c r="I28" s="85" t="e">
        <f t="shared" si="0"/>
        <v>#DIV/0!</v>
      </c>
    </row>
    <row r="29" spans="1:9" ht="15" hidden="1">
      <c r="A29" s="125" t="s">
        <v>1182</v>
      </c>
      <c r="B29" s="88"/>
      <c r="C29" s="83" t="s">
        <v>1335</v>
      </c>
      <c r="D29" s="83" t="s">
        <v>1335</v>
      </c>
      <c r="E29" s="83" t="s">
        <v>1338</v>
      </c>
      <c r="F29" s="84"/>
      <c r="G29" s="85">
        <f t="shared" si="1"/>
        <v>0</v>
      </c>
      <c r="H29" s="85">
        <f t="shared" si="1"/>
        <v>0</v>
      </c>
      <c r="I29" s="85" t="e">
        <f t="shared" si="0"/>
        <v>#DIV/0!</v>
      </c>
    </row>
    <row r="30" spans="1:9" ht="19.5" customHeight="1" hidden="1">
      <c r="A30" s="125" t="s">
        <v>1193</v>
      </c>
      <c r="B30" s="88"/>
      <c r="C30" s="83" t="s">
        <v>1335</v>
      </c>
      <c r="D30" s="83" t="s">
        <v>1335</v>
      </c>
      <c r="E30" s="83" t="s">
        <v>1194</v>
      </c>
      <c r="F30" s="84"/>
      <c r="G30" s="85">
        <f t="shared" si="1"/>
        <v>0</v>
      </c>
      <c r="H30" s="85">
        <f t="shared" si="1"/>
        <v>0</v>
      </c>
      <c r="I30" s="85" t="e">
        <f t="shared" si="0"/>
        <v>#DIV/0!</v>
      </c>
    </row>
    <row r="31" spans="1:9" ht="19.5" customHeight="1" hidden="1">
      <c r="A31" s="94" t="s">
        <v>1411</v>
      </c>
      <c r="B31" s="88"/>
      <c r="C31" s="83" t="s">
        <v>1335</v>
      </c>
      <c r="D31" s="83" t="s">
        <v>1335</v>
      </c>
      <c r="E31" s="83" t="s">
        <v>1194</v>
      </c>
      <c r="F31" s="84" t="s">
        <v>1412</v>
      </c>
      <c r="G31" s="85"/>
      <c r="H31" s="85"/>
      <c r="I31" s="85" t="e">
        <f t="shared" si="0"/>
        <v>#DIV/0!</v>
      </c>
    </row>
    <row r="32" spans="1:9" ht="19.5" customHeight="1" hidden="1">
      <c r="A32" s="95" t="s">
        <v>1679</v>
      </c>
      <c r="B32" s="82"/>
      <c r="C32" s="83" t="s">
        <v>1680</v>
      </c>
      <c r="D32" s="83"/>
      <c r="E32" s="83"/>
      <c r="F32" s="84"/>
      <c r="G32" s="85">
        <f>SUM(G36)</f>
        <v>0</v>
      </c>
      <c r="H32" s="85">
        <f>SUM(H36)</f>
        <v>0</v>
      </c>
      <c r="I32" s="85" t="e">
        <f t="shared" si="0"/>
        <v>#DIV/0!</v>
      </c>
    </row>
    <row r="33" spans="1:9" ht="19.5" customHeight="1" hidden="1">
      <c r="A33" s="125" t="s">
        <v>1695</v>
      </c>
      <c r="B33" s="82"/>
      <c r="C33" s="83" t="s">
        <v>1680</v>
      </c>
      <c r="D33" s="92" t="s">
        <v>1322</v>
      </c>
      <c r="E33" s="83"/>
      <c r="F33" s="84"/>
      <c r="G33" s="85">
        <f aca="true" t="shared" si="2" ref="G33:H35">SUM(G34)</f>
        <v>0</v>
      </c>
      <c r="H33" s="85">
        <f t="shared" si="2"/>
        <v>0</v>
      </c>
      <c r="I33" s="85" t="e">
        <f t="shared" si="0"/>
        <v>#DIV/0!</v>
      </c>
    </row>
    <row r="34" spans="1:9" ht="19.5" customHeight="1" hidden="1">
      <c r="A34" s="95" t="s">
        <v>1702</v>
      </c>
      <c r="B34" s="82"/>
      <c r="C34" s="83" t="s">
        <v>1680</v>
      </c>
      <c r="D34" s="92" t="s">
        <v>1322</v>
      </c>
      <c r="E34" s="83" t="s">
        <v>1703</v>
      </c>
      <c r="F34" s="84"/>
      <c r="G34" s="85">
        <f t="shared" si="2"/>
        <v>0</v>
      </c>
      <c r="H34" s="85">
        <f t="shared" si="2"/>
        <v>0</v>
      </c>
      <c r="I34" s="85" t="e">
        <f t="shared" si="0"/>
        <v>#DIV/0!</v>
      </c>
    </row>
    <row r="35" spans="1:9" ht="19.5" customHeight="1" hidden="1">
      <c r="A35" s="94" t="s">
        <v>1710</v>
      </c>
      <c r="B35" s="88"/>
      <c r="C35" s="83" t="s">
        <v>1680</v>
      </c>
      <c r="D35" s="92" t="s">
        <v>1322</v>
      </c>
      <c r="E35" s="83" t="s">
        <v>1711</v>
      </c>
      <c r="F35" s="84"/>
      <c r="G35" s="85">
        <f t="shared" si="2"/>
        <v>0</v>
      </c>
      <c r="H35" s="85">
        <f t="shared" si="2"/>
        <v>0</v>
      </c>
      <c r="I35" s="85" t="e">
        <f t="shared" si="0"/>
        <v>#DIV/0!</v>
      </c>
    </row>
    <row r="36" spans="1:9" ht="19.5" customHeight="1" hidden="1">
      <c r="A36" s="95" t="s">
        <v>1453</v>
      </c>
      <c r="B36" s="145"/>
      <c r="C36" s="92" t="s">
        <v>1680</v>
      </c>
      <c r="D36" s="92" t="s">
        <v>1322</v>
      </c>
      <c r="E36" s="83" t="s">
        <v>1711</v>
      </c>
      <c r="F36" s="116" t="s">
        <v>1454</v>
      </c>
      <c r="G36" s="85"/>
      <c r="H36" s="85"/>
      <c r="I36" s="85" t="e">
        <f t="shared" si="0"/>
        <v>#DIV/0!</v>
      </c>
    </row>
    <row r="37" spans="1:9" ht="24.75" customHeight="1">
      <c r="A37" s="254" t="s">
        <v>880</v>
      </c>
      <c r="B37" s="150" t="s">
        <v>881</v>
      </c>
      <c r="C37" s="92"/>
      <c r="D37" s="92"/>
      <c r="E37" s="92"/>
      <c r="F37" s="86"/>
      <c r="G37" s="255">
        <f aca="true" t="shared" si="3" ref="G37:H39">SUM(G38)</f>
        <v>5289.200000000001</v>
      </c>
      <c r="H37" s="255">
        <f t="shared" si="3"/>
        <v>5286.7</v>
      </c>
      <c r="I37" s="97">
        <f t="shared" si="0"/>
        <v>99.95273387279738</v>
      </c>
    </row>
    <row r="38" spans="1:9" ht="15">
      <c r="A38" s="95" t="s">
        <v>1311</v>
      </c>
      <c r="B38" s="82"/>
      <c r="C38" s="83" t="s">
        <v>1312</v>
      </c>
      <c r="D38" s="83"/>
      <c r="E38" s="83"/>
      <c r="F38" s="84"/>
      <c r="G38" s="85">
        <f t="shared" si="3"/>
        <v>5289.200000000001</v>
      </c>
      <c r="H38" s="85">
        <f t="shared" si="3"/>
        <v>5286.7</v>
      </c>
      <c r="I38" s="85">
        <f t="shared" si="0"/>
        <v>99.95273387279738</v>
      </c>
    </row>
    <row r="39" spans="1:9" ht="28.5">
      <c r="A39" s="125" t="s">
        <v>1380</v>
      </c>
      <c r="B39" s="82"/>
      <c r="C39" s="83" t="s">
        <v>1312</v>
      </c>
      <c r="D39" s="83" t="s">
        <v>1381</v>
      </c>
      <c r="E39" s="83"/>
      <c r="F39" s="84"/>
      <c r="G39" s="85">
        <f t="shared" si="3"/>
        <v>5289.200000000001</v>
      </c>
      <c r="H39" s="85">
        <f t="shared" si="3"/>
        <v>5286.7</v>
      </c>
      <c r="I39" s="85">
        <f t="shared" si="0"/>
        <v>99.95273387279738</v>
      </c>
    </row>
    <row r="40" spans="1:9" ht="42.75" customHeight="1">
      <c r="A40" s="95" t="s">
        <v>1315</v>
      </c>
      <c r="B40" s="82"/>
      <c r="C40" s="83" t="s">
        <v>1312</v>
      </c>
      <c r="D40" s="83" t="s">
        <v>1381</v>
      </c>
      <c r="E40" s="83" t="s">
        <v>1316</v>
      </c>
      <c r="F40" s="86"/>
      <c r="G40" s="85">
        <f>SUM(G41+G43)</f>
        <v>5289.200000000001</v>
      </c>
      <c r="H40" s="85">
        <f>SUM(H41+H43)</f>
        <v>5286.7</v>
      </c>
      <c r="I40" s="85">
        <f t="shared" si="0"/>
        <v>99.95273387279738</v>
      </c>
    </row>
    <row r="41" spans="1:9" ht="19.5" customHeight="1">
      <c r="A41" s="95" t="s">
        <v>1323</v>
      </c>
      <c r="B41" s="82"/>
      <c r="C41" s="83" t="s">
        <v>1312</v>
      </c>
      <c r="D41" s="83" t="s">
        <v>1381</v>
      </c>
      <c r="E41" s="83" t="s">
        <v>1325</v>
      </c>
      <c r="F41" s="86"/>
      <c r="G41" s="85">
        <f>SUM(G42)</f>
        <v>3782.8</v>
      </c>
      <c r="H41" s="85">
        <f>SUM(H42)</f>
        <v>3780.4</v>
      </c>
      <c r="I41" s="85">
        <f t="shared" si="0"/>
        <v>99.93655493285397</v>
      </c>
    </row>
    <row r="42" spans="1:9" ht="15">
      <c r="A42" s="95" t="s">
        <v>1319</v>
      </c>
      <c r="B42" s="82"/>
      <c r="C42" s="83" t="s">
        <v>1312</v>
      </c>
      <c r="D42" s="83" t="s">
        <v>1381</v>
      </c>
      <c r="E42" s="83" t="s">
        <v>1325</v>
      </c>
      <c r="F42" s="84" t="s">
        <v>1320</v>
      </c>
      <c r="G42" s="85">
        <f>3703.8+40.4+38.6</f>
        <v>3782.8</v>
      </c>
      <c r="H42" s="85">
        <v>3780.4</v>
      </c>
      <c r="I42" s="85">
        <f t="shared" si="0"/>
        <v>99.93655493285397</v>
      </c>
    </row>
    <row r="43" spans="1:9" s="256" customFormat="1" ht="28.5">
      <c r="A43" s="95" t="s">
        <v>1384</v>
      </c>
      <c r="B43" s="82"/>
      <c r="C43" s="83" t="s">
        <v>1324</v>
      </c>
      <c r="D43" s="83" t="s">
        <v>1381</v>
      </c>
      <c r="E43" s="83" t="s">
        <v>1385</v>
      </c>
      <c r="F43" s="87"/>
      <c r="G43" s="85">
        <f>SUM(G44)</f>
        <v>1506.4</v>
      </c>
      <c r="H43" s="85">
        <f>SUM(H44)</f>
        <v>1506.3</v>
      </c>
      <c r="I43" s="85">
        <f t="shared" si="0"/>
        <v>99.99336165693042</v>
      </c>
    </row>
    <row r="44" spans="1:9" s="256" customFormat="1" ht="23.25" customHeight="1">
      <c r="A44" s="95" t="s">
        <v>1319</v>
      </c>
      <c r="B44" s="82"/>
      <c r="C44" s="83" t="s">
        <v>1324</v>
      </c>
      <c r="D44" s="83" t="s">
        <v>1381</v>
      </c>
      <c r="E44" s="83" t="s">
        <v>1385</v>
      </c>
      <c r="F44" s="84" t="s">
        <v>1320</v>
      </c>
      <c r="G44" s="85">
        <f>1545-38.6</f>
        <v>1506.4</v>
      </c>
      <c r="H44" s="85">
        <v>1506.3</v>
      </c>
      <c r="I44" s="85">
        <f t="shared" si="0"/>
        <v>99.99336165693042</v>
      </c>
    </row>
    <row r="45" spans="1:9" s="256" customFormat="1" ht="29.25" customHeight="1">
      <c r="A45" s="254" t="s">
        <v>532</v>
      </c>
      <c r="B45" s="150" t="s">
        <v>882</v>
      </c>
      <c r="C45" s="92"/>
      <c r="D45" s="92"/>
      <c r="E45" s="92"/>
      <c r="F45" s="86"/>
      <c r="G45" s="255">
        <f>SUM(G46+G78)</f>
        <v>561453.2</v>
      </c>
      <c r="H45" s="255">
        <f>SUM(H46+H78)</f>
        <v>539836.5</v>
      </c>
      <c r="I45" s="97">
        <f t="shared" si="0"/>
        <v>96.14986609747706</v>
      </c>
    </row>
    <row r="46" spans="1:9" s="256" customFormat="1" ht="18.75" customHeight="1">
      <c r="A46" s="95" t="s">
        <v>1345</v>
      </c>
      <c r="B46" s="109"/>
      <c r="C46" s="123" t="s">
        <v>1346</v>
      </c>
      <c r="D46" s="123"/>
      <c r="E46" s="123"/>
      <c r="F46" s="176"/>
      <c r="G46" s="119">
        <f>SUM(G47+G57)</f>
        <v>360573.6</v>
      </c>
      <c r="H46" s="119">
        <f>SUM(H47+H57)</f>
        <v>344430.3</v>
      </c>
      <c r="I46" s="85">
        <f t="shared" si="0"/>
        <v>95.5228835388947</v>
      </c>
    </row>
    <row r="47" spans="1:9" s="256" customFormat="1" ht="20.25" customHeight="1">
      <c r="A47" s="95" t="s">
        <v>1347</v>
      </c>
      <c r="B47" s="109"/>
      <c r="C47" s="123" t="s">
        <v>1346</v>
      </c>
      <c r="D47" s="123" t="s">
        <v>1348</v>
      </c>
      <c r="E47" s="123"/>
      <c r="F47" s="176"/>
      <c r="G47" s="119">
        <f>SUM(G51)+G48</f>
        <v>92915.79999999999</v>
      </c>
      <c r="H47" s="119">
        <f>SUM(H51)+H48</f>
        <v>92915.79999999999</v>
      </c>
      <c r="I47" s="85">
        <f t="shared" si="0"/>
        <v>100</v>
      </c>
    </row>
    <row r="48" spans="1:9" s="256" customFormat="1" ht="22.5" customHeight="1">
      <c r="A48" s="95" t="s">
        <v>1484</v>
      </c>
      <c r="B48" s="109"/>
      <c r="C48" s="123" t="s">
        <v>1346</v>
      </c>
      <c r="D48" s="123" t="s">
        <v>1348</v>
      </c>
      <c r="E48" s="118" t="s">
        <v>1485</v>
      </c>
      <c r="F48" s="112"/>
      <c r="G48" s="119">
        <f>SUM(G49)+G50</f>
        <v>34252.6</v>
      </c>
      <c r="H48" s="119">
        <f>SUM(H49)+H50</f>
        <v>34252.6</v>
      </c>
      <c r="I48" s="85">
        <f t="shared" si="0"/>
        <v>100</v>
      </c>
    </row>
    <row r="49" spans="1:9" s="256" customFormat="1" ht="17.25" customHeight="1">
      <c r="A49" s="95" t="s">
        <v>1486</v>
      </c>
      <c r="B49" s="109"/>
      <c r="C49" s="123" t="s">
        <v>1346</v>
      </c>
      <c r="D49" s="123" t="s">
        <v>1348</v>
      </c>
      <c r="E49" s="118" t="s">
        <v>1485</v>
      </c>
      <c r="F49" s="176" t="s">
        <v>1487</v>
      </c>
      <c r="G49" s="119">
        <v>34252.6</v>
      </c>
      <c r="H49" s="119">
        <v>34252.6</v>
      </c>
      <c r="I49" s="85">
        <f t="shared" si="0"/>
        <v>100</v>
      </c>
    </row>
    <row r="50" spans="1:9" s="256" customFormat="1" ht="19.5" customHeight="1" hidden="1">
      <c r="A50" s="95" t="s">
        <v>1319</v>
      </c>
      <c r="B50" s="109"/>
      <c r="C50" s="123" t="s">
        <v>1346</v>
      </c>
      <c r="D50" s="123" t="s">
        <v>1348</v>
      </c>
      <c r="E50" s="118" t="s">
        <v>1485</v>
      </c>
      <c r="F50" s="176" t="s">
        <v>1320</v>
      </c>
      <c r="G50" s="119"/>
      <c r="H50" s="119"/>
      <c r="I50" s="85" t="e">
        <f t="shared" si="0"/>
        <v>#DIV/0!</v>
      </c>
    </row>
    <row r="51" spans="1:9" s="256" customFormat="1" ht="16.5" customHeight="1">
      <c r="A51" s="95" t="s">
        <v>1349</v>
      </c>
      <c r="B51" s="109"/>
      <c r="C51" s="123" t="s">
        <v>1346</v>
      </c>
      <c r="D51" s="123" t="s">
        <v>1348</v>
      </c>
      <c r="E51" s="123" t="s">
        <v>1350</v>
      </c>
      <c r="F51" s="176"/>
      <c r="G51" s="119">
        <f>SUM(G52,G55)</f>
        <v>58663.2</v>
      </c>
      <c r="H51" s="119">
        <f>SUM(H52,H55)</f>
        <v>58663.2</v>
      </c>
      <c r="I51" s="85">
        <f t="shared" si="0"/>
        <v>100</v>
      </c>
    </row>
    <row r="52" spans="1:9" s="256" customFormat="1" ht="23.25" customHeight="1">
      <c r="A52" s="95" t="s">
        <v>305</v>
      </c>
      <c r="B52" s="109"/>
      <c r="C52" s="123" t="s">
        <v>1346</v>
      </c>
      <c r="D52" s="123" t="s">
        <v>1348</v>
      </c>
      <c r="E52" s="123" t="s">
        <v>331</v>
      </c>
      <c r="F52" s="176"/>
      <c r="G52" s="119">
        <f>SUM(G53)</f>
        <v>58663.2</v>
      </c>
      <c r="H52" s="119">
        <f>SUM(H53)</f>
        <v>58663.2</v>
      </c>
      <c r="I52" s="85">
        <f t="shared" si="0"/>
        <v>100</v>
      </c>
    </row>
    <row r="53" spans="1:9" s="256" customFormat="1" ht="28.5">
      <c r="A53" s="95" t="s">
        <v>309</v>
      </c>
      <c r="B53" s="109"/>
      <c r="C53" s="123" t="s">
        <v>1346</v>
      </c>
      <c r="D53" s="123" t="s">
        <v>1348</v>
      </c>
      <c r="E53" s="123" t="s">
        <v>332</v>
      </c>
      <c r="F53" s="176"/>
      <c r="G53" s="119">
        <f>SUM(G54)</f>
        <v>58663.2</v>
      </c>
      <c r="H53" s="119">
        <f>SUM(H54)</f>
        <v>58663.2</v>
      </c>
      <c r="I53" s="85">
        <f t="shared" si="0"/>
        <v>100</v>
      </c>
    </row>
    <row r="54" spans="1:9" s="1" customFormat="1" ht="45.75" customHeight="1">
      <c r="A54" s="122" t="s">
        <v>311</v>
      </c>
      <c r="B54" s="117"/>
      <c r="C54" s="118" t="s">
        <v>1346</v>
      </c>
      <c r="D54" s="118" t="s">
        <v>1348</v>
      </c>
      <c r="E54" s="118" t="s">
        <v>332</v>
      </c>
      <c r="F54" s="112" t="s">
        <v>312</v>
      </c>
      <c r="G54" s="119">
        <v>58663.2</v>
      </c>
      <c r="H54" s="119">
        <v>58663.2</v>
      </c>
      <c r="I54" s="85">
        <f t="shared" si="0"/>
        <v>100</v>
      </c>
    </row>
    <row r="55" spans="1:9" s="256" customFormat="1" ht="42.75" hidden="1">
      <c r="A55" s="95" t="s">
        <v>883</v>
      </c>
      <c r="B55" s="109"/>
      <c r="C55" s="123" t="s">
        <v>1346</v>
      </c>
      <c r="D55" s="123" t="s">
        <v>1348</v>
      </c>
      <c r="E55" s="123" t="s">
        <v>884</v>
      </c>
      <c r="F55" s="176"/>
      <c r="G55" s="119">
        <f>SUM(G56)</f>
        <v>0</v>
      </c>
      <c r="H55" s="119">
        <f>SUM(H56)</f>
        <v>0</v>
      </c>
      <c r="I55" s="85" t="e">
        <f t="shared" si="0"/>
        <v>#DIV/0!</v>
      </c>
    </row>
    <row r="56" spans="1:9" s="256" customFormat="1" ht="15" hidden="1">
      <c r="A56" s="95" t="s">
        <v>1486</v>
      </c>
      <c r="B56" s="109"/>
      <c r="C56" s="123" t="s">
        <v>1346</v>
      </c>
      <c r="D56" s="123" t="s">
        <v>1348</v>
      </c>
      <c r="E56" s="123" t="s">
        <v>884</v>
      </c>
      <c r="F56" s="176" t="s">
        <v>1487</v>
      </c>
      <c r="G56" s="119"/>
      <c r="H56" s="119"/>
      <c r="I56" s="85" t="e">
        <f t="shared" si="0"/>
        <v>#DIV/0!</v>
      </c>
    </row>
    <row r="57" spans="1:9" s="256" customFormat="1" ht="15">
      <c r="A57" s="18" t="s">
        <v>949</v>
      </c>
      <c r="B57" s="117"/>
      <c r="C57" s="118" t="s">
        <v>1346</v>
      </c>
      <c r="D57" s="118" t="s">
        <v>1463</v>
      </c>
      <c r="E57" s="118"/>
      <c r="F57" s="112"/>
      <c r="G57" s="119">
        <f>SUM(G68+G70+G75+G65+G58+G60)+G62</f>
        <v>267657.8</v>
      </c>
      <c r="H57" s="119">
        <f>SUM(H68+H70+H75+H65+H58+H60)+H62</f>
        <v>251514.5</v>
      </c>
      <c r="I57" s="85">
        <f t="shared" si="0"/>
        <v>93.96867941079992</v>
      </c>
    </row>
    <row r="58" spans="1:9" s="256" customFormat="1" ht="28.5">
      <c r="A58" s="120" t="s">
        <v>333</v>
      </c>
      <c r="B58" s="121"/>
      <c r="C58" s="118" t="s">
        <v>1346</v>
      </c>
      <c r="D58" s="118" t="s">
        <v>1463</v>
      </c>
      <c r="E58" s="103" t="s">
        <v>951</v>
      </c>
      <c r="F58" s="104"/>
      <c r="G58" s="85">
        <f>SUM(G59)</f>
        <v>77080.7</v>
      </c>
      <c r="H58" s="85">
        <f>SUM(H59)</f>
        <v>77080.7</v>
      </c>
      <c r="I58" s="85">
        <f t="shared" si="0"/>
        <v>100</v>
      </c>
    </row>
    <row r="59" spans="1:9" s="256" customFormat="1" ht="15">
      <c r="A59" s="17" t="s">
        <v>1319</v>
      </c>
      <c r="B59" s="121"/>
      <c r="C59" s="118" t="s">
        <v>1346</v>
      </c>
      <c r="D59" s="118" t="s">
        <v>1463</v>
      </c>
      <c r="E59" s="103" t="s">
        <v>951</v>
      </c>
      <c r="F59" s="104" t="s">
        <v>1320</v>
      </c>
      <c r="G59" s="85">
        <v>77080.7</v>
      </c>
      <c r="H59" s="85">
        <v>77080.7</v>
      </c>
      <c r="I59" s="85">
        <f t="shared" si="0"/>
        <v>100</v>
      </c>
    </row>
    <row r="60" spans="1:9" s="256" customFormat="1" ht="42.75">
      <c r="A60" s="120" t="s">
        <v>334</v>
      </c>
      <c r="B60" s="121"/>
      <c r="C60" s="118" t="s">
        <v>1346</v>
      </c>
      <c r="D60" s="118" t="s">
        <v>1463</v>
      </c>
      <c r="E60" s="103" t="s">
        <v>335</v>
      </c>
      <c r="F60" s="104"/>
      <c r="G60" s="85">
        <f>SUM(G61)</f>
        <v>40000</v>
      </c>
      <c r="H60" s="85">
        <f>SUM(H61)</f>
        <v>29070.4</v>
      </c>
      <c r="I60" s="85">
        <f t="shared" si="0"/>
        <v>72.676</v>
      </c>
    </row>
    <row r="61" spans="1:9" s="256" customFormat="1" ht="14.25" customHeight="1">
      <c r="A61" s="95" t="s">
        <v>1319</v>
      </c>
      <c r="B61" s="121"/>
      <c r="C61" s="118" t="s">
        <v>1346</v>
      </c>
      <c r="D61" s="118" t="s">
        <v>1463</v>
      </c>
      <c r="E61" s="103" t="s">
        <v>335</v>
      </c>
      <c r="F61" s="104" t="s">
        <v>1320</v>
      </c>
      <c r="G61" s="85">
        <v>40000</v>
      </c>
      <c r="H61" s="85">
        <v>29070.4</v>
      </c>
      <c r="I61" s="85">
        <f t="shared" si="0"/>
        <v>72.676</v>
      </c>
    </row>
    <row r="62" spans="1:9" s="256" customFormat="1" ht="14.25" customHeight="1">
      <c r="A62" s="122" t="s">
        <v>1480</v>
      </c>
      <c r="B62" s="121"/>
      <c r="C62" s="118" t="s">
        <v>1346</v>
      </c>
      <c r="D62" s="118" t="s">
        <v>1463</v>
      </c>
      <c r="E62" s="103" t="s">
        <v>1481</v>
      </c>
      <c r="F62" s="104"/>
      <c r="G62" s="85">
        <f>SUM(G63)</f>
        <v>55800</v>
      </c>
      <c r="H62" s="85">
        <f>SUM(H63)</f>
        <v>55800</v>
      </c>
      <c r="I62" s="85">
        <f t="shared" si="0"/>
        <v>100</v>
      </c>
    </row>
    <row r="63" spans="1:9" s="256" customFormat="1" ht="42" customHeight="1">
      <c r="A63" s="95" t="s">
        <v>336</v>
      </c>
      <c r="B63" s="121"/>
      <c r="C63" s="118" t="s">
        <v>1346</v>
      </c>
      <c r="D63" s="118" t="s">
        <v>1463</v>
      </c>
      <c r="E63" s="103" t="s">
        <v>337</v>
      </c>
      <c r="F63" s="104"/>
      <c r="G63" s="85">
        <f>SUM(G64)</f>
        <v>55800</v>
      </c>
      <c r="H63" s="85">
        <f>SUM(H64)</f>
        <v>55800</v>
      </c>
      <c r="I63" s="85">
        <f t="shared" si="0"/>
        <v>100</v>
      </c>
    </row>
    <row r="64" spans="1:9" s="256" customFormat="1" ht="14.25" customHeight="1">
      <c r="A64" s="95" t="s">
        <v>1418</v>
      </c>
      <c r="B64" s="121"/>
      <c r="C64" s="118" t="s">
        <v>1346</v>
      </c>
      <c r="D64" s="118" t="s">
        <v>1463</v>
      </c>
      <c r="E64" s="103" t="s">
        <v>337</v>
      </c>
      <c r="F64" s="104" t="s">
        <v>1420</v>
      </c>
      <c r="G64" s="85">
        <v>55800</v>
      </c>
      <c r="H64" s="85">
        <v>55800</v>
      </c>
      <c r="I64" s="85">
        <f t="shared" si="0"/>
        <v>100</v>
      </c>
    </row>
    <row r="65" spans="1:9" s="256" customFormat="1" ht="28.5">
      <c r="A65" s="136" t="s">
        <v>1052</v>
      </c>
      <c r="B65" s="121"/>
      <c r="C65" s="118" t="s">
        <v>1346</v>
      </c>
      <c r="D65" s="118" t="s">
        <v>1463</v>
      </c>
      <c r="E65" s="103" t="s">
        <v>1053</v>
      </c>
      <c r="F65" s="104"/>
      <c r="G65" s="85">
        <f>SUM(G67+G66)</f>
        <v>94777.1</v>
      </c>
      <c r="H65" s="85">
        <f>SUM(H67+H66)</f>
        <v>89563.40000000001</v>
      </c>
      <c r="I65" s="85">
        <f t="shared" si="0"/>
        <v>94.49898762464774</v>
      </c>
    </row>
    <row r="66" spans="1:9" s="256" customFormat="1" ht="17.25" customHeight="1">
      <c r="A66" s="95" t="s">
        <v>1418</v>
      </c>
      <c r="B66" s="121"/>
      <c r="C66" s="118" t="s">
        <v>1346</v>
      </c>
      <c r="D66" s="118" t="s">
        <v>1463</v>
      </c>
      <c r="E66" s="103" t="s">
        <v>1053</v>
      </c>
      <c r="F66" s="104" t="s">
        <v>1420</v>
      </c>
      <c r="G66" s="85">
        <v>6459.3</v>
      </c>
      <c r="H66" s="85">
        <v>4869.1</v>
      </c>
      <c r="I66" s="85">
        <f t="shared" si="0"/>
        <v>75.38123326057004</v>
      </c>
    </row>
    <row r="67" spans="1:9" s="256" customFormat="1" ht="18.75" customHeight="1">
      <c r="A67" s="95" t="s">
        <v>1319</v>
      </c>
      <c r="B67" s="121"/>
      <c r="C67" s="118" t="s">
        <v>1346</v>
      </c>
      <c r="D67" s="118" t="s">
        <v>1463</v>
      </c>
      <c r="E67" s="103" t="s">
        <v>1053</v>
      </c>
      <c r="F67" s="104" t="s">
        <v>1320</v>
      </c>
      <c r="G67" s="85">
        <v>88317.8</v>
      </c>
      <c r="H67" s="85">
        <v>84694.3</v>
      </c>
      <c r="I67" s="85">
        <f t="shared" si="0"/>
        <v>95.89720305532973</v>
      </c>
    </row>
    <row r="68" spans="1:9" s="256" customFormat="1" ht="28.5" hidden="1">
      <c r="A68" s="257" t="s">
        <v>955</v>
      </c>
      <c r="B68" s="118"/>
      <c r="C68" s="118" t="s">
        <v>1346</v>
      </c>
      <c r="D68" s="118" t="s">
        <v>952</v>
      </c>
      <c r="E68" s="118" t="s">
        <v>956</v>
      </c>
      <c r="F68" s="112"/>
      <c r="G68" s="119">
        <f>SUM(G69)</f>
        <v>0</v>
      </c>
      <c r="H68" s="119">
        <f>SUM(H69)</f>
        <v>0</v>
      </c>
      <c r="I68" s="85" t="e">
        <f t="shared" si="0"/>
        <v>#DIV/0!</v>
      </c>
    </row>
    <row r="69" spans="1:9" s="256" customFormat="1" ht="15" hidden="1">
      <c r="A69" s="95" t="s">
        <v>1319</v>
      </c>
      <c r="B69" s="118"/>
      <c r="C69" s="118" t="s">
        <v>1346</v>
      </c>
      <c r="D69" s="118" t="s">
        <v>952</v>
      </c>
      <c r="E69" s="118" t="s">
        <v>956</v>
      </c>
      <c r="F69" s="112" t="s">
        <v>1320</v>
      </c>
      <c r="G69" s="119">
        <f>5050-2000-3050</f>
        <v>0</v>
      </c>
      <c r="H69" s="119">
        <f>5050-2000-3050</f>
        <v>0</v>
      </c>
      <c r="I69" s="85" t="e">
        <f t="shared" si="0"/>
        <v>#DIV/0!</v>
      </c>
    </row>
    <row r="70" spans="1:9" s="256" customFormat="1" ht="28.5" hidden="1">
      <c r="A70" s="95" t="s">
        <v>1355</v>
      </c>
      <c r="B70" s="109"/>
      <c r="C70" s="118" t="s">
        <v>1346</v>
      </c>
      <c r="D70" s="118" t="s">
        <v>952</v>
      </c>
      <c r="E70" s="123" t="s">
        <v>1356</v>
      </c>
      <c r="F70" s="112"/>
      <c r="G70" s="119">
        <f>SUM(G71)</f>
        <v>0</v>
      </c>
      <c r="H70" s="119">
        <f>SUM(H71)</f>
        <v>0</v>
      </c>
      <c r="I70" s="85" t="e">
        <f t="shared" si="0"/>
        <v>#DIV/0!</v>
      </c>
    </row>
    <row r="71" spans="1:9" s="256" customFormat="1" ht="15" hidden="1">
      <c r="A71" s="95" t="s">
        <v>957</v>
      </c>
      <c r="B71" s="109"/>
      <c r="C71" s="118" t="s">
        <v>1346</v>
      </c>
      <c r="D71" s="118" t="s">
        <v>952</v>
      </c>
      <c r="E71" s="123" t="s">
        <v>958</v>
      </c>
      <c r="F71" s="112"/>
      <c r="G71" s="119">
        <f>SUM(G72)</f>
        <v>0</v>
      </c>
      <c r="H71" s="119">
        <f>SUM(H72)</f>
        <v>0</v>
      </c>
      <c r="I71" s="85" t="e">
        <f t="shared" si="0"/>
        <v>#DIV/0!</v>
      </c>
    </row>
    <row r="72" spans="1:9" s="256" customFormat="1" ht="15" hidden="1">
      <c r="A72" s="95" t="s">
        <v>1319</v>
      </c>
      <c r="B72" s="109"/>
      <c r="C72" s="118" t="s">
        <v>1346</v>
      </c>
      <c r="D72" s="118" t="s">
        <v>952</v>
      </c>
      <c r="E72" s="123" t="s">
        <v>958</v>
      </c>
      <c r="F72" s="112" t="s">
        <v>1320</v>
      </c>
      <c r="G72" s="119"/>
      <c r="H72" s="119"/>
      <c r="I72" s="85" t="e">
        <f t="shared" si="0"/>
        <v>#DIV/0!</v>
      </c>
    </row>
    <row r="73" spans="1:9" s="256" customFormat="1" ht="28.5" hidden="1">
      <c r="A73" s="95" t="s">
        <v>1355</v>
      </c>
      <c r="B73" s="109"/>
      <c r="C73" s="118" t="s">
        <v>1346</v>
      </c>
      <c r="D73" s="118" t="s">
        <v>952</v>
      </c>
      <c r="E73" s="123" t="s">
        <v>1356</v>
      </c>
      <c r="F73" s="112"/>
      <c r="G73" s="119">
        <f>SUM(G74)</f>
        <v>0</v>
      </c>
      <c r="H73" s="119">
        <f>SUM(H74)</f>
        <v>0</v>
      </c>
      <c r="I73" s="85" t="e">
        <f t="shared" si="0"/>
        <v>#DIV/0!</v>
      </c>
    </row>
    <row r="74" spans="1:9" s="256" customFormat="1" ht="15" hidden="1">
      <c r="A74" s="95" t="s">
        <v>957</v>
      </c>
      <c r="B74" s="109"/>
      <c r="C74" s="118" t="s">
        <v>1346</v>
      </c>
      <c r="D74" s="118" t="s">
        <v>952</v>
      </c>
      <c r="E74" s="123" t="s">
        <v>1356</v>
      </c>
      <c r="F74" s="112" t="s">
        <v>1357</v>
      </c>
      <c r="G74" s="119"/>
      <c r="H74" s="119"/>
      <c r="I74" s="85" t="e">
        <f t="shared" si="0"/>
        <v>#DIV/0!</v>
      </c>
    </row>
    <row r="75" spans="1:9" s="256" customFormat="1" ht="15" hidden="1">
      <c r="A75" s="95" t="s">
        <v>1374</v>
      </c>
      <c r="B75" s="109"/>
      <c r="C75" s="118" t="s">
        <v>1346</v>
      </c>
      <c r="D75" s="118" t="s">
        <v>1463</v>
      </c>
      <c r="E75" s="123" t="s">
        <v>1375</v>
      </c>
      <c r="F75" s="112"/>
      <c r="G75" s="119">
        <f>SUM(G76)</f>
        <v>0</v>
      </c>
      <c r="H75" s="119">
        <f>SUM(H76)</f>
        <v>0</v>
      </c>
      <c r="I75" s="85" t="e">
        <f aca="true" t="shared" si="4" ref="I75:I138">SUM(H75/G75*100)</f>
        <v>#DIV/0!</v>
      </c>
    </row>
    <row r="76" spans="1:9" s="256" customFormat="1" ht="28.5" hidden="1">
      <c r="A76" s="95" t="s">
        <v>338</v>
      </c>
      <c r="B76" s="109"/>
      <c r="C76" s="118" t="s">
        <v>1346</v>
      </c>
      <c r="D76" s="118" t="s">
        <v>1463</v>
      </c>
      <c r="E76" s="123" t="s">
        <v>339</v>
      </c>
      <c r="F76" s="112"/>
      <c r="G76" s="119">
        <f>SUM(G77)</f>
        <v>0</v>
      </c>
      <c r="H76" s="119">
        <f>SUM(H77)</f>
        <v>0</v>
      </c>
      <c r="I76" s="85" t="e">
        <f t="shared" si="4"/>
        <v>#DIV/0!</v>
      </c>
    </row>
    <row r="77" spans="1:9" s="256" customFormat="1" ht="15" hidden="1">
      <c r="A77" s="95" t="s">
        <v>1319</v>
      </c>
      <c r="B77" s="117"/>
      <c r="C77" s="118" t="s">
        <v>1346</v>
      </c>
      <c r="D77" s="118" t="s">
        <v>1463</v>
      </c>
      <c r="E77" s="123" t="s">
        <v>339</v>
      </c>
      <c r="F77" s="112" t="s">
        <v>1320</v>
      </c>
      <c r="G77" s="124"/>
      <c r="H77" s="124"/>
      <c r="I77" s="85" t="e">
        <f t="shared" si="4"/>
        <v>#DIV/0!</v>
      </c>
    </row>
    <row r="78" spans="1:9" s="259" customFormat="1" ht="18.75" customHeight="1">
      <c r="A78" s="17" t="s">
        <v>963</v>
      </c>
      <c r="B78" s="91"/>
      <c r="C78" s="92" t="s">
        <v>1378</v>
      </c>
      <c r="D78" s="92"/>
      <c r="E78" s="92"/>
      <c r="F78" s="87"/>
      <c r="G78" s="258">
        <f>SUM(G79+G130+G166+G195)</f>
        <v>200879.6</v>
      </c>
      <c r="H78" s="258">
        <f>SUM(H79+H130+H166+H195)</f>
        <v>195406.19999999998</v>
      </c>
      <c r="I78" s="85">
        <f t="shared" si="4"/>
        <v>97.27528330402887</v>
      </c>
    </row>
    <row r="79" spans="1:9" s="259" customFormat="1" ht="18.75" customHeight="1">
      <c r="A79" s="95" t="s">
        <v>964</v>
      </c>
      <c r="B79" s="82"/>
      <c r="C79" s="83" t="s">
        <v>1378</v>
      </c>
      <c r="D79" s="83" t="s">
        <v>1312</v>
      </c>
      <c r="E79" s="83"/>
      <c r="F79" s="84"/>
      <c r="G79" s="85">
        <f>SUM(G100+G122+G92+G105+G80+G119)</f>
        <v>34343.799999999996</v>
      </c>
      <c r="H79" s="85">
        <f>SUM(H100+H122+H92+H105+H80+H119)</f>
        <v>34270</v>
      </c>
      <c r="I79" s="85">
        <f t="shared" si="4"/>
        <v>99.78511405260922</v>
      </c>
    </row>
    <row r="80" spans="1:9" s="1" customFormat="1" ht="33" customHeight="1">
      <c r="A80" s="19" t="s">
        <v>965</v>
      </c>
      <c r="B80" s="129"/>
      <c r="C80" s="83" t="s">
        <v>1378</v>
      </c>
      <c r="D80" s="83" t="s">
        <v>1312</v>
      </c>
      <c r="E80" s="83" t="s">
        <v>966</v>
      </c>
      <c r="F80" s="84"/>
      <c r="G80" s="85">
        <f>SUM(G81+G88)</f>
        <v>34237.7</v>
      </c>
      <c r="H80" s="85">
        <f>SUM(H81+H88)</f>
        <v>34237.7</v>
      </c>
      <c r="I80" s="85">
        <f t="shared" si="4"/>
        <v>100</v>
      </c>
    </row>
    <row r="81" spans="1:9" s="1" customFormat="1" ht="62.25" customHeight="1">
      <c r="A81" s="19" t="s">
        <v>967</v>
      </c>
      <c r="B81" s="129"/>
      <c r="C81" s="83" t="s">
        <v>1378</v>
      </c>
      <c r="D81" s="83" t="s">
        <v>1312</v>
      </c>
      <c r="E81" s="83" t="s">
        <v>968</v>
      </c>
      <c r="F81" s="84"/>
      <c r="G81" s="85">
        <f>SUM(G82+G84+G86)</f>
        <v>24367</v>
      </c>
      <c r="H81" s="85">
        <f>SUM(H82+H84+H86)</f>
        <v>24367</v>
      </c>
      <c r="I81" s="85">
        <f t="shared" si="4"/>
        <v>100</v>
      </c>
    </row>
    <row r="82" spans="1:9" s="1" customFormat="1" ht="48" customHeight="1">
      <c r="A82" s="19" t="s">
        <v>969</v>
      </c>
      <c r="B82" s="129"/>
      <c r="C82" s="83" t="s">
        <v>1378</v>
      </c>
      <c r="D82" s="83" t="s">
        <v>1312</v>
      </c>
      <c r="E82" s="83" t="s">
        <v>970</v>
      </c>
      <c r="F82" s="84"/>
      <c r="G82" s="85">
        <f>SUM(G83)</f>
        <v>24367</v>
      </c>
      <c r="H82" s="85">
        <f>SUM(H83)</f>
        <v>24367</v>
      </c>
      <c r="I82" s="85">
        <f t="shared" si="4"/>
        <v>100</v>
      </c>
    </row>
    <row r="83" spans="1:9" s="1" customFormat="1" ht="15.75" customHeight="1">
      <c r="A83" s="95" t="s">
        <v>1486</v>
      </c>
      <c r="B83" s="82"/>
      <c r="C83" s="83" t="s">
        <v>1378</v>
      </c>
      <c r="D83" s="83" t="s">
        <v>1312</v>
      </c>
      <c r="E83" s="83" t="s">
        <v>970</v>
      </c>
      <c r="F83" s="84" t="s">
        <v>1487</v>
      </c>
      <c r="G83" s="85">
        <v>24367</v>
      </c>
      <c r="H83" s="85">
        <v>24367</v>
      </c>
      <c r="I83" s="85">
        <f t="shared" si="4"/>
        <v>100</v>
      </c>
    </row>
    <row r="84" spans="1:9" s="1" customFormat="1" ht="11.25" customHeight="1" hidden="1">
      <c r="A84" s="19" t="s">
        <v>971</v>
      </c>
      <c r="B84" s="129"/>
      <c r="C84" s="83" t="s">
        <v>1378</v>
      </c>
      <c r="D84" s="83" t="s">
        <v>1312</v>
      </c>
      <c r="E84" s="83" t="s">
        <v>972</v>
      </c>
      <c r="F84" s="84"/>
      <c r="G84" s="85">
        <f>SUM(G85)</f>
        <v>0</v>
      </c>
      <c r="H84" s="85">
        <f>SUM(H85)</f>
        <v>0</v>
      </c>
      <c r="I84" s="85" t="e">
        <f t="shared" si="4"/>
        <v>#DIV/0!</v>
      </c>
    </row>
    <row r="85" spans="1:9" s="1" customFormat="1" ht="15" hidden="1">
      <c r="A85" s="136" t="s">
        <v>1418</v>
      </c>
      <c r="B85" s="129"/>
      <c r="C85" s="83" t="s">
        <v>1378</v>
      </c>
      <c r="D85" s="83" t="s">
        <v>1312</v>
      </c>
      <c r="E85" s="83" t="s">
        <v>972</v>
      </c>
      <c r="F85" s="84" t="s">
        <v>1420</v>
      </c>
      <c r="G85" s="85"/>
      <c r="H85" s="85"/>
      <c r="I85" s="85" t="e">
        <f t="shared" si="4"/>
        <v>#DIV/0!</v>
      </c>
    </row>
    <row r="86" spans="1:9" s="1" customFormat="1" ht="71.25" hidden="1">
      <c r="A86" s="19" t="s">
        <v>351</v>
      </c>
      <c r="B86" s="129"/>
      <c r="C86" s="83" t="s">
        <v>1378</v>
      </c>
      <c r="D86" s="83" t="s">
        <v>1312</v>
      </c>
      <c r="E86" s="83" t="s">
        <v>973</v>
      </c>
      <c r="F86" s="84"/>
      <c r="G86" s="85">
        <f>SUM(G87)</f>
        <v>0</v>
      </c>
      <c r="H86" s="85">
        <f>SUM(H87)</f>
        <v>0</v>
      </c>
      <c r="I86" s="85" t="e">
        <f t="shared" si="4"/>
        <v>#DIV/0!</v>
      </c>
    </row>
    <row r="87" spans="1:9" s="1" customFormat="1" ht="23.25" customHeight="1" hidden="1">
      <c r="A87" s="136" t="s">
        <v>1418</v>
      </c>
      <c r="B87" s="129"/>
      <c r="C87" s="83" t="s">
        <v>1378</v>
      </c>
      <c r="D87" s="83" t="s">
        <v>1312</v>
      </c>
      <c r="E87" s="83" t="s">
        <v>973</v>
      </c>
      <c r="F87" s="84" t="s">
        <v>1420</v>
      </c>
      <c r="G87" s="85"/>
      <c r="H87" s="85"/>
      <c r="I87" s="85" t="e">
        <f t="shared" si="4"/>
        <v>#DIV/0!</v>
      </c>
    </row>
    <row r="88" spans="1:9" s="1" customFormat="1" ht="42.75">
      <c r="A88" s="17" t="s">
        <v>974</v>
      </c>
      <c r="B88" s="129"/>
      <c r="C88" s="83" t="s">
        <v>1378</v>
      </c>
      <c r="D88" s="83" t="s">
        <v>1312</v>
      </c>
      <c r="E88" s="83" t="s">
        <v>975</v>
      </c>
      <c r="F88" s="84"/>
      <c r="G88" s="85">
        <f>SUM(G89)+G95+G98</f>
        <v>9870.7</v>
      </c>
      <c r="H88" s="85">
        <f>SUM(H89)+H95+H98</f>
        <v>9870.7</v>
      </c>
      <c r="I88" s="85">
        <f t="shared" si="4"/>
        <v>100</v>
      </c>
    </row>
    <row r="89" spans="1:9" s="1" customFormat="1" ht="32.25" customHeight="1">
      <c r="A89" s="17" t="s">
        <v>976</v>
      </c>
      <c r="B89" s="129"/>
      <c r="C89" s="83" t="s">
        <v>1378</v>
      </c>
      <c r="D89" s="83" t="s">
        <v>1312</v>
      </c>
      <c r="E89" s="83" t="s">
        <v>977</v>
      </c>
      <c r="F89" s="84"/>
      <c r="G89" s="85">
        <f>SUM(G90+G91)</f>
        <v>9870.7</v>
      </c>
      <c r="H89" s="85">
        <f>SUM(H90+H91)</f>
        <v>9870.7</v>
      </c>
      <c r="I89" s="85">
        <f t="shared" si="4"/>
        <v>100</v>
      </c>
    </row>
    <row r="90" spans="1:9" s="1" customFormat="1" ht="15">
      <c r="A90" s="260" t="s">
        <v>1486</v>
      </c>
      <c r="B90" s="129"/>
      <c r="C90" s="83" t="s">
        <v>1378</v>
      </c>
      <c r="D90" s="83" t="s">
        <v>1312</v>
      </c>
      <c r="E90" s="83" t="s">
        <v>977</v>
      </c>
      <c r="F90" s="84" t="s">
        <v>1487</v>
      </c>
      <c r="G90" s="85">
        <v>9870.7</v>
      </c>
      <c r="H90" s="85">
        <v>9870.7</v>
      </c>
      <c r="I90" s="85">
        <f t="shared" si="4"/>
        <v>100</v>
      </c>
    </row>
    <row r="91" spans="1:9" s="1" customFormat="1" ht="28.5" hidden="1">
      <c r="A91" s="260" t="s">
        <v>978</v>
      </c>
      <c r="B91" s="129"/>
      <c r="C91" s="83" t="s">
        <v>1378</v>
      </c>
      <c r="D91" s="83" t="s">
        <v>1312</v>
      </c>
      <c r="E91" s="83" t="s">
        <v>977</v>
      </c>
      <c r="F91" s="84" t="s">
        <v>979</v>
      </c>
      <c r="G91" s="85"/>
      <c r="H91" s="85"/>
      <c r="I91" s="85" t="e">
        <f t="shared" si="4"/>
        <v>#DIV/0!</v>
      </c>
    </row>
    <row r="92" spans="1:9" s="1" customFormat="1" ht="28.5" hidden="1">
      <c r="A92" s="17" t="s">
        <v>953</v>
      </c>
      <c r="B92" s="82"/>
      <c r="C92" s="83" t="s">
        <v>1378</v>
      </c>
      <c r="D92" s="83" t="s">
        <v>1312</v>
      </c>
      <c r="E92" s="83" t="s">
        <v>1359</v>
      </c>
      <c r="F92" s="84"/>
      <c r="G92" s="85">
        <f>SUM(G93)</f>
        <v>0</v>
      </c>
      <c r="H92" s="85">
        <f>SUM(H93)</f>
        <v>0</v>
      </c>
      <c r="I92" s="85" t="e">
        <f t="shared" si="4"/>
        <v>#DIV/0!</v>
      </c>
    </row>
    <row r="93" spans="1:9" s="1" customFormat="1" ht="28.5" hidden="1">
      <c r="A93" s="17" t="s">
        <v>954</v>
      </c>
      <c r="B93" s="82"/>
      <c r="C93" s="83" t="s">
        <v>1378</v>
      </c>
      <c r="D93" s="83" t="s">
        <v>1312</v>
      </c>
      <c r="E93" s="83" t="s">
        <v>1419</v>
      </c>
      <c r="F93" s="84"/>
      <c r="G93" s="85">
        <f>SUM(G94)</f>
        <v>0</v>
      </c>
      <c r="H93" s="85">
        <f>SUM(H94)</f>
        <v>0</v>
      </c>
      <c r="I93" s="85" t="e">
        <f t="shared" si="4"/>
        <v>#DIV/0!</v>
      </c>
    </row>
    <row r="94" spans="1:9" s="1" customFormat="1" ht="15" hidden="1">
      <c r="A94" s="17" t="s">
        <v>1418</v>
      </c>
      <c r="B94" s="82"/>
      <c r="C94" s="83" t="s">
        <v>1378</v>
      </c>
      <c r="D94" s="83" t="s">
        <v>1312</v>
      </c>
      <c r="E94" s="83" t="s">
        <v>1419</v>
      </c>
      <c r="F94" s="84" t="s">
        <v>1420</v>
      </c>
      <c r="G94" s="85"/>
      <c r="H94" s="85"/>
      <c r="I94" s="85" t="e">
        <f t="shared" si="4"/>
        <v>#DIV/0!</v>
      </c>
    </row>
    <row r="95" spans="1:9" s="1" customFormat="1" ht="28.5" hidden="1">
      <c r="A95" s="17" t="s">
        <v>980</v>
      </c>
      <c r="B95" s="82"/>
      <c r="C95" s="83" t="s">
        <v>1378</v>
      </c>
      <c r="D95" s="83" t="s">
        <v>1312</v>
      </c>
      <c r="E95" s="83" t="s">
        <v>981</v>
      </c>
      <c r="F95" s="84"/>
      <c r="G95" s="85">
        <f>SUM(G96+G97)</f>
        <v>0</v>
      </c>
      <c r="H95" s="85">
        <f>SUM(H96+H97)</f>
        <v>0</v>
      </c>
      <c r="I95" s="85" t="e">
        <f t="shared" si="4"/>
        <v>#DIV/0!</v>
      </c>
    </row>
    <row r="96" spans="1:9" s="1" customFormat="1" ht="15" hidden="1">
      <c r="A96" s="136" t="s">
        <v>1418</v>
      </c>
      <c r="B96" s="82"/>
      <c r="C96" s="83" t="s">
        <v>1378</v>
      </c>
      <c r="D96" s="83" t="s">
        <v>1312</v>
      </c>
      <c r="E96" s="83" t="s">
        <v>981</v>
      </c>
      <c r="F96" s="84" t="s">
        <v>1420</v>
      </c>
      <c r="G96" s="85"/>
      <c r="H96" s="85"/>
      <c r="I96" s="85" t="e">
        <f t="shared" si="4"/>
        <v>#DIV/0!</v>
      </c>
    </row>
    <row r="97" spans="1:9" s="1" customFormat="1" ht="15" hidden="1">
      <c r="A97" s="136" t="s">
        <v>982</v>
      </c>
      <c r="B97" s="82"/>
      <c r="C97" s="83" t="s">
        <v>1378</v>
      </c>
      <c r="D97" s="83" t="s">
        <v>1312</v>
      </c>
      <c r="E97" s="83" t="s">
        <v>981</v>
      </c>
      <c r="F97" s="84" t="s">
        <v>983</v>
      </c>
      <c r="G97" s="85"/>
      <c r="H97" s="85"/>
      <c r="I97" s="85" t="e">
        <f t="shared" si="4"/>
        <v>#DIV/0!</v>
      </c>
    </row>
    <row r="98" spans="1:9" s="1" customFormat="1" ht="42.75" hidden="1">
      <c r="A98" s="17" t="s">
        <v>984</v>
      </c>
      <c r="B98" s="82"/>
      <c r="C98" s="83" t="s">
        <v>1378</v>
      </c>
      <c r="D98" s="83" t="s">
        <v>1312</v>
      </c>
      <c r="E98" s="83" t="s">
        <v>985</v>
      </c>
      <c r="F98" s="84"/>
      <c r="G98" s="85">
        <f>SUM(G99)</f>
        <v>0</v>
      </c>
      <c r="H98" s="85">
        <f>SUM(H99)</f>
        <v>0</v>
      </c>
      <c r="I98" s="85" t="e">
        <f t="shared" si="4"/>
        <v>#DIV/0!</v>
      </c>
    </row>
    <row r="99" spans="1:9" s="1" customFormat="1" ht="15" hidden="1">
      <c r="A99" s="136" t="s">
        <v>1418</v>
      </c>
      <c r="B99" s="82"/>
      <c r="C99" s="83" t="s">
        <v>1378</v>
      </c>
      <c r="D99" s="83" t="s">
        <v>1312</v>
      </c>
      <c r="E99" s="83" t="s">
        <v>985</v>
      </c>
      <c r="F99" s="84" t="s">
        <v>1420</v>
      </c>
      <c r="G99" s="85"/>
      <c r="H99" s="85"/>
      <c r="I99" s="85" t="e">
        <f t="shared" si="4"/>
        <v>#DIV/0!</v>
      </c>
    </row>
    <row r="100" spans="1:9" s="1" customFormat="1" ht="15" hidden="1">
      <c r="A100" s="95" t="s">
        <v>986</v>
      </c>
      <c r="B100" s="82"/>
      <c r="C100" s="83" t="s">
        <v>1378</v>
      </c>
      <c r="D100" s="83" t="s">
        <v>1312</v>
      </c>
      <c r="E100" s="83" t="s">
        <v>885</v>
      </c>
      <c r="F100" s="84"/>
      <c r="G100" s="85">
        <f>SUM(G101+G103)</f>
        <v>0</v>
      </c>
      <c r="H100" s="85">
        <f>SUM(H101+H103)</f>
        <v>0</v>
      </c>
      <c r="I100" s="85" t="e">
        <f t="shared" si="4"/>
        <v>#DIV/0!</v>
      </c>
    </row>
    <row r="101" spans="1:9" s="1" customFormat="1" ht="25.5" customHeight="1" hidden="1">
      <c r="A101" s="125" t="s">
        <v>1006</v>
      </c>
      <c r="B101" s="82"/>
      <c r="C101" s="83" t="s">
        <v>1378</v>
      </c>
      <c r="D101" s="83" t="s">
        <v>1312</v>
      </c>
      <c r="E101" s="83" t="s">
        <v>1007</v>
      </c>
      <c r="F101" s="84"/>
      <c r="G101" s="85">
        <f>SUM(G102)</f>
        <v>0</v>
      </c>
      <c r="H101" s="85">
        <f>SUM(H102)</f>
        <v>0</v>
      </c>
      <c r="I101" s="85" t="e">
        <f t="shared" si="4"/>
        <v>#DIV/0!</v>
      </c>
    </row>
    <row r="102" spans="1:9" s="1" customFormat="1" ht="14.25" customHeight="1" hidden="1">
      <c r="A102" s="95" t="s">
        <v>1486</v>
      </c>
      <c r="B102" s="82"/>
      <c r="C102" s="83" t="s">
        <v>1378</v>
      </c>
      <c r="D102" s="83" t="s">
        <v>1312</v>
      </c>
      <c r="E102" s="83" t="s">
        <v>1007</v>
      </c>
      <c r="F102" s="84" t="s">
        <v>1487</v>
      </c>
      <c r="G102" s="85"/>
      <c r="H102" s="85"/>
      <c r="I102" s="85" t="e">
        <f t="shared" si="4"/>
        <v>#DIV/0!</v>
      </c>
    </row>
    <row r="103" spans="1:9" s="1" customFormat="1" ht="28.5" hidden="1">
      <c r="A103" s="125" t="s">
        <v>990</v>
      </c>
      <c r="B103" s="91"/>
      <c r="C103" s="83" t="s">
        <v>1378</v>
      </c>
      <c r="D103" s="83" t="s">
        <v>1312</v>
      </c>
      <c r="E103" s="83" t="s">
        <v>991</v>
      </c>
      <c r="F103" s="86"/>
      <c r="G103" s="85">
        <f>SUM(G104)</f>
        <v>0</v>
      </c>
      <c r="H103" s="85">
        <f>SUM(H104)</f>
        <v>0</v>
      </c>
      <c r="I103" s="85" t="e">
        <f t="shared" si="4"/>
        <v>#DIV/0!</v>
      </c>
    </row>
    <row r="104" spans="1:9" s="1" customFormat="1" ht="15" hidden="1">
      <c r="A104" s="95" t="s">
        <v>1319</v>
      </c>
      <c r="B104" s="20"/>
      <c r="C104" s="83" t="s">
        <v>1378</v>
      </c>
      <c r="D104" s="83" t="s">
        <v>1312</v>
      </c>
      <c r="E104" s="83" t="s">
        <v>991</v>
      </c>
      <c r="F104" s="104" t="s">
        <v>1320</v>
      </c>
      <c r="G104" s="21"/>
      <c r="H104" s="21"/>
      <c r="I104" s="85" t="e">
        <f t="shared" si="4"/>
        <v>#DIV/0!</v>
      </c>
    </row>
    <row r="105" spans="1:9" s="1" customFormat="1" ht="15" hidden="1">
      <c r="A105" s="125" t="s">
        <v>1480</v>
      </c>
      <c r="B105" s="102"/>
      <c r="C105" s="132" t="s">
        <v>1378</v>
      </c>
      <c r="D105" s="132" t="s">
        <v>1312</v>
      </c>
      <c r="E105" s="132" t="s">
        <v>1481</v>
      </c>
      <c r="F105" s="130"/>
      <c r="G105" s="131">
        <f>SUM(G109)+G114+G106</f>
        <v>0</v>
      </c>
      <c r="H105" s="131">
        <f>SUM(H109)+H114+H106</f>
        <v>0</v>
      </c>
      <c r="I105" s="85" t="e">
        <f t="shared" si="4"/>
        <v>#DIV/0!</v>
      </c>
    </row>
    <row r="106" spans="1:9" s="1" customFormat="1" ht="28.5" hidden="1">
      <c r="A106" s="125" t="s">
        <v>992</v>
      </c>
      <c r="B106" s="102"/>
      <c r="C106" s="132" t="s">
        <v>1378</v>
      </c>
      <c r="D106" s="132" t="s">
        <v>1312</v>
      </c>
      <c r="E106" s="132" t="s">
        <v>993</v>
      </c>
      <c r="F106" s="130"/>
      <c r="G106" s="131">
        <f>SUM(G107)</f>
        <v>0</v>
      </c>
      <c r="H106" s="131">
        <f>SUM(H107)</f>
        <v>0</v>
      </c>
      <c r="I106" s="85" t="e">
        <f t="shared" si="4"/>
        <v>#DIV/0!</v>
      </c>
    </row>
    <row r="107" spans="1:9" s="1" customFormat="1" ht="15" hidden="1">
      <c r="A107" s="125" t="s">
        <v>1418</v>
      </c>
      <c r="B107" s="102"/>
      <c r="C107" s="132" t="s">
        <v>1378</v>
      </c>
      <c r="D107" s="132" t="s">
        <v>1312</v>
      </c>
      <c r="E107" s="132" t="s">
        <v>993</v>
      </c>
      <c r="F107" s="130" t="s">
        <v>1420</v>
      </c>
      <c r="G107" s="131"/>
      <c r="H107" s="131"/>
      <c r="I107" s="85" t="e">
        <f t="shared" si="4"/>
        <v>#DIV/0!</v>
      </c>
    </row>
    <row r="108" spans="1:9" s="1" customFormat="1" ht="15" hidden="1">
      <c r="A108" s="125"/>
      <c r="B108" s="102"/>
      <c r="C108" s="102"/>
      <c r="D108" s="102"/>
      <c r="E108" s="102"/>
      <c r="F108" s="130"/>
      <c r="G108" s="131"/>
      <c r="H108" s="131"/>
      <c r="I108" s="85" t="e">
        <f t="shared" si="4"/>
        <v>#DIV/0!</v>
      </c>
    </row>
    <row r="109" spans="1:9" s="1" customFormat="1" ht="28.5" hidden="1">
      <c r="A109" s="95" t="s">
        <v>994</v>
      </c>
      <c r="B109" s="102"/>
      <c r="C109" s="132" t="s">
        <v>1378</v>
      </c>
      <c r="D109" s="132" t="s">
        <v>1312</v>
      </c>
      <c r="E109" s="132" t="s">
        <v>995</v>
      </c>
      <c r="F109" s="130"/>
      <c r="G109" s="131">
        <f>SUM(G110+G112)</f>
        <v>0</v>
      </c>
      <c r="H109" s="131">
        <f>SUM(H110+H112)</f>
        <v>0</v>
      </c>
      <c r="I109" s="85" t="e">
        <f t="shared" si="4"/>
        <v>#DIV/0!</v>
      </c>
    </row>
    <row r="110" spans="1:9" s="1" customFormat="1" ht="28.5" hidden="1">
      <c r="A110" s="125" t="s">
        <v>996</v>
      </c>
      <c r="B110" s="133"/>
      <c r="C110" s="132" t="s">
        <v>1378</v>
      </c>
      <c r="D110" s="132" t="s">
        <v>1312</v>
      </c>
      <c r="E110" s="132" t="s">
        <v>997</v>
      </c>
      <c r="F110" s="130"/>
      <c r="G110" s="131">
        <f>SUM(G111)</f>
        <v>0</v>
      </c>
      <c r="H110" s="131">
        <f>SUM(H111)</f>
        <v>0</v>
      </c>
      <c r="I110" s="85" t="e">
        <f t="shared" si="4"/>
        <v>#DIV/0!</v>
      </c>
    </row>
    <row r="111" spans="1:9" s="1" customFormat="1" ht="15" hidden="1">
      <c r="A111" s="17" t="s">
        <v>1418</v>
      </c>
      <c r="B111" s="102"/>
      <c r="C111" s="132" t="s">
        <v>1378</v>
      </c>
      <c r="D111" s="132" t="s">
        <v>1312</v>
      </c>
      <c r="E111" s="132" t="s">
        <v>997</v>
      </c>
      <c r="F111" s="106" t="s">
        <v>1420</v>
      </c>
      <c r="G111" s="85"/>
      <c r="H111" s="85"/>
      <c r="I111" s="85" t="e">
        <f t="shared" si="4"/>
        <v>#DIV/0!</v>
      </c>
    </row>
    <row r="112" spans="1:9" s="1" customFormat="1" ht="15" hidden="1">
      <c r="A112" s="17" t="s">
        <v>998</v>
      </c>
      <c r="B112" s="102"/>
      <c r="C112" s="132" t="s">
        <v>1378</v>
      </c>
      <c r="D112" s="132" t="s">
        <v>1312</v>
      </c>
      <c r="E112" s="132" t="s">
        <v>999</v>
      </c>
      <c r="F112" s="106"/>
      <c r="G112" s="85">
        <f>SUM(G113)</f>
        <v>0</v>
      </c>
      <c r="H112" s="85">
        <f>SUM(H113)</f>
        <v>0</v>
      </c>
      <c r="I112" s="85" t="e">
        <f t="shared" si="4"/>
        <v>#DIV/0!</v>
      </c>
    </row>
    <row r="113" spans="1:9" s="1" customFormat="1" ht="15" hidden="1">
      <c r="A113" s="95" t="s">
        <v>1319</v>
      </c>
      <c r="B113" s="20"/>
      <c r="C113" s="83" t="s">
        <v>1378</v>
      </c>
      <c r="D113" s="83" t="s">
        <v>1312</v>
      </c>
      <c r="E113" s="132" t="s">
        <v>999</v>
      </c>
      <c r="F113" s="106" t="s">
        <v>1320</v>
      </c>
      <c r="G113" s="85"/>
      <c r="H113" s="85"/>
      <c r="I113" s="85" t="e">
        <f t="shared" si="4"/>
        <v>#DIV/0!</v>
      </c>
    </row>
    <row r="114" spans="1:9" s="1" customFormat="1" ht="28.5" hidden="1">
      <c r="A114" s="95" t="s">
        <v>1000</v>
      </c>
      <c r="B114" s="20"/>
      <c r="C114" s="83" t="s">
        <v>1378</v>
      </c>
      <c r="D114" s="83" t="s">
        <v>1312</v>
      </c>
      <c r="E114" s="103" t="s">
        <v>1001</v>
      </c>
      <c r="F114" s="106"/>
      <c r="G114" s="85"/>
      <c r="H114" s="85"/>
      <c r="I114" s="85" t="e">
        <f t="shared" si="4"/>
        <v>#DIV/0!</v>
      </c>
    </row>
    <row r="115" spans="1:9" s="1" customFormat="1" ht="28.5" hidden="1">
      <c r="A115" s="95" t="s">
        <v>1002</v>
      </c>
      <c r="B115" s="20"/>
      <c r="C115" s="83" t="s">
        <v>1378</v>
      </c>
      <c r="D115" s="83" t="s">
        <v>1312</v>
      </c>
      <c r="E115" s="103" t="s">
        <v>1003</v>
      </c>
      <c r="F115" s="106"/>
      <c r="G115" s="85">
        <f>SUM(G116)</f>
        <v>0</v>
      </c>
      <c r="H115" s="85">
        <f>SUM(H116)</f>
        <v>0</v>
      </c>
      <c r="I115" s="85" t="e">
        <f t="shared" si="4"/>
        <v>#DIV/0!</v>
      </c>
    </row>
    <row r="116" spans="1:9" s="1" customFormat="1" ht="15" hidden="1">
      <c r="A116" s="95" t="s">
        <v>1486</v>
      </c>
      <c r="B116" s="20"/>
      <c r="C116" s="83" t="s">
        <v>1378</v>
      </c>
      <c r="D116" s="83" t="s">
        <v>1312</v>
      </c>
      <c r="E116" s="132" t="s">
        <v>1003</v>
      </c>
      <c r="F116" s="106" t="s">
        <v>1487</v>
      </c>
      <c r="G116" s="85"/>
      <c r="H116" s="85"/>
      <c r="I116" s="85" t="e">
        <f t="shared" si="4"/>
        <v>#DIV/0!</v>
      </c>
    </row>
    <row r="117" spans="1:9" s="1" customFormat="1" ht="28.5" hidden="1">
      <c r="A117" s="95" t="s">
        <v>1004</v>
      </c>
      <c r="B117" s="20"/>
      <c r="C117" s="83" t="s">
        <v>1378</v>
      </c>
      <c r="D117" s="83" t="s">
        <v>1312</v>
      </c>
      <c r="E117" s="103" t="s">
        <v>1005</v>
      </c>
      <c r="F117" s="106"/>
      <c r="G117" s="85">
        <f>SUM(G118)</f>
        <v>0</v>
      </c>
      <c r="H117" s="85">
        <f>SUM(H118)</f>
        <v>0</v>
      </c>
      <c r="I117" s="85" t="e">
        <f t="shared" si="4"/>
        <v>#DIV/0!</v>
      </c>
    </row>
    <row r="118" spans="1:9" s="1" customFormat="1" ht="15" hidden="1">
      <c r="A118" s="95" t="s">
        <v>1486</v>
      </c>
      <c r="B118" s="20"/>
      <c r="C118" s="83" t="s">
        <v>1378</v>
      </c>
      <c r="D118" s="83" t="s">
        <v>1312</v>
      </c>
      <c r="E118" s="132" t="s">
        <v>1005</v>
      </c>
      <c r="F118" s="106" t="s">
        <v>1487</v>
      </c>
      <c r="G118" s="85"/>
      <c r="H118" s="85"/>
      <c r="I118" s="85" t="e">
        <f t="shared" si="4"/>
        <v>#DIV/0!</v>
      </c>
    </row>
    <row r="119" spans="1:9" s="1" customFormat="1" ht="15" hidden="1">
      <c r="A119" s="95" t="s">
        <v>986</v>
      </c>
      <c r="B119" s="20"/>
      <c r="C119" s="83" t="s">
        <v>1378</v>
      </c>
      <c r="D119" s="83" t="s">
        <v>1312</v>
      </c>
      <c r="E119" s="132" t="s">
        <v>987</v>
      </c>
      <c r="F119" s="106"/>
      <c r="G119" s="85">
        <f>SUM(G120)</f>
        <v>0</v>
      </c>
      <c r="H119" s="85">
        <f>SUM(H120)</f>
        <v>0</v>
      </c>
      <c r="I119" s="85" t="e">
        <f t="shared" si="4"/>
        <v>#DIV/0!</v>
      </c>
    </row>
    <row r="120" spans="1:9" s="1" customFormat="1" ht="28.5" hidden="1">
      <c r="A120" s="95" t="s">
        <v>895</v>
      </c>
      <c r="B120" s="20"/>
      <c r="C120" s="83" t="s">
        <v>1378</v>
      </c>
      <c r="D120" s="83" t="s">
        <v>1312</v>
      </c>
      <c r="E120" s="103" t="s">
        <v>991</v>
      </c>
      <c r="F120" s="106"/>
      <c r="G120" s="85">
        <f>SUM(G121)</f>
        <v>0</v>
      </c>
      <c r="H120" s="85">
        <f>SUM(H121)</f>
        <v>0</v>
      </c>
      <c r="I120" s="85" t="e">
        <f t="shared" si="4"/>
        <v>#DIV/0!</v>
      </c>
    </row>
    <row r="121" spans="1:9" s="1" customFormat="1" ht="15" hidden="1">
      <c r="A121" s="95" t="s">
        <v>1319</v>
      </c>
      <c r="B121" s="20"/>
      <c r="C121" s="83" t="s">
        <v>1378</v>
      </c>
      <c r="D121" s="83" t="s">
        <v>1312</v>
      </c>
      <c r="E121" s="103" t="s">
        <v>991</v>
      </c>
      <c r="F121" s="104" t="s">
        <v>1320</v>
      </c>
      <c r="G121" s="85"/>
      <c r="H121" s="85"/>
      <c r="I121" s="85" t="e">
        <f t="shared" si="4"/>
        <v>#DIV/0!</v>
      </c>
    </row>
    <row r="122" spans="1:9" s="1" customFormat="1" ht="15">
      <c r="A122" s="136" t="s">
        <v>1374</v>
      </c>
      <c r="B122" s="102"/>
      <c r="C122" s="102" t="s">
        <v>1378</v>
      </c>
      <c r="D122" s="102" t="s">
        <v>1312</v>
      </c>
      <c r="E122" s="102" t="s">
        <v>1375</v>
      </c>
      <c r="F122" s="106"/>
      <c r="G122" s="85">
        <f>SUM(G123+G125)+G128</f>
        <v>106.1</v>
      </c>
      <c r="H122" s="85">
        <f>SUM(H123+H125)+H128</f>
        <v>32.3</v>
      </c>
      <c r="I122" s="85">
        <f t="shared" si="4"/>
        <v>30.442978322337417</v>
      </c>
    </row>
    <row r="123" spans="1:9" s="1" customFormat="1" ht="42.75">
      <c r="A123" s="134" t="s">
        <v>355</v>
      </c>
      <c r="B123" s="102"/>
      <c r="C123" s="261" t="s">
        <v>1378</v>
      </c>
      <c r="D123" s="261" t="s">
        <v>1312</v>
      </c>
      <c r="E123" s="261" t="s">
        <v>271</v>
      </c>
      <c r="F123" s="106"/>
      <c r="G123" s="135">
        <f>SUM(G124:G124)</f>
        <v>66.1</v>
      </c>
      <c r="H123" s="135">
        <f>SUM(H124:H124)</f>
        <v>0</v>
      </c>
      <c r="I123" s="85">
        <f t="shared" si="4"/>
        <v>0</v>
      </c>
    </row>
    <row r="124" spans="1:9" s="1" customFormat="1" ht="18" customHeight="1">
      <c r="A124" s="95" t="s">
        <v>1486</v>
      </c>
      <c r="B124" s="102"/>
      <c r="C124" s="102" t="s">
        <v>1378</v>
      </c>
      <c r="D124" s="102" t="s">
        <v>1312</v>
      </c>
      <c r="E124" s="102" t="s">
        <v>271</v>
      </c>
      <c r="F124" s="106" t="s">
        <v>1487</v>
      </c>
      <c r="G124" s="135">
        <v>66.1</v>
      </c>
      <c r="H124" s="135"/>
      <c r="I124" s="85">
        <f t="shared" si="4"/>
        <v>0</v>
      </c>
    </row>
    <row r="125" spans="1:9" s="23" customFormat="1" ht="15" hidden="1">
      <c r="A125" s="136" t="s">
        <v>1418</v>
      </c>
      <c r="B125" s="102"/>
      <c r="C125" s="102" t="s">
        <v>1378</v>
      </c>
      <c r="D125" s="102" t="s">
        <v>1312</v>
      </c>
      <c r="E125" s="102" t="s">
        <v>1375</v>
      </c>
      <c r="F125" s="106" t="s">
        <v>1420</v>
      </c>
      <c r="G125" s="21">
        <f>SUM(G126)</f>
        <v>0</v>
      </c>
      <c r="H125" s="21">
        <f>SUM(H126)</f>
        <v>0</v>
      </c>
      <c r="I125" s="85" t="e">
        <f t="shared" si="4"/>
        <v>#DIV/0!</v>
      </c>
    </row>
    <row r="126" spans="1:9" ht="28.5" hidden="1">
      <c r="A126" s="17" t="s">
        <v>1014</v>
      </c>
      <c r="B126" s="102"/>
      <c r="C126" s="103" t="s">
        <v>1378</v>
      </c>
      <c r="D126" s="103" t="s">
        <v>1312</v>
      </c>
      <c r="E126" s="103" t="s">
        <v>1015</v>
      </c>
      <c r="F126" s="104" t="s">
        <v>1420</v>
      </c>
      <c r="G126" s="85">
        <f>SUM(G127)</f>
        <v>0</v>
      </c>
      <c r="H126" s="85">
        <f>SUM(H127)</f>
        <v>0</v>
      </c>
      <c r="I126" s="85" t="e">
        <f t="shared" si="4"/>
        <v>#DIV/0!</v>
      </c>
    </row>
    <row r="127" spans="1:9" s="1" customFormat="1" ht="28.5" hidden="1">
      <c r="A127" s="125" t="s">
        <v>996</v>
      </c>
      <c r="B127" s="102"/>
      <c r="C127" s="103" t="s">
        <v>1378</v>
      </c>
      <c r="D127" s="103" t="s">
        <v>1312</v>
      </c>
      <c r="E127" s="103" t="s">
        <v>1016</v>
      </c>
      <c r="F127" s="104" t="s">
        <v>1420</v>
      </c>
      <c r="G127" s="85"/>
      <c r="H127" s="85"/>
      <c r="I127" s="85" t="e">
        <f t="shared" si="4"/>
        <v>#DIV/0!</v>
      </c>
    </row>
    <row r="128" spans="1:9" s="1" customFormat="1" ht="28.5">
      <c r="A128" s="141" t="s">
        <v>370</v>
      </c>
      <c r="B128" s="102"/>
      <c r="C128" s="103" t="s">
        <v>1378</v>
      </c>
      <c r="D128" s="103" t="s">
        <v>1312</v>
      </c>
      <c r="E128" s="103" t="s">
        <v>371</v>
      </c>
      <c r="F128" s="104"/>
      <c r="G128" s="85">
        <f>SUM(G129)</f>
        <v>40</v>
      </c>
      <c r="H128" s="85">
        <f>SUM(H129)</f>
        <v>32.3</v>
      </c>
      <c r="I128" s="85">
        <f t="shared" si="4"/>
        <v>80.74999999999999</v>
      </c>
    </row>
    <row r="129" spans="1:9" s="1" customFormat="1" ht="15">
      <c r="A129" s="95" t="s">
        <v>1319</v>
      </c>
      <c r="B129" s="102"/>
      <c r="C129" s="103" t="s">
        <v>1378</v>
      </c>
      <c r="D129" s="103" t="s">
        <v>1312</v>
      </c>
      <c r="E129" s="103" t="s">
        <v>371</v>
      </c>
      <c r="F129" s="104" t="s">
        <v>1320</v>
      </c>
      <c r="G129" s="85">
        <v>40</v>
      </c>
      <c r="H129" s="85">
        <v>32.3</v>
      </c>
      <c r="I129" s="85">
        <f t="shared" si="4"/>
        <v>80.74999999999999</v>
      </c>
    </row>
    <row r="130" spans="1:9" ht="20.25" customHeight="1">
      <c r="A130" s="17" t="s">
        <v>1019</v>
      </c>
      <c r="B130" s="91"/>
      <c r="C130" s="92" t="s">
        <v>1378</v>
      </c>
      <c r="D130" s="92" t="s">
        <v>1314</v>
      </c>
      <c r="E130" s="92"/>
      <c r="F130" s="86"/>
      <c r="G130" s="85">
        <f>SUM(G137+G155)+G131+G152+G134</f>
        <v>80524.99999999999</v>
      </c>
      <c r="H130" s="85">
        <f>SUM(H137+H155)+H131+H152+H134</f>
        <v>79262.9</v>
      </c>
      <c r="I130" s="85">
        <f t="shared" si="4"/>
        <v>98.43266066438994</v>
      </c>
    </row>
    <row r="131" spans="1:9" ht="19.5" customHeight="1" hidden="1">
      <c r="A131" s="95" t="s">
        <v>1399</v>
      </c>
      <c r="B131" s="82"/>
      <c r="C131" s="92" t="s">
        <v>1378</v>
      </c>
      <c r="D131" s="92" t="s">
        <v>1314</v>
      </c>
      <c r="E131" s="92" t="s">
        <v>1400</v>
      </c>
      <c r="F131" s="86"/>
      <c r="G131" s="85">
        <f>SUM(G132)</f>
        <v>0</v>
      </c>
      <c r="H131" s="85">
        <f>SUM(H132)</f>
        <v>0</v>
      </c>
      <c r="I131" s="85" t="e">
        <f t="shared" si="4"/>
        <v>#DIV/0!</v>
      </c>
    </row>
    <row r="132" spans="1:9" ht="19.5" customHeight="1" hidden="1">
      <c r="A132" s="95" t="s">
        <v>1372</v>
      </c>
      <c r="B132" s="82"/>
      <c r="C132" s="92" t="s">
        <v>1378</v>
      </c>
      <c r="D132" s="92" t="s">
        <v>1314</v>
      </c>
      <c r="E132" s="92" t="s">
        <v>1373</v>
      </c>
      <c r="F132" s="84"/>
      <c r="G132" s="85">
        <f>SUM(G133)</f>
        <v>0</v>
      </c>
      <c r="H132" s="85">
        <f>SUM(H133)</f>
        <v>0</v>
      </c>
      <c r="I132" s="85" t="e">
        <f t="shared" si="4"/>
        <v>#DIV/0!</v>
      </c>
    </row>
    <row r="133" spans="1:9" ht="19.5" customHeight="1" hidden="1">
      <c r="A133" s="95" t="s">
        <v>1319</v>
      </c>
      <c r="B133" s="82"/>
      <c r="C133" s="92" t="s">
        <v>1378</v>
      </c>
      <c r="D133" s="92" t="s">
        <v>1314</v>
      </c>
      <c r="E133" s="92" t="s">
        <v>1373</v>
      </c>
      <c r="F133" s="84" t="s">
        <v>1320</v>
      </c>
      <c r="G133" s="85"/>
      <c r="H133" s="85"/>
      <c r="I133" s="85" t="e">
        <f t="shared" si="4"/>
        <v>#DIV/0!</v>
      </c>
    </row>
    <row r="134" spans="1:9" ht="19.5" customHeight="1" hidden="1">
      <c r="A134" s="95" t="s">
        <v>1023</v>
      </c>
      <c r="B134" s="82"/>
      <c r="C134" s="92" t="s">
        <v>1378</v>
      </c>
      <c r="D134" s="92" t="s">
        <v>1314</v>
      </c>
      <c r="E134" s="92" t="s">
        <v>1496</v>
      </c>
      <c r="F134" s="84"/>
      <c r="G134" s="85">
        <f>SUM(G135)</f>
        <v>0</v>
      </c>
      <c r="H134" s="85">
        <f>SUM(H135)</f>
        <v>0</v>
      </c>
      <c r="I134" s="85" t="e">
        <f t="shared" si="4"/>
        <v>#DIV/0!</v>
      </c>
    </row>
    <row r="135" spans="1:9" ht="19.5" customHeight="1" hidden="1">
      <c r="A135" s="95" t="s">
        <v>1024</v>
      </c>
      <c r="B135" s="82"/>
      <c r="C135" s="92" t="s">
        <v>1378</v>
      </c>
      <c r="D135" s="92" t="s">
        <v>1314</v>
      </c>
      <c r="E135" s="92" t="s">
        <v>948</v>
      </c>
      <c r="F135" s="84"/>
      <c r="G135" s="85">
        <f>SUM(G136)</f>
        <v>0</v>
      </c>
      <c r="H135" s="85">
        <f>SUM(H136)</f>
        <v>0</v>
      </c>
      <c r="I135" s="85" t="e">
        <f t="shared" si="4"/>
        <v>#DIV/0!</v>
      </c>
    </row>
    <row r="136" spans="1:9" ht="19.5" customHeight="1" hidden="1">
      <c r="A136" s="95" t="s">
        <v>1486</v>
      </c>
      <c r="B136" s="82"/>
      <c r="C136" s="92" t="s">
        <v>1378</v>
      </c>
      <c r="D136" s="92" t="s">
        <v>1314</v>
      </c>
      <c r="E136" s="92" t="s">
        <v>948</v>
      </c>
      <c r="F136" s="84" t="s">
        <v>1487</v>
      </c>
      <c r="G136" s="85"/>
      <c r="H136" s="85"/>
      <c r="I136" s="85" t="e">
        <f t="shared" si="4"/>
        <v>#DIV/0!</v>
      </c>
    </row>
    <row r="137" spans="1:9" ht="18" customHeight="1">
      <c r="A137" s="257" t="s">
        <v>1025</v>
      </c>
      <c r="B137" s="91"/>
      <c r="C137" s="92" t="s">
        <v>1378</v>
      </c>
      <c r="D137" s="92" t="s">
        <v>1314</v>
      </c>
      <c r="E137" s="92" t="s">
        <v>1020</v>
      </c>
      <c r="F137" s="86"/>
      <c r="G137" s="85">
        <f>SUM(G138+G140+G142)+G146</f>
        <v>19058.2</v>
      </c>
      <c r="H137" s="85">
        <f>SUM(H138+H140+H142)+H146</f>
        <v>18978.1</v>
      </c>
      <c r="I137" s="85">
        <f t="shared" si="4"/>
        <v>99.57970847194383</v>
      </c>
    </row>
    <row r="138" spans="1:9" ht="42.75" hidden="1">
      <c r="A138" s="136" t="s">
        <v>1026</v>
      </c>
      <c r="B138" s="91"/>
      <c r="C138" s="92" t="s">
        <v>1378</v>
      </c>
      <c r="D138" s="92" t="s">
        <v>1314</v>
      </c>
      <c r="E138" s="92" t="s">
        <v>1027</v>
      </c>
      <c r="F138" s="86"/>
      <c r="G138" s="85">
        <f>SUM(G139)</f>
        <v>0</v>
      </c>
      <c r="H138" s="85">
        <f>SUM(H139)</f>
        <v>0</v>
      </c>
      <c r="I138" s="85" t="e">
        <f t="shared" si="4"/>
        <v>#DIV/0!</v>
      </c>
    </row>
    <row r="139" spans="1:9" s="262" customFormat="1" ht="15" hidden="1">
      <c r="A139" s="95" t="s">
        <v>1486</v>
      </c>
      <c r="B139" s="82"/>
      <c r="C139" s="83" t="s">
        <v>1378</v>
      </c>
      <c r="D139" s="92" t="s">
        <v>1314</v>
      </c>
      <c r="E139" s="92" t="s">
        <v>1027</v>
      </c>
      <c r="F139" s="84" t="s">
        <v>1487</v>
      </c>
      <c r="G139" s="85"/>
      <c r="H139" s="85"/>
      <c r="I139" s="85" t="e">
        <f aca="true" t="shared" si="5" ref="I139:I202">SUM(H139/G139*100)</f>
        <v>#DIV/0!</v>
      </c>
    </row>
    <row r="140" spans="1:9" ht="42.75" hidden="1">
      <c r="A140" s="136" t="s">
        <v>1028</v>
      </c>
      <c r="B140" s="82"/>
      <c r="C140" s="92" t="s">
        <v>1378</v>
      </c>
      <c r="D140" s="92" t="s">
        <v>1314</v>
      </c>
      <c r="E140" s="92" t="s">
        <v>1029</v>
      </c>
      <c r="F140" s="84"/>
      <c r="G140" s="85">
        <f>SUM(G141)</f>
        <v>0</v>
      </c>
      <c r="H140" s="85">
        <f>SUM(H141)</f>
        <v>0</v>
      </c>
      <c r="I140" s="85" t="e">
        <f t="shared" si="5"/>
        <v>#DIV/0!</v>
      </c>
    </row>
    <row r="141" spans="1:9" s="262" customFormat="1" ht="19.5" customHeight="1" hidden="1">
      <c r="A141" s="95" t="s">
        <v>1486</v>
      </c>
      <c r="B141" s="82"/>
      <c r="C141" s="92" t="s">
        <v>1378</v>
      </c>
      <c r="D141" s="92" t="s">
        <v>1314</v>
      </c>
      <c r="E141" s="92" t="s">
        <v>1029</v>
      </c>
      <c r="F141" s="84" t="s">
        <v>1487</v>
      </c>
      <c r="G141" s="85"/>
      <c r="H141" s="85"/>
      <c r="I141" s="85" t="e">
        <f t="shared" si="5"/>
        <v>#DIV/0!</v>
      </c>
    </row>
    <row r="142" spans="1:9" ht="20.25" customHeight="1">
      <c r="A142" s="125" t="s">
        <v>1030</v>
      </c>
      <c r="B142" s="91"/>
      <c r="C142" s="92" t="s">
        <v>1378</v>
      </c>
      <c r="D142" s="92" t="s">
        <v>1314</v>
      </c>
      <c r="E142" s="92" t="s">
        <v>1031</v>
      </c>
      <c r="F142" s="86"/>
      <c r="G142" s="85">
        <f>SUM(G143:G144)+G145</f>
        <v>4023.9</v>
      </c>
      <c r="H142" s="85">
        <f>SUM(H143:H144)+H145</f>
        <v>3943.8</v>
      </c>
      <c r="I142" s="85">
        <f t="shared" si="5"/>
        <v>98.00939387161709</v>
      </c>
    </row>
    <row r="143" spans="1:9" ht="19.5" customHeight="1" hidden="1">
      <c r="A143" s="95" t="s">
        <v>1486</v>
      </c>
      <c r="B143" s="91"/>
      <c r="C143" s="92" t="s">
        <v>1378</v>
      </c>
      <c r="D143" s="92" t="s">
        <v>1314</v>
      </c>
      <c r="E143" s="92" t="s">
        <v>1031</v>
      </c>
      <c r="F143" s="84" t="s">
        <v>1487</v>
      </c>
      <c r="G143" s="21"/>
      <c r="H143" s="21"/>
      <c r="I143" s="85" t="e">
        <f t="shared" si="5"/>
        <v>#DIV/0!</v>
      </c>
    </row>
    <row r="144" spans="1:9" ht="19.5" customHeight="1" hidden="1">
      <c r="A144" s="95" t="s">
        <v>1486</v>
      </c>
      <c r="B144" s="91"/>
      <c r="C144" s="92" t="s">
        <v>1378</v>
      </c>
      <c r="D144" s="92" t="s">
        <v>1314</v>
      </c>
      <c r="E144" s="92" t="s">
        <v>1031</v>
      </c>
      <c r="F144" s="84" t="s">
        <v>1487</v>
      </c>
      <c r="G144" s="21"/>
      <c r="H144" s="21"/>
      <c r="I144" s="85" t="e">
        <f t="shared" si="5"/>
        <v>#DIV/0!</v>
      </c>
    </row>
    <row r="145" spans="1:9" ht="27" customHeight="1">
      <c r="A145" s="95" t="s">
        <v>1319</v>
      </c>
      <c r="B145" s="91"/>
      <c r="C145" s="92" t="s">
        <v>1378</v>
      </c>
      <c r="D145" s="92" t="s">
        <v>1314</v>
      </c>
      <c r="E145" s="92" t="s">
        <v>1031</v>
      </c>
      <c r="F145" s="84" t="s">
        <v>1320</v>
      </c>
      <c r="G145" s="21">
        <v>4023.9</v>
      </c>
      <c r="H145" s="21">
        <v>3943.8</v>
      </c>
      <c r="I145" s="85">
        <f t="shared" si="5"/>
        <v>98.00939387161709</v>
      </c>
    </row>
    <row r="146" spans="1:9" ht="27" customHeight="1">
      <c r="A146" s="95" t="s">
        <v>305</v>
      </c>
      <c r="B146" s="91"/>
      <c r="C146" s="92" t="s">
        <v>1378</v>
      </c>
      <c r="D146" s="92" t="s">
        <v>1314</v>
      </c>
      <c r="E146" s="92" t="s">
        <v>356</v>
      </c>
      <c r="F146" s="84"/>
      <c r="G146" s="21">
        <f>SUM(G147)+G149</f>
        <v>15034.3</v>
      </c>
      <c r="H146" s="21">
        <f>SUM(H147)+H149</f>
        <v>15034.3</v>
      </c>
      <c r="I146" s="85">
        <f t="shared" si="5"/>
        <v>100</v>
      </c>
    </row>
    <row r="147" spans="1:9" ht="32.25" customHeight="1">
      <c r="A147" s="95" t="s">
        <v>309</v>
      </c>
      <c r="B147" s="91"/>
      <c r="C147" s="92" t="s">
        <v>1378</v>
      </c>
      <c r="D147" s="92" t="s">
        <v>1314</v>
      </c>
      <c r="E147" s="92" t="s">
        <v>357</v>
      </c>
      <c r="F147" s="84"/>
      <c r="G147" s="21">
        <f>SUM(G148)</f>
        <v>14946</v>
      </c>
      <c r="H147" s="21">
        <f>SUM(H148)</f>
        <v>14946</v>
      </c>
      <c r="I147" s="85">
        <f t="shared" si="5"/>
        <v>100</v>
      </c>
    </row>
    <row r="148" spans="1:9" ht="35.25" customHeight="1">
      <c r="A148" s="95" t="s">
        <v>358</v>
      </c>
      <c r="B148" s="91"/>
      <c r="C148" s="92" t="s">
        <v>1378</v>
      </c>
      <c r="D148" s="92" t="s">
        <v>1314</v>
      </c>
      <c r="E148" s="92" t="s">
        <v>357</v>
      </c>
      <c r="F148" s="84" t="s">
        <v>312</v>
      </c>
      <c r="G148" s="21">
        <v>14946</v>
      </c>
      <c r="H148" s="21">
        <v>14946</v>
      </c>
      <c r="I148" s="85">
        <f t="shared" si="5"/>
        <v>100</v>
      </c>
    </row>
    <row r="149" spans="1:9" ht="35.25" customHeight="1">
      <c r="A149" s="95" t="s">
        <v>313</v>
      </c>
      <c r="B149" s="82"/>
      <c r="C149" s="92" t="s">
        <v>1378</v>
      </c>
      <c r="D149" s="92" t="s">
        <v>1314</v>
      </c>
      <c r="E149" s="83" t="s">
        <v>360</v>
      </c>
      <c r="F149" s="84"/>
      <c r="G149" s="85">
        <f>SUM(G150)</f>
        <v>88.3</v>
      </c>
      <c r="H149" s="85">
        <f>SUM(H150)</f>
        <v>88.3</v>
      </c>
      <c r="I149" s="85">
        <f t="shared" si="5"/>
        <v>100</v>
      </c>
    </row>
    <row r="150" spans="1:9" ht="35.25" customHeight="1">
      <c r="A150" s="95" t="s">
        <v>320</v>
      </c>
      <c r="B150" s="82"/>
      <c r="C150" s="92" t="s">
        <v>1378</v>
      </c>
      <c r="D150" s="92" t="s">
        <v>1314</v>
      </c>
      <c r="E150" s="83" t="s">
        <v>363</v>
      </c>
      <c r="F150" s="84"/>
      <c r="G150" s="85">
        <f>SUM(G151)</f>
        <v>88.3</v>
      </c>
      <c r="H150" s="85">
        <f>SUM(H151)</f>
        <v>88.3</v>
      </c>
      <c r="I150" s="85">
        <f t="shared" si="5"/>
        <v>100</v>
      </c>
    </row>
    <row r="151" spans="1:9" ht="33" customHeight="1">
      <c r="A151" s="95" t="s">
        <v>313</v>
      </c>
      <c r="B151" s="82"/>
      <c r="C151" s="92" t="s">
        <v>1378</v>
      </c>
      <c r="D151" s="92" t="s">
        <v>1314</v>
      </c>
      <c r="E151" s="83" t="s">
        <v>363</v>
      </c>
      <c r="F151" s="84" t="s">
        <v>317</v>
      </c>
      <c r="G151" s="85">
        <v>88.3</v>
      </c>
      <c r="H151" s="85">
        <v>88.3</v>
      </c>
      <c r="I151" s="85">
        <f t="shared" si="5"/>
        <v>100</v>
      </c>
    </row>
    <row r="152" spans="1:9" ht="19.5" customHeight="1">
      <c r="A152" s="125" t="s">
        <v>1480</v>
      </c>
      <c r="B152" s="102"/>
      <c r="C152" s="92" t="s">
        <v>1378</v>
      </c>
      <c r="D152" s="92" t="s">
        <v>1314</v>
      </c>
      <c r="E152" s="103" t="s">
        <v>1481</v>
      </c>
      <c r="F152" s="86"/>
      <c r="G152" s="21">
        <f>SUM(G153)</f>
        <v>12786.4</v>
      </c>
      <c r="H152" s="21">
        <f>SUM(H153)</f>
        <v>12786.4</v>
      </c>
      <c r="I152" s="85">
        <f t="shared" si="5"/>
        <v>100</v>
      </c>
    </row>
    <row r="153" spans="1:9" ht="46.5" customHeight="1">
      <c r="A153" s="95" t="s">
        <v>533</v>
      </c>
      <c r="B153" s="102"/>
      <c r="C153" s="92" t="s">
        <v>1378</v>
      </c>
      <c r="D153" s="92" t="s">
        <v>1314</v>
      </c>
      <c r="E153" s="103" t="s">
        <v>1078</v>
      </c>
      <c r="F153" s="86"/>
      <c r="G153" s="21">
        <f>SUM(G154)</f>
        <v>12786.4</v>
      </c>
      <c r="H153" s="21">
        <f>SUM(H154)</f>
        <v>12786.4</v>
      </c>
      <c r="I153" s="85">
        <f t="shared" si="5"/>
        <v>100</v>
      </c>
    </row>
    <row r="154" spans="1:9" ht="19.5" customHeight="1">
      <c r="A154" s="95" t="s">
        <v>1319</v>
      </c>
      <c r="B154" s="91"/>
      <c r="C154" s="92" t="s">
        <v>1378</v>
      </c>
      <c r="D154" s="92" t="s">
        <v>1314</v>
      </c>
      <c r="E154" s="103" t="s">
        <v>1078</v>
      </c>
      <c r="F154" s="84" t="s">
        <v>1320</v>
      </c>
      <c r="G154" s="21">
        <v>12786.4</v>
      </c>
      <c r="H154" s="21">
        <v>12786.4</v>
      </c>
      <c r="I154" s="85">
        <f t="shared" si="5"/>
        <v>100</v>
      </c>
    </row>
    <row r="155" spans="1:9" ht="21.75" customHeight="1">
      <c r="A155" s="136" t="s">
        <v>1374</v>
      </c>
      <c r="B155" s="121"/>
      <c r="C155" s="103" t="s">
        <v>1378</v>
      </c>
      <c r="D155" s="103" t="s">
        <v>1314</v>
      </c>
      <c r="E155" s="103" t="s">
        <v>1375</v>
      </c>
      <c r="F155" s="104"/>
      <c r="G155" s="21">
        <f>SUM(G160)</f>
        <v>48680.399999999994</v>
      </c>
      <c r="H155" s="21">
        <f>SUM(H160)</f>
        <v>47498.399999999994</v>
      </c>
      <c r="I155" s="85">
        <f t="shared" si="5"/>
        <v>97.57191806147854</v>
      </c>
    </row>
    <row r="156" spans="1:9" s="263" customFormat="1" ht="42.75" hidden="1">
      <c r="A156" s="94" t="s">
        <v>270</v>
      </c>
      <c r="B156" s="121"/>
      <c r="C156" s="103" t="s">
        <v>1378</v>
      </c>
      <c r="D156" s="103" t="s">
        <v>1314</v>
      </c>
      <c r="E156" s="103" t="s">
        <v>271</v>
      </c>
      <c r="F156" s="84"/>
      <c r="G156" s="21">
        <f>SUM(G157)+G158+G163+G159</f>
        <v>0</v>
      </c>
      <c r="H156" s="21">
        <f>SUM(H157)+H158+H163+H159</f>
        <v>0</v>
      </c>
      <c r="I156" s="85" t="e">
        <f t="shared" si="5"/>
        <v>#DIV/0!</v>
      </c>
    </row>
    <row r="157" spans="1:9" ht="28.5" hidden="1">
      <c r="A157" s="95" t="s">
        <v>1034</v>
      </c>
      <c r="B157" s="121"/>
      <c r="C157" s="103" t="s">
        <v>1378</v>
      </c>
      <c r="D157" s="103" t="s">
        <v>1314</v>
      </c>
      <c r="E157" s="103" t="s">
        <v>1035</v>
      </c>
      <c r="F157" s="84" t="s">
        <v>1320</v>
      </c>
      <c r="G157" s="21">
        <f>600-600</f>
        <v>0</v>
      </c>
      <c r="H157" s="21">
        <f>600-600</f>
        <v>0</v>
      </c>
      <c r="I157" s="85" t="e">
        <f t="shared" si="5"/>
        <v>#DIV/0!</v>
      </c>
    </row>
    <row r="158" spans="1:9" ht="28.5" hidden="1">
      <c r="A158" s="136" t="s">
        <v>1036</v>
      </c>
      <c r="B158" s="121"/>
      <c r="C158" s="103" t="s">
        <v>1378</v>
      </c>
      <c r="D158" s="103" t="s">
        <v>1314</v>
      </c>
      <c r="E158" s="103" t="s">
        <v>1037</v>
      </c>
      <c r="F158" s="84" t="s">
        <v>1320</v>
      </c>
      <c r="G158" s="21">
        <f>900-900</f>
        <v>0</v>
      </c>
      <c r="H158" s="21">
        <f>900-900</f>
        <v>0</v>
      </c>
      <c r="I158" s="85" t="e">
        <f t="shared" si="5"/>
        <v>#DIV/0!</v>
      </c>
    </row>
    <row r="159" spans="1:9" ht="15" hidden="1">
      <c r="A159" s="95" t="s">
        <v>1319</v>
      </c>
      <c r="B159" s="121"/>
      <c r="C159" s="103" t="s">
        <v>1378</v>
      </c>
      <c r="D159" s="103" t="s">
        <v>1314</v>
      </c>
      <c r="E159" s="103" t="s">
        <v>271</v>
      </c>
      <c r="F159" s="84" t="s">
        <v>1320</v>
      </c>
      <c r="G159" s="21">
        <f>5825.2-5825.2</f>
        <v>0</v>
      </c>
      <c r="H159" s="21">
        <f>5825.2-5825.2</f>
        <v>0</v>
      </c>
      <c r="I159" s="85" t="e">
        <f t="shared" si="5"/>
        <v>#DIV/0!</v>
      </c>
    </row>
    <row r="160" spans="1:9" ht="42.75">
      <c r="A160" s="95" t="s">
        <v>534</v>
      </c>
      <c r="B160" s="121"/>
      <c r="C160" s="103" t="s">
        <v>1378</v>
      </c>
      <c r="D160" s="103" t="s">
        <v>1314</v>
      </c>
      <c r="E160" s="103" t="s">
        <v>366</v>
      </c>
      <c r="F160" s="84"/>
      <c r="G160" s="21">
        <f>SUM(G161+G162)</f>
        <v>48680.399999999994</v>
      </c>
      <c r="H160" s="21">
        <f>SUM(H161+H162)</f>
        <v>47498.399999999994</v>
      </c>
      <c r="I160" s="85">
        <f t="shared" si="5"/>
        <v>97.57191806147854</v>
      </c>
    </row>
    <row r="161" spans="1:9" ht="17.25" customHeight="1">
      <c r="A161" s="95" t="s">
        <v>1486</v>
      </c>
      <c r="B161" s="121"/>
      <c r="C161" s="103" t="s">
        <v>1378</v>
      </c>
      <c r="D161" s="103" t="s">
        <v>1314</v>
      </c>
      <c r="E161" s="103" t="s">
        <v>366</v>
      </c>
      <c r="F161" s="84" t="s">
        <v>1487</v>
      </c>
      <c r="G161" s="21">
        <v>27559.8</v>
      </c>
      <c r="H161" s="21">
        <v>27559.8</v>
      </c>
      <c r="I161" s="85">
        <f t="shared" si="5"/>
        <v>100</v>
      </c>
    </row>
    <row r="162" spans="1:9" ht="17.25" customHeight="1">
      <c r="A162" s="95" t="s">
        <v>1319</v>
      </c>
      <c r="B162" s="121"/>
      <c r="C162" s="103" t="s">
        <v>1378</v>
      </c>
      <c r="D162" s="103" t="s">
        <v>1314</v>
      </c>
      <c r="E162" s="103" t="s">
        <v>366</v>
      </c>
      <c r="F162" s="84" t="s">
        <v>1320</v>
      </c>
      <c r="G162" s="21">
        <v>21120.6</v>
      </c>
      <c r="H162" s="21">
        <v>19938.6</v>
      </c>
      <c r="I162" s="85">
        <f t="shared" si="5"/>
        <v>94.40356808045226</v>
      </c>
    </row>
    <row r="163" spans="1:9" ht="28.5" hidden="1">
      <c r="A163" s="141" t="s">
        <v>1040</v>
      </c>
      <c r="B163" s="121"/>
      <c r="C163" s="103" t="s">
        <v>1378</v>
      </c>
      <c r="D163" s="103" t="s">
        <v>1314</v>
      </c>
      <c r="E163" s="103" t="s">
        <v>1041</v>
      </c>
      <c r="F163" s="84"/>
      <c r="G163" s="21">
        <f>SUM(G164)</f>
        <v>0</v>
      </c>
      <c r="H163" s="21">
        <f>SUM(H164)</f>
        <v>0</v>
      </c>
      <c r="I163" s="85" t="e">
        <f t="shared" si="5"/>
        <v>#DIV/0!</v>
      </c>
    </row>
    <row r="164" spans="1:9" ht="15" hidden="1">
      <c r="A164" s="136" t="s">
        <v>1032</v>
      </c>
      <c r="B164" s="121"/>
      <c r="C164" s="103" t="s">
        <v>1378</v>
      </c>
      <c r="D164" s="103" t="s">
        <v>1314</v>
      </c>
      <c r="E164" s="103" t="s">
        <v>1042</v>
      </c>
      <c r="F164" s="84"/>
      <c r="G164" s="21">
        <f>SUM(G165)</f>
        <v>0</v>
      </c>
      <c r="H164" s="21">
        <f>SUM(H165)</f>
        <v>0</v>
      </c>
      <c r="I164" s="85" t="e">
        <f t="shared" si="5"/>
        <v>#DIV/0!</v>
      </c>
    </row>
    <row r="165" spans="1:9" ht="19.5" customHeight="1" hidden="1">
      <c r="A165" s="95" t="s">
        <v>1319</v>
      </c>
      <c r="B165" s="121"/>
      <c r="C165" s="103" t="s">
        <v>1378</v>
      </c>
      <c r="D165" s="103" t="s">
        <v>1314</v>
      </c>
      <c r="E165" s="103" t="s">
        <v>1042</v>
      </c>
      <c r="F165" s="84" t="s">
        <v>1320</v>
      </c>
      <c r="G165" s="21">
        <f>4200.9-4200.9</f>
        <v>0</v>
      </c>
      <c r="H165" s="21">
        <f>4200.9-4200.9</f>
        <v>0</v>
      </c>
      <c r="I165" s="85" t="e">
        <f t="shared" si="5"/>
        <v>#DIV/0!</v>
      </c>
    </row>
    <row r="166" spans="1:9" s="264" customFormat="1" ht="16.5" customHeight="1">
      <c r="A166" s="17" t="s">
        <v>1043</v>
      </c>
      <c r="B166" s="91"/>
      <c r="C166" s="92" t="s">
        <v>1378</v>
      </c>
      <c r="D166" s="92" t="s">
        <v>1322</v>
      </c>
      <c r="E166" s="92"/>
      <c r="F166" s="86"/>
      <c r="G166" s="85">
        <f>SUM(G169+G186)+G167+G185</f>
        <v>69552.6</v>
      </c>
      <c r="H166" s="85">
        <f>SUM(H169+H186)+H167+H185</f>
        <v>65787.5</v>
      </c>
      <c r="I166" s="85">
        <f t="shared" si="5"/>
        <v>94.58668691033836</v>
      </c>
    </row>
    <row r="167" spans="1:9" s="265" customFormat="1" ht="19.5" customHeight="1" hidden="1">
      <c r="A167" s="17" t="s">
        <v>1044</v>
      </c>
      <c r="B167" s="91"/>
      <c r="C167" s="92" t="s">
        <v>1378</v>
      </c>
      <c r="D167" s="92" t="s">
        <v>1322</v>
      </c>
      <c r="E167" s="92" t="s">
        <v>1045</v>
      </c>
      <c r="F167" s="86"/>
      <c r="G167" s="85">
        <f>SUM(G168)</f>
        <v>0</v>
      </c>
      <c r="H167" s="85">
        <f>SUM(H168)</f>
        <v>0</v>
      </c>
      <c r="I167" s="85" t="e">
        <f t="shared" si="5"/>
        <v>#DIV/0!</v>
      </c>
    </row>
    <row r="168" spans="1:9" s="265" customFormat="1" ht="19.5" customHeight="1" hidden="1">
      <c r="A168" s="17" t="s">
        <v>1046</v>
      </c>
      <c r="B168" s="91"/>
      <c r="C168" s="92" t="s">
        <v>1378</v>
      </c>
      <c r="D168" s="92" t="s">
        <v>1322</v>
      </c>
      <c r="E168" s="92" t="s">
        <v>1045</v>
      </c>
      <c r="F168" s="86" t="s">
        <v>1047</v>
      </c>
      <c r="G168" s="85"/>
      <c r="H168" s="85"/>
      <c r="I168" s="85" t="e">
        <f t="shared" si="5"/>
        <v>#DIV/0!</v>
      </c>
    </row>
    <row r="169" spans="1:9" s="265" customFormat="1" ht="18.75" customHeight="1">
      <c r="A169" s="17" t="s">
        <v>1043</v>
      </c>
      <c r="B169" s="102"/>
      <c r="C169" s="92" t="s">
        <v>1378</v>
      </c>
      <c r="D169" s="92" t="s">
        <v>1322</v>
      </c>
      <c r="E169" s="103" t="s">
        <v>1048</v>
      </c>
      <c r="F169" s="104"/>
      <c r="G169" s="85">
        <f>SUM(G170+G175+G180+G183)+G178</f>
        <v>68612.3</v>
      </c>
      <c r="H169" s="85">
        <f>SUM(H170+H175+H180+H183)+H178</f>
        <v>65694.7</v>
      </c>
      <c r="I169" s="85">
        <f t="shared" si="5"/>
        <v>95.74770121392227</v>
      </c>
    </row>
    <row r="170" spans="1:9" s="265" customFormat="1" ht="15.75" customHeight="1">
      <c r="A170" s="136" t="s">
        <v>1049</v>
      </c>
      <c r="B170" s="121"/>
      <c r="C170" s="92" t="s">
        <v>1378</v>
      </c>
      <c r="D170" s="92" t="s">
        <v>1322</v>
      </c>
      <c r="E170" s="103" t="s">
        <v>1050</v>
      </c>
      <c r="F170" s="104"/>
      <c r="G170" s="85">
        <f>SUM(G171:G173)</f>
        <v>38922.8</v>
      </c>
      <c r="H170" s="85">
        <f>SUM(H171:H173)</f>
        <v>37540.2</v>
      </c>
      <c r="I170" s="85">
        <f t="shared" si="5"/>
        <v>96.44784034036604</v>
      </c>
    </row>
    <row r="171" spans="1:9" s="265" customFormat="1" ht="19.5" customHeight="1" hidden="1">
      <c r="A171" s="95" t="s">
        <v>1486</v>
      </c>
      <c r="B171" s="121"/>
      <c r="C171" s="92" t="s">
        <v>1378</v>
      </c>
      <c r="D171" s="92" t="s">
        <v>1322</v>
      </c>
      <c r="E171" s="103" t="s">
        <v>1050</v>
      </c>
      <c r="F171" s="104" t="s">
        <v>1487</v>
      </c>
      <c r="G171" s="85"/>
      <c r="H171" s="85"/>
      <c r="I171" s="85" t="e">
        <f t="shared" si="5"/>
        <v>#DIV/0!</v>
      </c>
    </row>
    <row r="172" spans="1:9" s="265" customFormat="1" ht="15">
      <c r="A172" s="95" t="s">
        <v>1319</v>
      </c>
      <c r="B172" s="121"/>
      <c r="C172" s="92" t="s">
        <v>1378</v>
      </c>
      <c r="D172" s="92" t="s">
        <v>1322</v>
      </c>
      <c r="E172" s="103" t="s">
        <v>1050</v>
      </c>
      <c r="F172" s="104" t="s">
        <v>1320</v>
      </c>
      <c r="G172" s="85">
        <v>38922.8</v>
      </c>
      <c r="H172" s="85">
        <v>37540.2</v>
      </c>
      <c r="I172" s="85">
        <f t="shared" si="5"/>
        <v>96.44784034036604</v>
      </c>
    </row>
    <row r="173" spans="1:9" s="265" customFormat="1" ht="19.5" customHeight="1" hidden="1">
      <c r="A173" s="95" t="s">
        <v>368</v>
      </c>
      <c r="B173" s="121"/>
      <c r="C173" s="92" t="s">
        <v>1378</v>
      </c>
      <c r="D173" s="92" t="s">
        <v>1322</v>
      </c>
      <c r="E173" s="103" t="s">
        <v>1051</v>
      </c>
      <c r="F173" s="104"/>
      <c r="G173" s="85">
        <f>SUM(G174)</f>
        <v>0</v>
      </c>
      <c r="H173" s="85">
        <f>SUM(H174)</f>
        <v>0</v>
      </c>
      <c r="I173" s="85" t="e">
        <f t="shared" si="5"/>
        <v>#DIV/0!</v>
      </c>
    </row>
    <row r="174" spans="1:9" s="265" customFormat="1" ht="15" hidden="1">
      <c r="A174" s="95" t="s">
        <v>1319</v>
      </c>
      <c r="B174" s="121"/>
      <c r="C174" s="92" t="s">
        <v>1378</v>
      </c>
      <c r="D174" s="92" t="s">
        <v>1322</v>
      </c>
      <c r="E174" s="103" t="s">
        <v>1051</v>
      </c>
      <c r="F174" s="104" t="s">
        <v>1320</v>
      </c>
      <c r="G174" s="85"/>
      <c r="H174" s="85"/>
      <c r="I174" s="85" t="e">
        <f t="shared" si="5"/>
        <v>#DIV/0!</v>
      </c>
    </row>
    <row r="175" spans="1:9" s="265" customFormat="1" ht="19.5" customHeight="1" hidden="1">
      <c r="A175" s="136" t="s">
        <v>1052</v>
      </c>
      <c r="B175" s="121"/>
      <c r="C175" s="92" t="s">
        <v>1378</v>
      </c>
      <c r="D175" s="92" t="s">
        <v>1322</v>
      </c>
      <c r="E175" s="103" t="s">
        <v>1053</v>
      </c>
      <c r="F175" s="104"/>
      <c r="G175" s="85">
        <f>SUM(G177+G176)</f>
        <v>0</v>
      </c>
      <c r="H175" s="85">
        <f>SUM(H177+H176)</f>
        <v>0</v>
      </c>
      <c r="I175" s="85" t="e">
        <f t="shared" si="5"/>
        <v>#DIV/0!</v>
      </c>
    </row>
    <row r="176" spans="1:9" s="1" customFormat="1" ht="15" hidden="1">
      <c r="A176" s="95" t="s">
        <v>1418</v>
      </c>
      <c r="B176" s="121"/>
      <c r="C176" s="92" t="s">
        <v>1378</v>
      </c>
      <c r="D176" s="92" t="s">
        <v>1322</v>
      </c>
      <c r="E176" s="103" t="s">
        <v>1053</v>
      </c>
      <c r="F176" s="104" t="s">
        <v>1420</v>
      </c>
      <c r="G176" s="85"/>
      <c r="H176" s="85"/>
      <c r="I176" s="85" t="e">
        <f t="shared" si="5"/>
        <v>#DIV/0!</v>
      </c>
    </row>
    <row r="177" spans="1:9" s="265" customFormat="1" ht="15" hidden="1">
      <c r="A177" s="95" t="s">
        <v>1319</v>
      </c>
      <c r="B177" s="121"/>
      <c r="C177" s="92" t="s">
        <v>1378</v>
      </c>
      <c r="D177" s="92" t="s">
        <v>1322</v>
      </c>
      <c r="E177" s="103" t="s">
        <v>1053</v>
      </c>
      <c r="F177" s="104" t="s">
        <v>1320</v>
      </c>
      <c r="G177" s="85"/>
      <c r="H177" s="85"/>
      <c r="I177" s="85" t="e">
        <f t="shared" si="5"/>
        <v>#DIV/0!</v>
      </c>
    </row>
    <row r="178" spans="1:9" ht="57" hidden="1">
      <c r="A178" s="95" t="s">
        <v>1055</v>
      </c>
      <c r="B178" s="121"/>
      <c r="C178" s="92" t="s">
        <v>1378</v>
      </c>
      <c r="D178" s="92" t="s">
        <v>1322</v>
      </c>
      <c r="E178" s="103" t="s">
        <v>1056</v>
      </c>
      <c r="F178" s="104"/>
      <c r="G178" s="85">
        <f>SUM(G179)</f>
        <v>0</v>
      </c>
      <c r="H178" s="85">
        <f>SUM(H179)</f>
        <v>0</v>
      </c>
      <c r="I178" s="85" t="e">
        <f t="shared" si="5"/>
        <v>#DIV/0!</v>
      </c>
    </row>
    <row r="179" spans="1:9" ht="15" hidden="1">
      <c r="A179" s="95" t="s">
        <v>1319</v>
      </c>
      <c r="B179" s="121"/>
      <c r="C179" s="92" t="s">
        <v>1378</v>
      </c>
      <c r="D179" s="92" t="s">
        <v>1322</v>
      </c>
      <c r="E179" s="103" t="s">
        <v>1056</v>
      </c>
      <c r="F179" s="104" t="s">
        <v>1320</v>
      </c>
      <c r="G179" s="85"/>
      <c r="H179" s="85"/>
      <c r="I179" s="85" t="e">
        <f t="shared" si="5"/>
        <v>#DIV/0!</v>
      </c>
    </row>
    <row r="180" spans="1:9" ht="16.5" customHeight="1">
      <c r="A180" s="136" t="s">
        <v>1057</v>
      </c>
      <c r="B180" s="121"/>
      <c r="C180" s="92" t="s">
        <v>1378</v>
      </c>
      <c r="D180" s="92" t="s">
        <v>1322</v>
      </c>
      <c r="E180" s="103" t="s">
        <v>1058</v>
      </c>
      <c r="F180" s="106"/>
      <c r="G180" s="85">
        <f>SUM(G182+G181)</f>
        <v>2970</v>
      </c>
      <c r="H180" s="85">
        <f>SUM(H182+H181)</f>
        <v>2970</v>
      </c>
      <c r="I180" s="85">
        <f t="shared" si="5"/>
        <v>100</v>
      </c>
    </row>
    <row r="181" spans="1:9" ht="19.5" customHeight="1" hidden="1">
      <c r="A181" s="95" t="s">
        <v>1486</v>
      </c>
      <c r="B181" s="121"/>
      <c r="C181" s="92" t="s">
        <v>1378</v>
      </c>
      <c r="D181" s="92" t="s">
        <v>1322</v>
      </c>
      <c r="E181" s="103" t="s">
        <v>1058</v>
      </c>
      <c r="F181" s="106" t="s">
        <v>1487</v>
      </c>
      <c r="G181" s="85"/>
      <c r="H181" s="85"/>
      <c r="I181" s="85" t="e">
        <f t="shared" si="5"/>
        <v>#DIV/0!</v>
      </c>
    </row>
    <row r="182" spans="1:9" s="264" customFormat="1" ht="20.25" customHeight="1">
      <c r="A182" s="95" t="s">
        <v>1319</v>
      </c>
      <c r="B182" s="121"/>
      <c r="C182" s="92" t="s">
        <v>1378</v>
      </c>
      <c r="D182" s="92" t="s">
        <v>1322</v>
      </c>
      <c r="E182" s="103" t="s">
        <v>1058</v>
      </c>
      <c r="F182" s="104" t="s">
        <v>1320</v>
      </c>
      <c r="G182" s="85">
        <v>2970</v>
      </c>
      <c r="H182" s="85">
        <v>2970</v>
      </c>
      <c r="I182" s="85">
        <f t="shared" si="5"/>
        <v>100</v>
      </c>
    </row>
    <row r="183" spans="1:9" s="264" customFormat="1" ht="15">
      <c r="A183" s="136" t="s">
        <v>1059</v>
      </c>
      <c r="B183" s="121"/>
      <c r="C183" s="92" t="s">
        <v>1378</v>
      </c>
      <c r="D183" s="92" t="s">
        <v>1322</v>
      </c>
      <c r="E183" s="103" t="s">
        <v>1060</v>
      </c>
      <c r="F183" s="104"/>
      <c r="G183" s="85">
        <f>SUM(G184)</f>
        <v>26719.5</v>
      </c>
      <c r="H183" s="85">
        <f>SUM(H184)</f>
        <v>25184.5</v>
      </c>
      <c r="I183" s="85">
        <f t="shared" si="5"/>
        <v>94.25513201968599</v>
      </c>
    </row>
    <row r="184" spans="1:9" s="264" customFormat="1" ht="15">
      <c r="A184" s="95" t="s">
        <v>1319</v>
      </c>
      <c r="B184" s="121"/>
      <c r="C184" s="92" t="s">
        <v>1378</v>
      </c>
      <c r="D184" s="92" t="s">
        <v>1322</v>
      </c>
      <c r="E184" s="103" t="s">
        <v>1060</v>
      </c>
      <c r="F184" s="104" t="s">
        <v>1320</v>
      </c>
      <c r="G184" s="85">
        <v>26719.5</v>
      </c>
      <c r="H184" s="85">
        <v>25184.5</v>
      </c>
      <c r="I184" s="85">
        <f t="shared" si="5"/>
        <v>94.25513201968599</v>
      </c>
    </row>
    <row r="185" spans="1:9" s="264" customFormat="1" ht="15">
      <c r="A185" s="136" t="s">
        <v>1374</v>
      </c>
      <c r="B185" s="121"/>
      <c r="C185" s="92" t="s">
        <v>1378</v>
      </c>
      <c r="D185" s="92" t="s">
        <v>1322</v>
      </c>
      <c r="E185" s="103" t="s">
        <v>1375</v>
      </c>
      <c r="F185" s="104"/>
      <c r="G185" s="85">
        <f>SUM(G193)</f>
        <v>940.3</v>
      </c>
      <c r="H185" s="85">
        <f>SUM(H193)</f>
        <v>92.8</v>
      </c>
      <c r="I185" s="85">
        <f t="shared" si="5"/>
        <v>9.86919068382431</v>
      </c>
    </row>
    <row r="186" spans="1:9" s="264" customFormat="1" ht="15" hidden="1">
      <c r="A186" s="136" t="s">
        <v>1374</v>
      </c>
      <c r="B186" s="121"/>
      <c r="C186" s="92" t="s">
        <v>1378</v>
      </c>
      <c r="D186" s="92" t="s">
        <v>1322</v>
      </c>
      <c r="E186" s="103" t="s">
        <v>1375</v>
      </c>
      <c r="F186" s="104"/>
      <c r="G186" s="85">
        <f>SUM(G187,G191)</f>
        <v>0</v>
      </c>
      <c r="H186" s="85">
        <f>SUM(H187,H191)</f>
        <v>0</v>
      </c>
      <c r="I186" s="85" t="e">
        <f t="shared" si="5"/>
        <v>#DIV/0!</v>
      </c>
    </row>
    <row r="187" spans="1:9" s="264" customFormat="1" ht="28.5" hidden="1">
      <c r="A187" s="95" t="s">
        <v>896</v>
      </c>
      <c r="B187" s="121"/>
      <c r="C187" s="92" t="s">
        <v>1378</v>
      </c>
      <c r="D187" s="92" t="s">
        <v>1322</v>
      </c>
      <c r="E187" s="103" t="s">
        <v>1035</v>
      </c>
      <c r="F187" s="104"/>
      <c r="G187" s="85">
        <f>SUM(G189)+G188</f>
        <v>0</v>
      </c>
      <c r="H187" s="85">
        <f>SUM(H189)+H188</f>
        <v>0</v>
      </c>
      <c r="I187" s="85" t="e">
        <f t="shared" si="5"/>
        <v>#DIV/0!</v>
      </c>
    </row>
    <row r="188" spans="1:9" s="264" customFormat="1" ht="15" hidden="1">
      <c r="A188" s="95" t="s">
        <v>1319</v>
      </c>
      <c r="B188" s="121"/>
      <c r="C188" s="92" t="s">
        <v>1378</v>
      </c>
      <c r="D188" s="92" t="s">
        <v>1322</v>
      </c>
      <c r="E188" s="103" t="s">
        <v>1035</v>
      </c>
      <c r="F188" s="84" t="s">
        <v>1320</v>
      </c>
      <c r="G188" s="21"/>
      <c r="H188" s="21"/>
      <c r="I188" s="85" t="e">
        <f t="shared" si="5"/>
        <v>#DIV/0!</v>
      </c>
    </row>
    <row r="189" spans="1:9" s="264" customFormat="1" ht="28.5" hidden="1">
      <c r="A189" s="136" t="s">
        <v>1062</v>
      </c>
      <c r="B189" s="137"/>
      <c r="C189" s="92" t="s">
        <v>1378</v>
      </c>
      <c r="D189" s="92" t="s">
        <v>1322</v>
      </c>
      <c r="E189" s="103" t="s">
        <v>1063</v>
      </c>
      <c r="F189" s="104" t="s">
        <v>1320</v>
      </c>
      <c r="G189" s="21"/>
      <c r="H189" s="21"/>
      <c r="I189" s="85" t="e">
        <f t="shared" si="5"/>
        <v>#DIV/0!</v>
      </c>
    </row>
    <row r="190" spans="1:9" s="264" customFormat="1" ht="42.75" hidden="1">
      <c r="A190" s="141" t="s">
        <v>1064</v>
      </c>
      <c r="B190" s="137"/>
      <c r="C190" s="92" t="s">
        <v>1378</v>
      </c>
      <c r="D190" s="92" t="s">
        <v>1322</v>
      </c>
      <c r="E190" s="103" t="s">
        <v>1065</v>
      </c>
      <c r="F190" s="104" t="s">
        <v>1320</v>
      </c>
      <c r="G190" s="21"/>
      <c r="H190" s="21"/>
      <c r="I190" s="85" t="e">
        <f t="shared" si="5"/>
        <v>#DIV/0!</v>
      </c>
    </row>
    <row r="191" spans="1:9" ht="15" hidden="1">
      <c r="A191" s="17" t="s">
        <v>1066</v>
      </c>
      <c r="B191" s="82"/>
      <c r="C191" s="90" t="s">
        <v>1378</v>
      </c>
      <c r="D191" s="90" t="s">
        <v>1322</v>
      </c>
      <c r="E191" s="90" t="s">
        <v>1067</v>
      </c>
      <c r="F191" s="86"/>
      <c r="G191" s="21">
        <f>SUM(G192)</f>
        <v>0</v>
      </c>
      <c r="H191" s="21">
        <f>SUM(H192)</f>
        <v>0</v>
      </c>
      <c r="I191" s="85" t="e">
        <f t="shared" si="5"/>
        <v>#DIV/0!</v>
      </c>
    </row>
    <row r="192" spans="1:9" ht="15" hidden="1">
      <c r="A192" s="17" t="s">
        <v>1486</v>
      </c>
      <c r="B192" s="82"/>
      <c r="C192" s="90" t="s">
        <v>1378</v>
      </c>
      <c r="D192" s="90" t="s">
        <v>1322</v>
      </c>
      <c r="E192" s="90" t="s">
        <v>1068</v>
      </c>
      <c r="F192" s="86" t="s">
        <v>1487</v>
      </c>
      <c r="G192" s="21"/>
      <c r="H192" s="21"/>
      <c r="I192" s="85" t="e">
        <f t="shared" si="5"/>
        <v>#DIV/0!</v>
      </c>
    </row>
    <row r="193" spans="1:9" ht="42.75">
      <c r="A193" s="17" t="s">
        <v>369</v>
      </c>
      <c r="B193" s="82"/>
      <c r="C193" s="90" t="s">
        <v>1378</v>
      </c>
      <c r="D193" s="90" t="s">
        <v>1322</v>
      </c>
      <c r="E193" s="103" t="s">
        <v>1061</v>
      </c>
      <c r="F193" s="86"/>
      <c r="G193" s="21">
        <f>SUM(G194)</f>
        <v>940.3</v>
      </c>
      <c r="H193" s="21">
        <f>SUM(H194)</f>
        <v>92.8</v>
      </c>
      <c r="I193" s="85">
        <f t="shared" si="5"/>
        <v>9.86919068382431</v>
      </c>
    </row>
    <row r="194" spans="1:9" ht="15">
      <c r="A194" s="95" t="s">
        <v>1319</v>
      </c>
      <c r="B194" s="82"/>
      <c r="C194" s="90" t="s">
        <v>1378</v>
      </c>
      <c r="D194" s="90" t="s">
        <v>1322</v>
      </c>
      <c r="E194" s="103" t="s">
        <v>1061</v>
      </c>
      <c r="F194" s="86" t="s">
        <v>1320</v>
      </c>
      <c r="G194" s="21">
        <v>940.3</v>
      </c>
      <c r="H194" s="21">
        <v>92.8</v>
      </c>
      <c r="I194" s="85">
        <f t="shared" si="5"/>
        <v>9.86919068382431</v>
      </c>
    </row>
    <row r="195" spans="1:9" ht="15">
      <c r="A195" s="257" t="s">
        <v>1070</v>
      </c>
      <c r="B195" s="82"/>
      <c r="C195" s="92" t="s">
        <v>1378</v>
      </c>
      <c r="D195" s="92" t="s">
        <v>1378</v>
      </c>
      <c r="E195" s="92"/>
      <c r="F195" s="87"/>
      <c r="G195" s="85">
        <f>SUM(G196+G199+G215+G203)+G211</f>
        <v>16458.2</v>
      </c>
      <c r="H195" s="85">
        <f>SUM(H196+H199+H215+H203)+H211</f>
        <v>16085.8</v>
      </c>
      <c r="I195" s="85">
        <f t="shared" si="5"/>
        <v>97.73729812494682</v>
      </c>
    </row>
    <row r="196" spans="1:9" s="1" customFormat="1" ht="41.25" customHeight="1">
      <c r="A196" s="95" t="s">
        <v>1315</v>
      </c>
      <c r="B196" s="91"/>
      <c r="C196" s="92" t="s">
        <v>1378</v>
      </c>
      <c r="D196" s="92" t="s">
        <v>1378</v>
      </c>
      <c r="E196" s="83" t="s">
        <v>1316</v>
      </c>
      <c r="F196" s="86"/>
      <c r="G196" s="85">
        <f>SUM(G197+G200)</f>
        <v>16458.2</v>
      </c>
      <c r="H196" s="85">
        <f>SUM(H197+H200)</f>
        <v>16085.8</v>
      </c>
      <c r="I196" s="85">
        <f t="shared" si="5"/>
        <v>97.73729812494682</v>
      </c>
    </row>
    <row r="197" spans="1:9" s="1" customFormat="1" ht="21" customHeight="1">
      <c r="A197" s="95" t="s">
        <v>1323</v>
      </c>
      <c r="B197" s="91"/>
      <c r="C197" s="92" t="s">
        <v>1378</v>
      </c>
      <c r="D197" s="92" t="s">
        <v>1378</v>
      </c>
      <c r="E197" s="83" t="s">
        <v>1325</v>
      </c>
      <c r="F197" s="86"/>
      <c r="G197" s="85">
        <f>SUM(G198)</f>
        <v>16458.2</v>
      </c>
      <c r="H197" s="85">
        <f>SUM(H198)</f>
        <v>16085.8</v>
      </c>
      <c r="I197" s="85">
        <f t="shared" si="5"/>
        <v>97.73729812494682</v>
      </c>
    </row>
    <row r="198" spans="1:9" s="1" customFormat="1" ht="24" customHeight="1">
      <c r="A198" s="95" t="s">
        <v>1319</v>
      </c>
      <c r="B198" s="91"/>
      <c r="C198" s="92" t="s">
        <v>1378</v>
      </c>
      <c r="D198" s="92" t="s">
        <v>1378</v>
      </c>
      <c r="E198" s="83" t="s">
        <v>1325</v>
      </c>
      <c r="F198" s="86" t="s">
        <v>1320</v>
      </c>
      <c r="G198" s="85">
        <v>16458.2</v>
      </c>
      <c r="H198" s="85">
        <v>16085.8</v>
      </c>
      <c r="I198" s="85">
        <f t="shared" si="5"/>
        <v>97.73729812494682</v>
      </c>
    </row>
    <row r="199" spans="1:9" ht="0.75" customHeight="1" hidden="1">
      <c r="A199" s="125" t="s">
        <v>1072</v>
      </c>
      <c r="B199" s="82"/>
      <c r="C199" s="92" t="s">
        <v>1378</v>
      </c>
      <c r="D199" s="92" t="s">
        <v>1378</v>
      </c>
      <c r="E199" s="92" t="s">
        <v>1073</v>
      </c>
      <c r="F199" s="87"/>
      <c r="G199" s="85"/>
      <c r="H199" s="85"/>
      <c r="I199" s="85" t="e">
        <f t="shared" si="5"/>
        <v>#DIV/0!</v>
      </c>
    </row>
    <row r="200" spans="1:9" ht="19.5" customHeight="1" hidden="1">
      <c r="A200" s="125" t="s">
        <v>1360</v>
      </c>
      <c r="B200" s="82"/>
      <c r="C200" s="92" t="s">
        <v>1378</v>
      </c>
      <c r="D200" s="92" t="s">
        <v>1378</v>
      </c>
      <c r="E200" s="92" t="s">
        <v>886</v>
      </c>
      <c r="F200" s="87"/>
      <c r="G200" s="85">
        <f>SUM(G202)</f>
        <v>0</v>
      </c>
      <c r="H200" s="85">
        <f>SUM(H202)</f>
        <v>0</v>
      </c>
      <c r="I200" s="85" t="e">
        <f t="shared" si="5"/>
        <v>#DIV/0!</v>
      </c>
    </row>
    <row r="201" spans="1:9" ht="19.5" customHeight="1" hidden="1">
      <c r="A201" s="125" t="s">
        <v>887</v>
      </c>
      <c r="B201" s="82"/>
      <c r="C201" s="92" t="s">
        <v>1378</v>
      </c>
      <c r="D201" s="92" t="s">
        <v>1378</v>
      </c>
      <c r="E201" s="92" t="s">
        <v>1071</v>
      </c>
      <c r="F201" s="87"/>
      <c r="G201" s="85">
        <f>SUM(G202)</f>
        <v>0</v>
      </c>
      <c r="H201" s="85">
        <f>SUM(H202)</f>
        <v>0</v>
      </c>
      <c r="I201" s="85" t="e">
        <f t="shared" si="5"/>
        <v>#DIV/0!</v>
      </c>
    </row>
    <row r="202" spans="1:9" ht="19.5" customHeight="1" hidden="1">
      <c r="A202" s="17" t="s">
        <v>1054</v>
      </c>
      <c r="B202" s="82"/>
      <c r="C202" s="92" t="s">
        <v>1378</v>
      </c>
      <c r="D202" s="92" t="s">
        <v>1378</v>
      </c>
      <c r="E202" s="92" t="s">
        <v>1071</v>
      </c>
      <c r="F202" s="86" t="s">
        <v>1420</v>
      </c>
      <c r="G202" s="21"/>
      <c r="H202" s="21"/>
      <c r="I202" s="85" t="e">
        <f t="shared" si="5"/>
        <v>#DIV/0!</v>
      </c>
    </row>
    <row r="203" spans="1:9" ht="19.5" customHeight="1" hidden="1">
      <c r="A203" s="125" t="s">
        <v>1480</v>
      </c>
      <c r="B203" s="102"/>
      <c r="C203" s="92" t="s">
        <v>1378</v>
      </c>
      <c r="D203" s="92" t="s">
        <v>1378</v>
      </c>
      <c r="E203" s="103" t="s">
        <v>1481</v>
      </c>
      <c r="F203" s="86"/>
      <c r="G203" s="21">
        <f>SUM(G204+G209)</f>
        <v>0</v>
      </c>
      <c r="H203" s="21">
        <f>SUM(H204+H209)</f>
        <v>0</v>
      </c>
      <c r="I203" s="85" t="e">
        <f aca="true" t="shared" si="6" ref="I203:I225">SUM(H203/G203*100)</f>
        <v>#DIV/0!</v>
      </c>
    </row>
    <row r="204" spans="1:9" ht="42" customHeight="1" hidden="1">
      <c r="A204" s="95" t="s">
        <v>994</v>
      </c>
      <c r="B204" s="102"/>
      <c r="C204" s="92" t="s">
        <v>1378</v>
      </c>
      <c r="D204" s="92" t="s">
        <v>1378</v>
      </c>
      <c r="E204" s="103" t="s">
        <v>995</v>
      </c>
      <c r="F204" s="86"/>
      <c r="G204" s="21">
        <f>SUM(G205+G207)</f>
        <v>0</v>
      </c>
      <c r="H204" s="21">
        <f>SUM(H205+H207)</f>
        <v>0</v>
      </c>
      <c r="I204" s="85" t="e">
        <f t="shared" si="6"/>
        <v>#DIV/0!</v>
      </c>
    </row>
    <row r="205" spans="1:9" ht="18.75" customHeight="1" hidden="1">
      <c r="A205" s="125" t="s">
        <v>1032</v>
      </c>
      <c r="B205" s="82"/>
      <c r="C205" s="92" t="s">
        <v>1378</v>
      </c>
      <c r="D205" s="92" t="s">
        <v>1378</v>
      </c>
      <c r="E205" s="103" t="s">
        <v>1033</v>
      </c>
      <c r="F205" s="86"/>
      <c r="G205" s="21">
        <f>SUM(G206,G214)</f>
        <v>0</v>
      </c>
      <c r="H205" s="21">
        <f>SUM(H206,H214)</f>
        <v>0</v>
      </c>
      <c r="I205" s="85" t="e">
        <f t="shared" si="6"/>
        <v>#DIV/0!</v>
      </c>
    </row>
    <row r="206" spans="1:9" ht="19.5" customHeight="1" hidden="1">
      <c r="A206" s="17" t="s">
        <v>1054</v>
      </c>
      <c r="B206" s="82"/>
      <c r="C206" s="92" t="s">
        <v>1378</v>
      </c>
      <c r="D206" s="92" t="s">
        <v>1378</v>
      </c>
      <c r="E206" s="103" t="s">
        <v>1033</v>
      </c>
      <c r="F206" s="86" t="s">
        <v>1420</v>
      </c>
      <c r="G206" s="21"/>
      <c r="H206" s="21"/>
      <c r="I206" s="85" t="e">
        <f t="shared" si="6"/>
        <v>#DIV/0!</v>
      </c>
    </row>
    <row r="207" spans="1:9" ht="19.5" customHeight="1" hidden="1">
      <c r="A207" s="17" t="s">
        <v>1075</v>
      </c>
      <c r="B207" s="82"/>
      <c r="C207" s="92" t="s">
        <v>1378</v>
      </c>
      <c r="D207" s="92" t="s">
        <v>1378</v>
      </c>
      <c r="E207" s="103" t="s">
        <v>960</v>
      </c>
      <c r="F207" s="86"/>
      <c r="G207" s="21">
        <f>SUM(G208)</f>
        <v>0</v>
      </c>
      <c r="H207" s="21">
        <f>SUM(H208)</f>
        <v>0</v>
      </c>
      <c r="I207" s="85" t="e">
        <f t="shared" si="6"/>
        <v>#DIV/0!</v>
      </c>
    </row>
    <row r="208" spans="1:9" ht="19.5" customHeight="1" hidden="1">
      <c r="A208" s="17" t="s">
        <v>1054</v>
      </c>
      <c r="B208" s="82"/>
      <c r="C208" s="92" t="s">
        <v>1378</v>
      </c>
      <c r="D208" s="92" t="s">
        <v>1378</v>
      </c>
      <c r="E208" s="103" t="s">
        <v>960</v>
      </c>
      <c r="F208" s="86" t="s">
        <v>1420</v>
      </c>
      <c r="G208" s="21"/>
      <c r="H208" s="21"/>
      <c r="I208" s="85" t="e">
        <f t="shared" si="6"/>
        <v>#DIV/0!</v>
      </c>
    </row>
    <row r="209" spans="1:9" ht="19.5" customHeight="1" hidden="1">
      <c r="A209" s="17" t="s">
        <v>1076</v>
      </c>
      <c r="B209" s="82"/>
      <c r="C209" s="92" t="s">
        <v>1378</v>
      </c>
      <c r="D209" s="92" t="s">
        <v>1378</v>
      </c>
      <c r="E209" s="103" t="s">
        <v>1077</v>
      </c>
      <c r="F209" s="86"/>
      <c r="G209" s="21">
        <f>SUM(G210)</f>
        <v>0</v>
      </c>
      <c r="H209" s="21">
        <f>SUM(H210)</f>
        <v>0</v>
      </c>
      <c r="I209" s="85" t="e">
        <f t="shared" si="6"/>
        <v>#DIV/0!</v>
      </c>
    </row>
    <row r="210" spans="1:9" ht="19.5" customHeight="1" hidden="1">
      <c r="A210" s="17" t="s">
        <v>1054</v>
      </c>
      <c r="B210" s="82"/>
      <c r="C210" s="92" t="s">
        <v>1378</v>
      </c>
      <c r="D210" s="92" t="s">
        <v>1378</v>
      </c>
      <c r="E210" s="103" t="s">
        <v>1077</v>
      </c>
      <c r="F210" s="86" t="s">
        <v>1420</v>
      </c>
      <c r="G210" s="21"/>
      <c r="H210" s="21"/>
      <c r="I210" s="85" t="e">
        <f t="shared" si="6"/>
        <v>#DIV/0!</v>
      </c>
    </row>
    <row r="211" spans="1:9" ht="19.5" customHeight="1" hidden="1">
      <c r="A211" s="17" t="s">
        <v>888</v>
      </c>
      <c r="B211" s="82"/>
      <c r="C211" s="92" t="s">
        <v>1378</v>
      </c>
      <c r="D211" s="92" t="s">
        <v>1378</v>
      </c>
      <c r="E211" s="103" t="s">
        <v>889</v>
      </c>
      <c r="F211" s="86"/>
      <c r="G211" s="21">
        <f>SUM(G212)</f>
        <v>0</v>
      </c>
      <c r="H211" s="21">
        <f>SUM(H212)</f>
        <v>0</v>
      </c>
      <c r="I211" s="85" t="e">
        <f t="shared" si="6"/>
        <v>#DIV/0!</v>
      </c>
    </row>
    <row r="212" spans="1:9" ht="19.5" customHeight="1" hidden="1">
      <c r="A212" s="17" t="s">
        <v>890</v>
      </c>
      <c r="B212" s="82"/>
      <c r="C212" s="92" t="s">
        <v>1378</v>
      </c>
      <c r="D212" s="92" t="s">
        <v>1378</v>
      </c>
      <c r="E212" s="103" t="s">
        <v>1079</v>
      </c>
      <c r="F212" s="86"/>
      <c r="G212" s="21">
        <f>SUM(G213)</f>
        <v>0</v>
      </c>
      <c r="H212" s="21">
        <f>SUM(H213)</f>
        <v>0</v>
      </c>
      <c r="I212" s="85" t="e">
        <f t="shared" si="6"/>
        <v>#DIV/0!</v>
      </c>
    </row>
    <row r="213" spans="1:9" ht="19.5" customHeight="1" hidden="1">
      <c r="A213" s="17" t="s">
        <v>1054</v>
      </c>
      <c r="B213" s="82"/>
      <c r="C213" s="92" t="s">
        <v>1378</v>
      </c>
      <c r="D213" s="92" t="s">
        <v>1378</v>
      </c>
      <c r="E213" s="103" t="s">
        <v>1079</v>
      </c>
      <c r="F213" s="86" t="s">
        <v>1420</v>
      </c>
      <c r="G213" s="21"/>
      <c r="H213" s="21"/>
      <c r="I213" s="85" t="e">
        <f t="shared" si="6"/>
        <v>#DIV/0!</v>
      </c>
    </row>
    <row r="214" spans="1:9" ht="19.5" customHeight="1" hidden="1">
      <c r="A214" s="95" t="s">
        <v>1319</v>
      </c>
      <c r="B214" s="82"/>
      <c r="C214" s="92" t="s">
        <v>1378</v>
      </c>
      <c r="D214" s="92" t="s">
        <v>1378</v>
      </c>
      <c r="E214" s="103" t="s">
        <v>1033</v>
      </c>
      <c r="F214" s="86" t="s">
        <v>1320</v>
      </c>
      <c r="G214" s="21"/>
      <c r="H214" s="21"/>
      <c r="I214" s="85" t="e">
        <f t="shared" si="6"/>
        <v>#DIV/0!</v>
      </c>
    </row>
    <row r="215" spans="1:9" ht="15" hidden="1">
      <c r="A215" s="95" t="s">
        <v>1374</v>
      </c>
      <c r="B215" s="82"/>
      <c r="C215" s="92" t="s">
        <v>1378</v>
      </c>
      <c r="D215" s="92" t="s">
        <v>1378</v>
      </c>
      <c r="E215" s="83" t="s">
        <v>1375</v>
      </c>
      <c r="F215" s="87"/>
      <c r="G215" s="85">
        <f>SUM(G216+G220)</f>
        <v>0</v>
      </c>
      <c r="H215" s="85">
        <f>SUM(H216+H220)</f>
        <v>0</v>
      </c>
      <c r="I215" s="85" t="e">
        <f t="shared" si="6"/>
        <v>#DIV/0!</v>
      </c>
    </row>
    <row r="216" spans="1:9" ht="15" hidden="1">
      <c r="A216" s="17" t="s">
        <v>1054</v>
      </c>
      <c r="B216" s="82"/>
      <c r="C216" s="92" t="s">
        <v>1378</v>
      </c>
      <c r="D216" s="92" t="s">
        <v>1378</v>
      </c>
      <c r="E216" s="83" t="s">
        <v>1375</v>
      </c>
      <c r="F216" s="87" t="s">
        <v>1420</v>
      </c>
      <c r="G216" s="85">
        <f>SUM(G217)</f>
        <v>0</v>
      </c>
      <c r="H216" s="85"/>
      <c r="I216" s="85" t="e">
        <f t="shared" si="6"/>
        <v>#DIV/0!</v>
      </c>
    </row>
    <row r="217" spans="1:9" ht="19.5" customHeight="1" hidden="1">
      <c r="A217" s="141" t="s">
        <v>1080</v>
      </c>
      <c r="B217" s="138"/>
      <c r="C217" s="139" t="s">
        <v>1378</v>
      </c>
      <c r="D217" s="139" t="s">
        <v>1378</v>
      </c>
      <c r="E217" s="99" t="s">
        <v>1081</v>
      </c>
      <c r="F217" s="87" t="s">
        <v>1420</v>
      </c>
      <c r="G217" s="135"/>
      <c r="H217" s="135"/>
      <c r="I217" s="85" t="e">
        <f t="shared" si="6"/>
        <v>#DIV/0!</v>
      </c>
    </row>
    <row r="218" spans="1:9" ht="15" hidden="1">
      <c r="A218" s="95" t="s">
        <v>1319</v>
      </c>
      <c r="B218" s="121"/>
      <c r="C218" s="139" t="s">
        <v>1378</v>
      </c>
      <c r="D218" s="139" t="s">
        <v>1378</v>
      </c>
      <c r="E218" s="103" t="s">
        <v>1375</v>
      </c>
      <c r="F218" s="104" t="s">
        <v>1320</v>
      </c>
      <c r="G218" s="85">
        <f>SUM(G219)</f>
        <v>0</v>
      </c>
      <c r="H218" s="85">
        <f>SUM(H219)</f>
        <v>0</v>
      </c>
      <c r="I218" s="85" t="e">
        <f t="shared" si="6"/>
        <v>#DIV/0!</v>
      </c>
    </row>
    <row r="219" spans="1:9" ht="28.5" hidden="1">
      <c r="A219" s="136" t="s">
        <v>1036</v>
      </c>
      <c r="B219" s="121"/>
      <c r="C219" s="139" t="s">
        <v>1378</v>
      </c>
      <c r="D219" s="139" t="s">
        <v>1378</v>
      </c>
      <c r="E219" s="103" t="s">
        <v>1037</v>
      </c>
      <c r="F219" s="84" t="s">
        <v>1320</v>
      </c>
      <c r="G219" s="21"/>
      <c r="H219" s="21"/>
      <c r="I219" s="85" t="e">
        <f t="shared" si="6"/>
        <v>#DIV/0!</v>
      </c>
    </row>
    <row r="220" spans="1:9" ht="19.5" customHeight="1" hidden="1">
      <c r="A220" s="17" t="s">
        <v>1014</v>
      </c>
      <c r="B220" s="82"/>
      <c r="C220" s="92" t="s">
        <v>1378</v>
      </c>
      <c r="D220" s="92" t="s">
        <v>1378</v>
      </c>
      <c r="E220" s="83" t="s">
        <v>1041</v>
      </c>
      <c r="F220" s="87"/>
      <c r="G220" s="85">
        <f>SUM(G221+G224)</f>
        <v>0</v>
      </c>
      <c r="H220" s="85">
        <f>SUM(H221+H224)</f>
        <v>0</v>
      </c>
      <c r="I220" s="85" t="e">
        <f t="shared" si="6"/>
        <v>#DIV/0!</v>
      </c>
    </row>
    <row r="221" spans="1:9" ht="19.5" customHeight="1" hidden="1">
      <c r="A221" s="141" t="s">
        <v>1032</v>
      </c>
      <c r="B221" s="138"/>
      <c r="C221" s="92" t="s">
        <v>1378</v>
      </c>
      <c r="D221" s="92" t="s">
        <v>1378</v>
      </c>
      <c r="E221" s="83" t="s">
        <v>1042</v>
      </c>
      <c r="F221" s="87"/>
      <c r="G221" s="135">
        <f>SUM(G222:G223)</f>
        <v>0</v>
      </c>
      <c r="H221" s="135">
        <f>SUM(H222:H223)</f>
        <v>0</v>
      </c>
      <c r="I221" s="85" t="e">
        <f t="shared" si="6"/>
        <v>#DIV/0!</v>
      </c>
    </row>
    <row r="222" spans="1:9" ht="19.5" customHeight="1" hidden="1">
      <c r="A222" s="17" t="s">
        <v>1054</v>
      </c>
      <c r="B222" s="82"/>
      <c r="C222" s="92" t="s">
        <v>1378</v>
      </c>
      <c r="D222" s="92" t="s">
        <v>1378</v>
      </c>
      <c r="E222" s="83" t="s">
        <v>1042</v>
      </c>
      <c r="F222" s="86" t="s">
        <v>1420</v>
      </c>
      <c r="G222" s="21"/>
      <c r="H222" s="21"/>
      <c r="I222" s="85" t="e">
        <f t="shared" si="6"/>
        <v>#DIV/0!</v>
      </c>
    </row>
    <row r="223" spans="1:9" ht="19.5" customHeight="1" hidden="1">
      <c r="A223" s="95" t="s">
        <v>1319</v>
      </c>
      <c r="B223" s="121"/>
      <c r="C223" s="92" t="s">
        <v>1378</v>
      </c>
      <c r="D223" s="92" t="s">
        <v>1378</v>
      </c>
      <c r="E223" s="83" t="s">
        <v>1042</v>
      </c>
      <c r="F223" s="104" t="s">
        <v>1320</v>
      </c>
      <c r="G223" s="85"/>
      <c r="H223" s="85"/>
      <c r="I223" s="85" t="e">
        <f t="shared" si="6"/>
        <v>#DIV/0!</v>
      </c>
    </row>
    <row r="224" spans="1:9" ht="19.5" customHeight="1" hidden="1">
      <c r="A224" s="136" t="s">
        <v>1085</v>
      </c>
      <c r="B224" s="82"/>
      <c r="C224" s="92" t="s">
        <v>1378</v>
      </c>
      <c r="D224" s="92" t="s">
        <v>1378</v>
      </c>
      <c r="E224" s="83" t="s">
        <v>962</v>
      </c>
      <c r="F224" s="87"/>
      <c r="G224" s="85">
        <f>SUM(G225)</f>
        <v>0</v>
      </c>
      <c r="H224" s="85">
        <f>SUM(H225)</f>
        <v>0</v>
      </c>
      <c r="I224" s="85" t="e">
        <f t="shared" si="6"/>
        <v>#DIV/0!</v>
      </c>
    </row>
    <row r="225" spans="1:9" ht="19.5" customHeight="1" hidden="1">
      <c r="A225" s="17" t="s">
        <v>1054</v>
      </c>
      <c r="B225" s="82"/>
      <c r="C225" s="92" t="s">
        <v>1378</v>
      </c>
      <c r="D225" s="92" t="s">
        <v>1378</v>
      </c>
      <c r="E225" s="83" t="s">
        <v>962</v>
      </c>
      <c r="F225" s="86" t="s">
        <v>1420</v>
      </c>
      <c r="G225" s="21"/>
      <c r="H225" s="21"/>
      <c r="I225" s="85" t="e">
        <f t="shared" si="6"/>
        <v>#DIV/0!</v>
      </c>
    </row>
    <row r="226" spans="1:9" ht="21" customHeight="1">
      <c r="A226" s="266" t="s">
        <v>892</v>
      </c>
      <c r="B226" s="148" t="s">
        <v>893</v>
      </c>
      <c r="C226" s="98"/>
      <c r="D226" s="98"/>
      <c r="E226" s="98"/>
      <c r="F226" s="267"/>
      <c r="G226" s="255">
        <f>SUM(G227+G302+G340+G378+G533+G553+G643)+G647</f>
        <v>353102.20000000007</v>
      </c>
      <c r="H226" s="255">
        <f>SUM(H227+H302+H340+H378+H533+H553+H643)+H647</f>
        <v>334696.79999999993</v>
      </c>
      <c r="I226" s="97">
        <f aca="true" t="shared" si="7" ref="I226:I289">SUM(H226/G226*100)</f>
        <v>94.78751477617524</v>
      </c>
    </row>
    <row r="227" spans="1:9" ht="15">
      <c r="A227" s="95" t="s">
        <v>1311</v>
      </c>
      <c r="B227" s="82"/>
      <c r="C227" s="83" t="s">
        <v>1312</v>
      </c>
      <c r="D227" s="83"/>
      <c r="E227" s="83"/>
      <c r="F227" s="84"/>
      <c r="G227" s="85">
        <f>SUM(G228+G256+G262+G249+G252)</f>
        <v>82309.19999999998</v>
      </c>
      <c r="H227" s="85">
        <f>SUM(H228+H256+H262+H249+H252)</f>
        <v>80207.79999999999</v>
      </c>
      <c r="I227" s="85">
        <f t="shared" si="7"/>
        <v>97.44694396252181</v>
      </c>
    </row>
    <row r="228" spans="1:9" ht="28.5">
      <c r="A228" s="95" t="s">
        <v>298</v>
      </c>
      <c r="B228" s="82"/>
      <c r="C228" s="83" t="s">
        <v>1312</v>
      </c>
      <c r="D228" s="83" t="s">
        <v>1346</v>
      </c>
      <c r="E228" s="83"/>
      <c r="F228" s="84"/>
      <c r="G228" s="85">
        <f>SUM(G229)+G246+G244</f>
        <v>74493.59999999999</v>
      </c>
      <c r="H228" s="85">
        <f>SUM(H229)+H246+H244</f>
        <v>72401.59999999999</v>
      </c>
      <c r="I228" s="85">
        <f t="shared" si="7"/>
        <v>97.19170505922656</v>
      </c>
    </row>
    <row r="229" spans="1:9" ht="43.5" customHeight="1">
      <c r="A229" s="95" t="s">
        <v>1315</v>
      </c>
      <c r="B229" s="82"/>
      <c r="C229" s="83" t="s">
        <v>1312</v>
      </c>
      <c r="D229" s="83" t="s">
        <v>1346</v>
      </c>
      <c r="E229" s="83" t="s">
        <v>1316</v>
      </c>
      <c r="F229" s="86"/>
      <c r="G229" s="85">
        <f>SUM(G230+G242)</f>
        <v>74268.79999999999</v>
      </c>
      <c r="H229" s="85">
        <f>SUM(H230+H242)</f>
        <v>72176.79999999999</v>
      </c>
      <c r="I229" s="85">
        <f t="shared" si="7"/>
        <v>97.18320479124478</v>
      </c>
    </row>
    <row r="230" spans="1:9" ht="14.25" customHeight="1">
      <c r="A230" s="95" t="s">
        <v>1323</v>
      </c>
      <c r="B230" s="82"/>
      <c r="C230" s="83" t="s">
        <v>1312</v>
      </c>
      <c r="D230" s="83" t="s">
        <v>1346</v>
      </c>
      <c r="E230" s="83" t="s">
        <v>1325</v>
      </c>
      <c r="F230" s="86"/>
      <c r="G230" s="85">
        <f>SUM(G231+G232+G236+G238+G240)</f>
        <v>73561.9</v>
      </c>
      <c r="H230" s="85">
        <f>SUM(H231+H232+H236+H238+H240)</f>
        <v>71469.9</v>
      </c>
      <c r="I230" s="85">
        <f t="shared" si="7"/>
        <v>97.15613653263442</v>
      </c>
    </row>
    <row r="231" spans="1:9" ht="23.25" customHeight="1">
      <c r="A231" s="95" t="s">
        <v>1319</v>
      </c>
      <c r="B231" s="82"/>
      <c r="C231" s="83" t="s">
        <v>1312</v>
      </c>
      <c r="D231" s="83" t="s">
        <v>1346</v>
      </c>
      <c r="E231" s="83" t="s">
        <v>1325</v>
      </c>
      <c r="F231" s="84" t="s">
        <v>1320</v>
      </c>
      <c r="G231" s="85">
        <v>71641.9</v>
      </c>
      <c r="H231" s="85">
        <v>69663.4</v>
      </c>
      <c r="I231" s="85">
        <f t="shared" si="7"/>
        <v>97.2383479500125</v>
      </c>
    </row>
    <row r="232" spans="1:9" ht="37.5" customHeight="1">
      <c r="A232" s="95" t="s">
        <v>1362</v>
      </c>
      <c r="B232" s="82"/>
      <c r="C232" s="83" t="s">
        <v>1312</v>
      </c>
      <c r="D232" s="83" t="s">
        <v>1346</v>
      </c>
      <c r="E232" s="83" t="s">
        <v>1363</v>
      </c>
      <c r="F232" s="84"/>
      <c r="G232" s="85">
        <f>SUM(G233)</f>
        <v>1319.8</v>
      </c>
      <c r="H232" s="85">
        <f>SUM(H233)</f>
        <v>1319.8</v>
      </c>
      <c r="I232" s="85">
        <f t="shared" si="7"/>
        <v>100</v>
      </c>
    </row>
    <row r="233" spans="1:9" ht="20.25" customHeight="1">
      <c r="A233" s="95" t="s">
        <v>1319</v>
      </c>
      <c r="B233" s="82"/>
      <c r="C233" s="83" t="s">
        <v>1312</v>
      </c>
      <c r="D233" s="83" t="s">
        <v>1346</v>
      </c>
      <c r="E233" s="83" t="s">
        <v>1363</v>
      </c>
      <c r="F233" s="84" t="s">
        <v>1320</v>
      </c>
      <c r="G233" s="85">
        <v>1319.8</v>
      </c>
      <c r="H233" s="85">
        <v>1319.8</v>
      </c>
      <c r="I233" s="85">
        <f t="shared" si="7"/>
        <v>100</v>
      </c>
    </row>
    <row r="234" spans="1:9" ht="19.5" customHeight="1" hidden="1">
      <c r="A234" s="95" t="s">
        <v>1364</v>
      </c>
      <c r="B234" s="82"/>
      <c r="C234" s="83" t="s">
        <v>1312</v>
      </c>
      <c r="D234" s="83" t="s">
        <v>1346</v>
      </c>
      <c r="E234" s="83" t="s">
        <v>1365</v>
      </c>
      <c r="F234" s="84"/>
      <c r="G234" s="85"/>
      <c r="H234" s="85"/>
      <c r="I234" s="85" t="e">
        <f t="shared" si="7"/>
        <v>#DIV/0!</v>
      </c>
    </row>
    <row r="235" spans="1:9" ht="19.5" customHeight="1" hidden="1">
      <c r="A235" s="95" t="s">
        <v>1319</v>
      </c>
      <c r="B235" s="82"/>
      <c r="C235" s="83" t="s">
        <v>1312</v>
      </c>
      <c r="D235" s="83" t="s">
        <v>1346</v>
      </c>
      <c r="E235" s="83" t="s">
        <v>1365</v>
      </c>
      <c r="F235" s="84" t="s">
        <v>1320</v>
      </c>
      <c r="G235" s="85"/>
      <c r="H235" s="85"/>
      <c r="I235" s="85"/>
    </row>
    <row r="236" spans="1:9" ht="51.75" customHeight="1">
      <c r="A236" s="95" t="s">
        <v>1366</v>
      </c>
      <c r="B236" s="82"/>
      <c r="C236" s="83" t="s">
        <v>1312</v>
      </c>
      <c r="D236" s="83" t="s">
        <v>1346</v>
      </c>
      <c r="E236" s="83" t="s">
        <v>1367</v>
      </c>
      <c r="F236" s="84"/>
      <c r="G236" s="85">
        <f>SUM(G237)</f>
        <v>89.4</v>
      </c>
      <c r="H236" s="85">
        <f>SUM(H237)</f>
        <v>89.4</v>
      </c>
      <c r="I236" s="85">
        <f t="shared" si="7"/>
        <v>100</v>
      </c>
    </row>
    <row r="237" spans="1:9" ht="22.5" customHeight="1">
      <c r="A237" s="95" t="s">
        <v>1319</v>
      </c>
      <c r="B237" s="82"/>
      <c r="C237" s="83" t="s">
        <v>1312</v>
      </c>
      <c r="D237" s="83" t="s">
        <v>1346</v>
      </c>
      <c r="E237" s="83" t="s">
        <v>1367</v>
      </c>
      <c r="F237" s="84" t="s">
        <v>1320</v>
      </c>
      <c r="G237" s="85">
        <v>89.4</v>
      </c>
      <c r="H237" s="85">
        <v>89.4</v>
      </c>
      <c r="I237" s="85">
        <f t="shared" si="7"/>
        <v>100</v>
      </c>
    </row>
    <row r="238" spans="1:9" s="1" customFormat="1" ht="37.5" customHeight="1">
      <c r="A238" s="17" t="s">
        <v>1368</v>
      </c>
      <c r="B238" s="91"/>
      <c r="C238" s="92" t="s">
        <v>1312</v>
      </c>
      <c r="D238" s="92" t="s">
        <v>1346</v>
      </c>
      <c r="E238" s="92" t="s">
        <v>1369</v>
      </c>
      <c r="F238" s="86"/>
      <c r="G238" s="85">
        <f>SUM(G239)</f>
        <v>170.1</v>
      </c>
      <c r="H238" s="85">
        <f>SUM(H239)</f>
        <v>170.1</v>
      </c>
      <c r="I238" s="85">
        <f t="shared" si="7"/>
        <v>100</v>
      </c>
    </row>
    <row r="239" spans="1:9" s="1" customFormat="1" ht="26.25" customHeight="1">
      <c r="A239" s="95" t="s">
        <v>1319</v>
      </c>
      <c r="B239" s="91"/>
      <c r="C239" s="92" t="s">
        <v>1312</v>
      </c>
      <c r="D239" s="92" t="s">
        <v>1346</v>
      </c>
      <c r="E239" s="92" t="s">
        <v>1369</v>
      </c>
      <c r="F239" s="86" t="s">
        <v>1320</v>
      </c>
      <c r="G239" s="85">
        <v>170.1</v>
      </c>
      <c r="H239" s="85">
        <v>170.1</v>
      </c>
      <c r="I239" s="85">
        <f t="shared" si="7"/>
        <v>100</v>
      </c>
    </row>
    <row r="240" spans="1:9" s="1" customFormat="1" ht="37.5" customHeight="1">
      <c r="A240" s="17" t="s">
        <v>299</v>
      </c>
      <c r="B240" s="91"/>
      <c r="C240" s="92" t="s">
        <v>1312</v>
      </c>
      <c r="D240" s="92" t="s">
        <v>1346</v>
      </c>
      <c r="E240" s="92" t="s">
        <v>300</v>
      </c>
      <c r="F240" s="86"/>
      <c r="G240" s="85">
        <f>SUM(G241)</f>
        <v>340.7</v>
      </c>
      <c r="H240" s="85">
        <f>SUM(H241)</f>
        <v>227.2</v>
      </c>
      <c r="I240" s="85">
        <f t="shared" si="7"/>
        <v>66.68623422365717</v>
      </c>
    </row>
    <row r="241" spans="1:9" s="1" customFormat="1" ht="21" customHeight="1">
      <c r="A241" s="95" t="s">
        <v>1319</v>
      </c>
      <c r="B241" s="91"/>
      <c r="C241" s="92" t="s">
        <v>1312</v>
      </c>
      <c r="D241" s="92" t="s">
        <v>1346</v>
      </c>
      <c r="E241" s="92" t="s">
        <v>300</v>
      </c>
      <c r="F241" s="86" t="s">
        <v>1320</v>
      </c>
      <c r="G241" s="85">
        <v>340.7</v>
      </c>
      <c r="H241" s="85">
        <v>227.2</v>
      </c>
      <c r="I241" s="85">
        <f t="shared" si="7"/>
        <v>66.68623422365717</v>
      </c>
    </row>
    <row r="242" spans="1:9" s="256" customFormat="1" ht="40.5" customHeight="1">
      <c r="A242" s="95" t="s">
        <v>1370</v>
      </c>
      <c r="B242" s="82"/>
      <c r="C242" s="83" t="s">
        <v>1324</v>
      </c>
      <c r="D242" s="83" t="s">
        <v>1346</v>
      </c>
      <c r="E242" s="83" t="s">
        <v>1371</v>
      </c>
      <c r="F242" s="86"/>
      <c r="G242" s="85">
        <f>SUM(G243)</f>
        <v>706.9</v>
      </c>
      <c r="H242" s="85">
        <f>SUM(H243)</f>
        <v>706.9</v>
      </c>
      <c r="I242" s="85">
        <f t="shared" si="7"/>
        <v>100</v>
      </c>
    </row>
    <row r="243" spans="1:9" s="256" customFormat="1" ht="26.25" customHeight="1">
      <c r="A243" s="95" t="s">
        <v>1319</v>
      </c>
      <c r="B243" s="82"/>
      <c r="C243" s="83" t="s">
        <v>1312</v>
      </c>
      <c r="D243" s="83" t="s">
        <v>1346</v>
      </c>
      <c r="E243" s="83" t="s">
        <v>1371</v>
      </c>
      <c r="F243" s="84" t="s">
        <v>1320</v>
      </c>
      <c r="G243" s="85">
        <v>706.9</v>
      </c>
      <c r="H243" s="85">
        <v>706.9</v>
      </c>
      <c r="I243" s="85">
        <f t="shared" si="7"/>
        <v>100</v>
      </c>
    </row>
    <row r="244" spans="1:9" s="256" customFormat="1" ht="19.5" customHeight="1" hidden="1">
      <c r="A244" s="95" t="s">
        <v>1372</v>
      </c>
      <c r="B244" s="82"/>
      <c r="C244" s="83" t="s">
        <v>1312</v>
      </c>
      <c r="D244" s="83" t="s">
        <v>1346</v>
      </c>
      <c r="E244" s="83" t="s">
        <v>1373</v>
      </c>
      <c r="F244" s="84"/>
      <c r="G244" s="85">
        <f>SUM(G245)</f>
        <v>0</v>
      </c>
      <c r="H244" s="85">
        <f>SUM(H245)</f>
        <v>0</v>
      </c>
      <c r="I244" s="85" t="e">
        <f t="shared" si="7"/>
        <v>#DIV/0!</v>
      </c>
    </row>
    <row r="245" spans="1:9" s="256" customFormat="1" ht="19.5" customHeight="1" hidden="1">
      <c r="A245" s="95" t="s">
        <v>1319</v>
      </c>
      <c r="B245" s="82"/>
      <c r="C245" s="83" t="s">
        <v>1312</v>
      </c>
      <c r="D245" s="83" t="s">
        <v>1346</v>
      </c>
      <c r="E245" s="83" t="s">
        <v>1373</v>
      </c>
      <c r="F245" s="84" t="s">
        <v>1320</v>
      </c>
      <c r="G245" s="85"/>
      <c r="H245" s="85"/>
      <c r="I245" s="85" t="e">
        <f t="shared" si="7"/>
        <v>#DIV/0!</v>
      </c>
    </row>
    <row r="246" spans="1:9" s="256" customFormat="1" ht="19.5" customHeight="1">
      <c r="A246" s="95" t="s">
        <v>1374</v>
      </c>
      <c r="B246" s="82"/>
      <c r="C246" s="83" t="s">
        <v>1312</v>
      </c>
      <c r="D246" s="83" t="s">
        <v>1346</v>
      </c>
      <c r="E246" s="83" t="s">
        <v>1375</v>
      </c>
      <c r="F246" s="86"/>
      <c r="G246" s="85">
        <f>SUM(G247)</f>
        <v>224.8</v>
      </c>
      <c r="H246" s="85">
        <f>SUM(H247)</f>
        <v>224.8</v>
      </c>
      <c r="I246" s="85">
        <f t="shared" si="7"/>
        <v>100</v>
      </c>
    </row>
    <row r="247" spans="1:9" s="256" customFormat="1" ht="24.75" customHeight="1">
      <c r="A247" s="95" t="s">
        <v>301</v>
      </c>
      <c r="B247" s="82"/>
      <c r="C247" s="83" t="s">
        <v>1312</v>
      </c>
      <c r="D247" s="83" t="s">
        <v>1346</v>
      </c>
      <c r="E247" s="83" t="s">
        <v>1376</v>
      </c>
      <c r="F247" s="86"/>
      <c r="G247" s="85">
        <f>SUM(G248)</f>
        <v>224.8</v>
      </c>
      <c r="H247" s="85">
        <f>SUM(H248)</f>
        <v>224.8</v>
      </c>
      <c r="I247" s="85">
        <f t="shared" si="7"/>
        <v>100</v>
      </c>
    </row>
    <row r="248" spans="1:9" s="256" customFormat="1" ht="24.75" customHeight="1">
      <c r="A248" s="95" t="s">
        <v>1319</v>
      </c>
      <c r="B248" s="82"/>
      <c r="C248" s="83" t="s">
        <v>1312</v>
      </c>
      <c r="D248" s="83" t="s">
        <v>1346</v>
      </c>
      <c r="E248" s="83" t="s">
        <v>1376</v>
      </c>
      <c r="F248" s="86" t="s">
        <v>1320</v>
      </c>
      <c r="G248" s="85">
        <v>224.8</v>
      </c>
      <c r="H248" s="85">
        <v>224.8</v>
      </c>
      <c r="I248" s="85">
        <f t="shared" si="7"/>
        <v>100</v>
      </c>
    </row>
    <row r="249" spans="1:9" s="256" customFormat="1" ht="15.75" customHeight="1">
      <c r="A249" s="95" t="s">
        <v>1377</v>
      </c>
      <c r="B249" s="82"/>
      <c r="C249" s="83" t="s">
        <v>1312</v>
      </c>
      <c r="D249" s="83" t="s">
        <v>1378</v>
      </c>
      <c r="E249" s="83"/>
      <c r="F249" s="86"/>
      <c r="G249" s="85">
        <f>SUM(G250)</f>
        <v>36.4</v>
      </c>
      <c r="H249" s="85">
        <f>SUM(H250)</f>
        <v>27</v>
      </c>
      <c r="I249" s="85">
        <f t="shared" si="7"/>
        <v>74.17582417582418</v>
      </c>
    </row>
    <row r="250" spans="1:9" ht="42" customHeight="1">
      <c r="A250" s="125" t="s">
        <v>302</v>
      </c>
      <c r="B250" s="82"/>
      <c r="C250" s="83" t="s">
        <v>1312</v>
      </c>
      <c r="D250" s="83" t="s">
        <v>1378</v>
      </c>
      <c r="E250" s="83" t="s">
        <v>1379</v>
      </c>
      <c r="F250" s="86"/>
      <c r="G250" s="85">
        <f>SUM(G251)</f>
        <v>36.4</v>
      </c>
      <c r="H250" s="85">
        <f>SUM(H251)</f>
        <v>27</v>
      </c>
      <c r="I250" s="85">
        <f t="shared" si="7"/>
        <v>74.17582417582418</v>
      </c>
    </row>
    <row r="251" spans="1:9" ht="25.5" customHeight="1">
      <c r="A251" s="95" t="s">
        <v>1319</v>
      </c>
      <c r="B251" s="82"/>
      <c r="C251" s="83" t="s">
        <v>1312</v>
      </c>
      <c r="D251" s="83" t="s">
        <v>1378</v>
      </c>
      <c r="E251" s="83" t="s">
        <v>1379</v>
      </c>
      <c r="F251" s="84" t="s">
        <v>1320</v>
      </c>
      <c r="G251" s="85">
        <v>36.4</v>
      </c>
      <c r="H251" s="85">
        <v>27</v>
      </c>
      <c r="I251" s="85">
        <f t="shared" si="7"/>
        <v>74.17582417582418</v>
      </c>
    </row>
    <row r="252" spans="1:9" ht="19.5" customHeight="1" hidden="1">
      <c r="A252" s="95" t="s">
        <v>894</v>
      </c>
      <c r="B252" s="82"/>
      <c r="C252" s="83" t="s">
        <v>1312</v>
      </c>
      <c r="D252" s="83" t="s">
        <v>1381</v>
      </c>
      <c r="E252" s="83"/>
      <c r="F252" s="84"/>
      <c r="G252" s="85">
        <f aca="true" t="shared" si="8" ref="G252:H254">SUM(G253)</f>
        <v>0</v>
      </c>
      <c r="H252" s="85">
        <f t="shared" si="8"/>
        <v>0</v>
      </c>
      <c r="I252" s="85" t="e">
        <f t="shared" si="7"/>
        <v>#DIV/0!</v>
      </c>
    </row>
    <row r="253" spans="1:9" ht="19.5" customHeight="1" hidden="1">
      <c r="A253" s="95" t="s">
        <v>1315</v>
      </c>
      <c r="B253" s="82"/>
      <c r="C253" s="83" t="s">
        <v>1312</v>
      </c>
      <c r="D253" s="83" t="s">
        <v>1381</v>
      </c>
      <c r="E253" s="83" t="s">
        <v>1316</v>
      </c>
      <c r="F253" s="84"/>
      <c r="G253" s="85">
        <f t="shared" si="8"/>
        <v>0</v>
      </c>
      <c r="H253" s="85">
        <f t="shared" si="8"/>
        <v>0</v>
      </c>
      <c r="I253" s="85" t="e">
        <f t="shared" si="7"/>
        <v>#DIV/0!</v>
      </c>
    </row>
    <row r="254" spans="1:9" ht="19.5" customHeight="1" hidden="1">
      <c r="A254" s="95" t="s">
        <v>1323</v>
      </c>
      <c r="B254" s="82"/>
      <c r="C254" s="83" t="s">
        <v>1312</v>
      </c>
      <c r="D254" s="83" t="s">
        <v>1381</v>
      </c>
      <c r="E254" s="83" t="s">
        <v>1325</v>
      </c>
      <c r="F254" s="84"/>
      <c r="G254" s="85">
        <f t="shared" si="8"/>
        <v>0</v>
      </c>
      <c r="H254" s="85">
        <f t="shared" si="8"/>
        <v>0</v>
      </c>
      <c r="I254" s="85" t="e">
        <f t="shared" si="7"/>
        <v>#DIV/0!</v>
      </c>
    </row>
    <row r="255" spans="1:9" ht="19.5" customHeight="1" hidden="1">
      <c r="A255" s="95" t="s">
        <v>1319</v>
      </c>
      <c r="B255" s="82"/>
      <c r="C255" s="83" t="s">
        <v>1324</v>
      </c>
      <c r="D255" s="83" t="s">
        <v>1381</v>
      </c>
      <c r="E255" s="83" t="s">
        <v>1325</v>
      </c>
      <c r="F255" s="87" t="s">
        <v>1320</v>
      </c>
      <c r="G255" s="85"/>
      <c r="H255" s="85"/>
      <c r="I255" s="85" t="e">
        <f t="shared" si="7"/>
        <v>#DIV/0!</v>
      </c>
    </row>
    <row r="256" spans="1:9" ht="20.25" customHeight="1">
      <c r="A256" s="17" t="s">
        <v>1386</v>
      </c>
      <c r="B256" s="91"/>
      <c r="C256" s="92" t="s">
        <v>1312</v>
      </c>
      <c r="D256" s="92" t="s">
        <v>1335</v>
      </c>
      <c r="E256" s="92"/>
      <c r="F256" s="86"/>
      <c r="G256" s="85">
        <f>SUM(G257)</f>
        <v>411.2</v>
      </c>
      <c r="H256" s="85">
        <f>SUM(H257)</f>
        <v>411.2</v>
      </c>
      <c r="I256" s="85">
        <f t="shared" si="7"/>
        <v>100</v>
      </c>
    </row>
    <row r="257" spans="1:9" ht="18.75" customHeight="1">
      <c r="A257" s="17" t="s">
        <v>1386</v>
      </c>
      <c r="B257" s="91"/>
      <c r="C257" s="92" t="s">
        <v>1312</v>
      </c>
      <c r="D257" s="92" t="s">
        <v>1335</v>
      </c>
      <c r="E257" s="92" t="s">
        <v>1387</v>
      </c>
      <c r="F257" s="86"/>
      <c r="G257" s="85">
        <f>SUM(G258+G260)</f>
        <v>411.2</v>
      </c>
      <c r="H257" s="85">
        <f>SUM(H258+H260)</f>
        <v>411.2</v>
      </c>
      <c r="I257" s="85">
        <f t="shared" si="7"/>
        <v>100</v>
      </c>
    </row>
    <row r="258" spans="1:9" ht="28.5">
      <c r="A258" s="95" t="s">
        <v>1388</v>
      </c>
      <c r="B258" s="91"/>
      <c r="C258" s="92" t="s">
        <v>1312</v>
      </c>
      <c r="D258" s="92" t="s">
        <v>1335</v>
      </c>
      <c r="E258" s="92" t="s">
        <v>1389</v>
      </c>
      <c r="F258" s="86"/>
      <c r="G258" s="85">
        <f>SUM(G259:G259)</f>
        <v>411.2</v>
      </c>
      <c r="H258" s="85">
        <f>SUM(H259:H259)</f>
        <v>411.2</v>
      </c>
      <c r="I258" s="85">
        <f t="shared" si="7"/>
        <v>100</v>
      </c>
    </row>
    <row r="259" spans="1:9" ht="27.75" customHeight="1">
      <c r="A259" s="95" t="s">
        <v>1319</v>
      </c>
      <c r="B259" s="91"/>
      <c r="C259" s="92" t="s">
        <v>1312</v>
      </c>
      <c r="D259" s="92" t="s">
        <v>1335</v>
      </c>
      <c r="E259" s="92" t="s">
        <v>1389</v>
      </c>
      <c r="F259" s="86" t="s">
        <v>1320</v>
      </c>
      <c r="G259" s="85">
        <f>361+50.2</f>
        <v>411.2</v>
      </c>
      <c r="H259" s="85">
        <f>361+50.2</f>
        <v>411.2</v>
      </c>
      <c r="I259" s="85">
        <f t="shared" si="7"/>
        <v>100</v>
      </c>
    </row>
    <row r="260" spans="1:9" ht="15" hidden="1">
      <c r="A260" s="95" t="s">
        <v>1390</v>
      </c>
      <c r="B260" s="91"/>
      <c r="C260" s="92" t="s">
        <v>1312</v>
      </c>
      <c r="D260" s="92" t="s">
        <v>1335</v>
      </c>
      <c r="E260" s="92" t="s">
        <v>1391</v>
      </c>
      <c r="F260" s="86"/>
      <c r="G260" s="85">
        <f>SUM(G261)</f>
        <v>0</v>
      </c>
      <c r="H260" s="85">
        <f>SUM(H261)</f>
        <v>0</v>
      </c>
      <c r="I260" s="85" t="e">
        <f t="shared" si="7"/>
        <v>#DIV/0!</v>
      </c>
    </row>
    <row r="261" spans="1:9" ht="15" hidden="1">
      <c r="A261" s="95" t="s">
        <v>1319</v>
      </c>
      <c r="B261" s="91"/>
      <c r="C261" s="92" t="s">
        <v>1312</v>
      </c>
      <c r="D261" s="92" t="s">
        <v>1335</v>
      </c>
      <c r="E261" s="92" t="s">
        <v>1391</v>
      </c>
      <c r="F261" s="86" t="s">
        <v>1320</v>
      </c>
      <c r="G261" s="85"/>
      <c r="H261" s="85"/>
      <c r="I261" s="85" t="e">
        <f t="shared" si="7"/>
        <v>#DIV/0!</v>
      </c>
    </row>
    <row r="262" spans="1:9" ht="21" customHeight="1">
      <c r="A262" s="95" t="s">
        <v>1328</v>
      </c>
      <c r="B262" s="82"/>
      <c r="C262" s="83" t="s">
        <v>1312</v>
      </c>
      <c r="D262" s="83" t="s">
        <v>1402</v>
      </c>
      <c r="E262" s="83"/>
      <c r="F262" s="86"/>
      <c r="G262" s="85">
        <f>SUM(G263+G274+G277+G280+G283+G298+G271)+G268+G266</f>
        <v>7368</v>
      </c>
      <c r="H262" s="85">
        <f>SUM(H263+H274+H277+H280+H283+H298+H271)+H268+H266</f>
        <v>7368</v>
      </c>
      <c r="I262" s="85">
        <f t="shared" si="7"/>
        <v>100</v>
      </c>
    </row>
    <row r="263" spans="1:9" ht="15" hidden="1">
      <c r="A263" s="95" t="s">
        <v>1403</v>
      </c>
      <c r="B263" s="82"/>
      <c r="C263" s="83" t="s">
        <v>1312</v>
      </c>
      <c r="D263" s="83" t="s">
        <v>1402</v>
      </c>
      <c r="E263" s="83" t="s">
        <v>1404</v>
      </c>
      <c r="F263" s="84"/>
      <c r="G263" s="85">
        <f>SUM(G264)</f>
        <v>0</v>
      </c>
      <c r="H263" s="85">
        <f>SUM(H264)</f>
        <v>0</v>
      </c>
      <c r="I263" s="85" t="e">
        <f t="shared" si="7"/>
        <v>#DIV/0!</v>
      </c>
    </row>
    <row r="264" spans="1:9" ht="15" hidden="1">
      <c r="A264" s="95" t="s">
        <v>1405</v>
      </c>
      <c r="B264" s="82"/>
      <c r="C264" s="83" t="s">
        <v>1312</v>
      </c>
      <c r="D264" s="83" t="s">
        <v>1402</v>
      </c>
      <c r="E264" s="83" t="s">
        <v>1406</v>
      </c>
      <c r="F264" s="84"/>
      <c r="G264" s="85">
        <f>SUM(G265)</f>
        <v>0</v>
      </c>
      <c r="H264" s="85">
        <f>SUM(H265)</f>
        <v>0</v>
      </c>
      <c r="I264" s="85" t="e">
        <f t="shared" si="7"/>
        <v>#DIV/0!</v>
      </c>
    </row>
    <row r="265" spans="1:9" ht="19.5" customHeight="1" hidden="1">
      <c r="A265" s="95" t="s">
        <v>1319</v>
      </c>
      <c r="B265" s="82"/>
      <c r="C265" s="83" t="s">
        <v>1312</v>
      </c>
      <c r="D265" s="83" t="s">
        <v>1402</v>
      </c>
      <c r="E265" s="83" t="s">
        <v>1406</v>
      </c>
      <c r="F265" s="84" t="s">
        <v>1320</v>
      </c>
      <c r="G265" s="85"/>
      <c r="H265" s="85"/>
      <c r="I265" s="85" t="e">
        <f t="shared" si="7"/>
        <v>#DIV/0!</v>
      </c>
    </row>
    <row r="266" spans="1:9" ht="19.5" customHeight="1" hidden="1">
      <c r="A266" s="95" t="s">
        <v>1407</v>
      </c>
      <c r="B266" s="82"/>
      <c r="C266" s="83" t="s">
        <v>1312</v>
      </c>
      <c r="D266" s="83" t="s">
        <v>1402</v>
      </c>
      <c r="E266" s="83" t="s">
        <v>1408</v>
      </c>
      <c r="F266" s="84"/>
      <c r="G266" s="85">
        <f>SUM(G267)</f>
        <v>0</v>
      </c>
      <c r="H266" s="85">
        <f>SUM(H267)</f>
        <v>0</v>
      </c>
      <c r="I266" s="85" t="e">
        <f t="shared" si="7"/>
        <v>#DIV/0!</v>
      </c>
    </row>
    <row r="267" spans="1:9" ht="19.5" customHeight="1" hidden="1">
      <c r="A267" s="95" t="s">
        <v>1319</v>
      </c>
      <c r="B267" s="82"/>
      <c r="C267" s="83" t="s">
        <v>1312</v>
      </c>
      <c r="D267" s="83" t="s">
        <v>1402</v>
      </c>
      <c r="E267" s="83" t="s">
        <v>1408</v>
      </c>
      <c r="F267" s="84" t="s">
        <v>1320</v>
      </c>
      <c r="G267" s="85"/>
      <c r="H267" s="85"/>
      <c r="I267" s="85" t="e">
        <f t="shared" si="7"/>
        <v>#DIV/0!</v>
      </c>
    </row>
    <row r="268" spans="1:9" ht="19.5" customHeight="1" hidden="1">
      <c r="A268" s="95" t="s">
        <v>1403</v>
      </c>
      <c r="B268" s="82"/>
      <c r="C268" s="83" t="s">
        <v>1312</v>
      </c>
      <c r="D268" s="83" t="s">
        <v>1402</v>
      </c>
      <c r="E268" s="83" t="s">
        <v>1316</v>
      </c>
      <c r="F268" s="86"/>
      <c r="G268" s="85">
        <f>SUM(G269)</f>
        <v>0</v>
      </c>
      <c r="H268" s="85">
        <f>SUM(H269)</f>
        <v>0</v>
      </c>
      <c r="I268" s="85" t="e">
        <f t="shared" si="7"/>
        <v>#DIV/0!</v>
      </c>
    </row>
    <row r="269" spans="1:9" ht="19.5" customHeight="1" hidden="1">
      <c r="A269" s="95" t="s">
        <v>1409</v>
      </c>
      <c r="B269" s="82"/>
      <c r="C269" s="83" t="s">
        <v>1312</v>
      </c>
      <c r="D269" s="83" t="s">
        <v>1402</v>
      </c>
      <c r="E269" s="83" t="s">
        <v>1410</v>
      </c>
      <c r="F269" s="86"/>
      <c r="G269" s="85">
        <f>SUM(G270)</f>
        <v>0</v>
      </c>
      <c r="H269" s="85">
        <f>SUM(H270)</f>
        <v>0</v>
      </c>
      <c r="I269" s="85" t="e">
        <f t="shared" si="7"/>
        <v>#DIV/0!</v>
      </c>
    </row>
    <row r="270" spans="1:9" ht="19.5" customHeight="1" hidden="1">
      <c r="A270" s="94" t="s">
        <v>1411</v>
      </c>
      <c r="B270" s="82"/>
      <c r="C270" s="83" t="s">
        <v>1312</v>
      </c>
      <c r="D270" s="83" t="s">
        <v>1402</v>
      </c>
      <c r="E270" s="83" t="s">
        <v>1410</v>
      </c>
      <c r="F270" s="86" t="s">
        <v>1412</v>
      </c>
      <c r="G270" s="85"/>
      <c r="H270" s="85"/>
      <c r="I270" s="85" t="e">
        <f t="shared" si="7"/>
        <v>#DIV/0!</v>
      </c>
    </row>
    <row r="271" spans="1:9" ht="19.5" customHeight="1" hidden="1">
      <c r="A271" s="95" t="s">
        <v>1399</v>
      </c>
      <c r="B271" s="82"/>
      <c r="C271" s="83" t="s">
        <v>1312</v>
      </c>
      <c r="D271" s="83" t="s">
        <v>1402</v>
      </c>
      <c r="E271" s="83" t="s">
        <v>1400</v>
      </c>
      <c r="F271" s="84"/>
      <c r="G271" s="85">
        <f>SUM(G273)</f>
        <v>0</v>
      </c>
      <c r="H271" s="85">
        <f>SUM(H273)</f>
        <v>0</v>
      </c>
      <c r="I271" s="85" t="e">
        <f t="shared" si="7"/>
        <v>#DIV/0!</v>
      </c>
    </row>
    <row r="272" spans="1:9" ht="19.5" customHeight="1" hidden="1">
      <c r="A272" s="95" t="s">
        <v>1372</v>
      </c>
      <c r="B272" s="82"/>
      <c r="C272" s="83" t="s">
        <v>1312</v>
      </c>
      <c r="D272" s="83" t="s">
        <v>1402</v>
      </c>
      <c r="E272" s="83" t="s">
        <v>1373</v>
      </c>
      <c r="F272" s="84"/>
      <c r="G272" s="85">
        <f>SUM(G273)</f>
        <v>0</v>
      </c>
      <c r="H272" s="85">
        <f>SUM(H273)</f>
        <v>0</v>
      </c>
      <c r="I272" s="85" t="e">
        <f t="shared" si="7"/>
        <v>#DIV/0!</v>
      </c>
    </row>
    <row r="273" spans="1:9" ht="19.5" customHeight="1" hidden="1">
      <c r="A273" s="95" t="s">
        <v>1319</v>
      </c>
      <c r="B273" s="82"/>
      <c r="C273" s="83" t="s">
        <v>1312</v>
      </c>
      <c r="D273" s="83" t="s">
        <v>1402</v>
      </c>
      <c r="E273" s="83" t="s">
        <v>1373</v>
      </c>
      <c r="F273" s="84" t="s">
        <v>1320</v>
      </c>
      <c r="G273" s="85"/>
      <c r="H273" s="85"/>
      <c r="I273" s="85" t="e">
        <f t="shared" si="7"/>
        <v>#DIV/0!</v>
      </c>
    </row>
    <row r="274" spans="1:9" ht="19.5" customHeight="1" hidden="1">
      <c r="A274" s="125" t="s">
        <v>1413</v>
      </c>
      <c r="B274" s="82"/>
      <c r="C274" s="83" t="s">
        <v>1312</v>
      </c>
      <c r="D274" s="83" t="s">
        <v>1402</v>
      </c>
      <c r="E274" s="83" t="s">
        <v>1342</v>
      </c>
      <c r="F274" s="84"/>
      <c r="G274" s="85">
        <f>SUM(G275)</f>
        <v>0</v>
      </c>
      <c r="H274" s="85">
        <f>SUM(H275)</f>
        <v>0</v>
      </c>
      <c r="I274" s="85" t="e">
        <f t="shared" si="7"/>
        <v>#DIV/0!</v>
      </c>
    </row>
    <row r="275" spans="1:9" ht="19.5" customHeight="1" hidden="1">
      <c r="A275" s="125" t="s">
        <v>1343</v>
      </c>
      <c r="B275" s="82"/>
      <c r="C275" s="83" t="s">
        <v>1312</v>
      </c>
      <c r="D275" s="83" t="s">
        <v>1402</v>
      </c>
      <c r="E275" s="83" t="s">
        <v>1414</v>
      </c>
      <c r="F275" s="84"/>
      <c r="G275" s="85">
        <f>SUM(G276)</f>
        <v>0</v>
      </c>
      <c r="H275" s="85">
        <f>SUM(H276)</f>
        <v>0</v>
      </c>
      <c r="I275" s="85" t="e">
        <f t="shared" si="7"/>
        <v>#DIV/0!</v>
      </c>
    </row>
    <row r="276" spans="1:9" ht="19.5" customHeight="1" hidden="1">
      <c r="A276" s="95" t="s">
        <v>1319</v>
      </c>
      <c r="B276" s="82"/>
      <c r="C276" s="83" t="s">
        <v>1312</v>
      </c>
      <c r="D276" s="83" t="s">
        <v>1402</v>
      </c>
      <c r="E276" s="83" t="s">
        <v>1414</v>
      </c>
      <c r="F276" s="84" t="s">
        <v>1320</v>
      </c>
      <c r="G276" s="85"/>
      <c r="H276" s="85"/>
      <c r="I276" s="85" t="e">
        <f t="shared" si="7"/>
        <v>#DIV/0!</v>
      </c>
    </row>
    <row r="277" spans="1:9" ht="33" customHeight="1">
      <c r="A277" s="95" t="s">
        <v>1330</v>
      </c>
      <c r="B277" s="82"/>
      <c r="C277" s="83" t="s">
        <v>1312</v>
      </c>
      <c r="D277" s="83" t="s">
        <v>1402</v>
      </c>
      <c r="E277" s="83" t="s">
        <v>1331</v>
      </c>
      <c r="F277" s="87"/>
      <c r="G277" s="85">
        <f>SUM(G278)</f>
        <v>4917.9</v>
      </c>
      <c r="H277" s="85">
        <f>SUM(H278)</f>
        <v>4917.9</v>
      </c>
      <c r="I277" s="85">
        <f t="shared" si="7"/>
        <v>100</v>
      </c>
    </row>
    <row r="278" spans="1:9" ht="19.5" customHeight="1">
      <c r="A278" s="95" t="s">
        <v>1332</v>
      </c>
      <c r="B278" s="82"/>
      <c r="C278" s="83" t="s">
        <v>1312</v>
      </c>
      <c r="D278" s="83" t="s">
        <v>1402</v>
      </c>
      <c r="E278" s="83" t="s">
        <v>1415</v>
      </c>
      <c r="F278" s="87"/>
      <c r="G278" s="85">
        <f>SUM(G279)</f>
        <v>4917.9</v>
      </c>
      <c r="H278" s="85">
        <f>SUM(H279)</f>
        <v>4917.9</v>
      </c>
      <c r="I278" s="85">
        <f t="shared" si="7"/>
        <v>100</v>
      </c>
    </row>
    <row r="279" spans="1:9" ht="27" customHeight="1">
      <c r="A279" s="95" t="s">
        <v>1319</v>
      </c>
      <c r="B279" s="82"/>
      <c r="C279" s="83" t="s">
        <v>1312</v>
      </c>
      <c r="D279" s="83" t="s">
        <v>1402</v>
      </c>
      <c r="E279" s="83" t="s">
        <v>1415</v>
      </c>
      <c r="F279" s="87" t="s">
        <v>1320</v>
      </c>
      <c r="G279" s="85">
        <v>4917.9</v>
      </c>
      <c r="H279" s="85">
        <v>4917.9</v>
      </c>
      <c r="I279" s="85">
        <f t="shared" si="7"/>
        <v>100</v>
      </c>
    </row>
    <row r="280" spans="1:9" ht="28.5" hidden="1">
      <c r="A280" s="17" t="s">
        <v>953</v>
      </c>
      <c r="B280" s="82"/>
      <c r="C280" s="83" t="s">
        <v>1312</v>
      </c>
      <c r="D280" s="83" t="s">
        <v>1402</v>
      </c>
      <c r="E280" s="83" t="s">
        <v>1359</v>
      </c>
      <c r="F280" s="84"/>
      <c r="G280" s="85">
        <f>SUM(G282)</f>
        <v>0</v>
      </c>
      <c r="H280" s="85">
        <f>SUM(H282)</f>
        <v>0</v>
      </c>
      <c r="I280" s="85" t="e">
        <f t="shared" si="7"/>
        <v>#DIV/0!</v>
      </c>
    </row>
    <row r="281" spans="1:9" ht="28.5" hidden="1">
      <c r="A281" s="17" t="s">
        <v>954</v>
      </c>
      <c r="B281" s="82"/>
      <c r="C281" s="83" t="s">
        <v>1312</v>
      </c>
      <c r="D281" s="83" t="s">
        <v>1402</v>
      </c>
      <c r="E281" s="83" t="s">
        <v>1419</v>
      </c>
      <c r="F281" s="84"/>
      <c r="G281" s="85">
        <f>SUM(G282)</f>
        <v>0</v>
      </c>
      <c r="H281" s="85">
        <f>SUM(H282)</f>
        <v>0</v>
      </c>
      <c r="I281" s="85" t="e">
        <f t="shared" si="7"/>
        <v>#DIV/0!</v>
      </c>
    </row>
    <row r="282" spans="1:9" ht="15" hidden="1">
      <c r="A282" s="17" t="s">
        <v>1418</v>
      </c>
      <c r="B282" s="82"/>
      <c r="C282" s="83" t="s">
        <v>1312</v>
      </c>
      <c r="D282" s="83" t="s">
        <v>1402</v>
      </c>
      <c r="E282" s="83" t="s">
        <v>1419</v>
      </c>
      <c r="F282" s="84" t="s">
        <v>1420</v>
      </c>
      <c r="G282" s="85"/>
      <c r="H282" s="85"/>
      <c r="I282" s="85" t="e">
        <f t="shared" si="7"/>
        <v>#DIV/0!</v>
      </c>
    </row>
    <row r="283" spans="1:9" ht="28.5">
      <c r="A283" s="17" t="s">
        <v>1421</v>
      </c>
      <c r="B283" s="82"/>
      <c r="C283" s="83" t="s">
        <v>1312</v>
      </c>
      <c r="D283" s="83" t="s">
        <v>1402</v>
      </c>
      <c r="E283" s="92" t="s">
        <v>1422</v>
      </c>
      <c r="F283" s="86"/>
      <c r="G283" s="85">
        <f>SUM(G284)</f>
        <v>2450.1</v>
      </c>
      <c r="H283" s="85">
        <f>SUM(H284)</f>
        <v>2450.1</v>
      </c>
      <c r="I283" s="85">
        <f t="shared" si="7"/>
        <v>100</v>
      </c>
    </row>
    <row r="284" spans="1:9" ht="27.75" customHeight="1">
      <c r="A284" s="95" t="s">
        <v>305</v>
      </c>
      <c r="B284" s="82"/>
      <c r="C284" s="83" t="s">
        <v>1312</v>
      </c>
      <c r="D284" s="83" t="s">
        <v>1402</v>
      </c>
      <c r="E284" s="92" t="s">
        <v>306</v>
      </c>
      <c r="F284" s="86"/>
      <c r="G284" s="85">
        <f>SUM(G287+G289)</f>
        <v>2450.1</v>
      </c>
      <c r="H284" s="85">
        <f>SUM(H287+H289)</f>
        <v>2450.1</v>
      </c>
      <c r="I284" s="85">
        <f t="shared" si="7"/>
        <v>100</v>
      </c>
    </row>
    <row r="285" spans="1:9" ht="19.5" customHeight="1" hidden="1">
      <c r="A285" s="95" t="s">
        <v>1364</v>
      </c>
      <c r="B285" s="82"/>
      <c r="C285" s="83" t="s">
        <v>1312</v>
      </c>
      <c r="D285" s="83" t="s">
        <v>1402</v>
      </c>
      <c r="E285" s="83" t="s">
        <v>307</v>
      </c>
      <c r="F285" s="84"/>
      <c r="G285" s="85">
        <f>SUM(G286)</f>
        <v>0</v>
      </c>
      <c r="H285" s="85">
        <f>SUM(H286)</f>
        <v>0</v>
      </c>
      <c r="I285" s="85" t="e">
        <f t="shared" si="7"/>
        <v>#DIV/0!</v>
      </c>
    </row>
    <row r="286" spans="1:9" ht="19.5" customHeight="1" hidden="1">
      <c r="A286" s="95" t="s">
        <v>308</v>
      </c>
      <c r="B286" s="82"/>
      <c r="C286" s="83" t="s">
        <v>1312</v>
      </c>
      <c r="D286" s="83" t="s">
        <v>1402</v>
      </c>
      <c r="E286" s="92" t="s">
        <v>307</v>
      </c>
      <c r="F286" s="86" t="s">
        <v>1173</v>
      </c>
      <c r="G286" s="85"/>
      <c r="H286" s="85"/>
      <c r="I286" s="85" t="e">
        <f t="shared" si="7"/>
        <v>#DIV/0!</v>
      </c>
    </row>
    <row r="287" spans="1:9" ht="28.5">
      <c r="A287" s="95" t="s">
        <v>309</v>
      </c>
      <c r="B287" s="82"/>
      <c r="C287" s="83" t="s">
        <v>1312</v>
      </c>
      <c r="D287" s="83" t="s">
        <v>1402</v>
      </c>
      <c r="E287" s="92" t="s">
        <v>310</v>
      </c>
      <c r="F287" s="86"/>
      <c r="G287" s="85">
        <f>SUM(G288)</f>
        <v>2318.1</v>
      </c>
      <c r="H287" s="85">
        <f>SUM(H288)</f>
        <v>2318.1</v>
      </c>
      <c r="I287" s="85">
        <f t="shared" si="7"/>
        <v>100</v>
      </c>
    </row>
    <row r="288" spans="1:9" ht="52.5" customHeight="1">
      <c r="A288" s="95" t="s">
        <v>311</v>
      </c>
      <c r="B288" s="82"/>
      <c r="C288" s="83" t="s">
        <v>1312</v>
      </c>
      <c r="D288" s="83" t="s">
        <v>1402</v>
      </c>
      <c r="E288" s="92" t="s">
        <v>310</v>
      </c>
      <c r="F288" s="86" t="s">
        <v>312</v>
      </c>
      <c r="G288" s="85">
        <v>2318.1</v>
      </c>
      <c r="H288" s="85">
        <v>2318.1</v>
      </c>
      <c r="I288" s="85">
        <f t="shared" si="7"/>
        <v>100</v>
      </c>
    </row>
    <row r="289" spans="1:9" ht="21.75" customHeight="1">
      <c r="A289" s="95" t="s">
        <v>313</v>
      </c>
      <c r="B289" s="82"/>
      <c r="C289" s="83" t="s">
        <v>1312</v>
      </c>
      <c r="D289" s="83" t="s">
        <v>1402</v>
      </c>
      <c r="E289" s="83" t="s">
        <v>314</v>
      </c>
      <c r="F289" s="84"/>
      <c r="G289" s="85">
        <f>SUM(G292+G294+G296)+G290</f>
        <v>132</v>
      </c>
      <c r="H289" s="85">
        <f>SUM(H292+H294+H296)+H290</f>
        <v>132</v>
      </c>
      <c r="I289" s="85">
        <f t="shared" si="7"/>
        <v>100</v>
      </c>
    </row>
    <row r="290" spans="1:9" ht="32.25" customHeight="1">
      <c r="A290" s="94" t="s">
        <v>315</v>
      </c>
      <c r="B290" s="82"/>
      <c r="C290" s="83" t="s">
        <v>1312</v>
      </c>
      <c r="D290" s="83" t="s">
        <v>1402</v>
      </c>
      <c r="E290" s="83" t="s">
        <v>316</v>
      </c>
      <c r="F290" s="84"/>
      <c r="G290" s="85">
        <f>SUM(G291)</f>
        <v>32</v>
      </c>
      <c r="H290" s="85">
        <f>SUM(H291)</f>
        <v>32</v>
      </c>
      <c r="I290" s="85">
        <f aca="true" t="shared" si="9" ref="I290:I353">SUM(H290/G290*100)</f>
        <v>100</v>
      </c>
    </row>
    <row r="291" spans="1:9" ht="30" customHeight="1">
      <c r="A291" s="95" t="s">
        <v>313</v>
      </c>
      <c r="B291" s="82"/>
      <c r="C291" s="83" t="s">
        <v>1312</v>
      </c>
      <c r="D291" s="83" t="s">
        <v>1402</v>
      </c>
      <c r="E291" s="83" t="s">
        <v>316</v>
      </c>
      <c r="F291" s="84" t="s">
        <v>317</v>
      </c>
      <c r="G291" s="85">
        <v>32</v>
      </c>
      <c r="H291" s="85">
        <v>32</v>
      </c>
      <c r="I291" s="85">
        <f t="shared" si="9"/>
        <v>100</v>
      </c>
    </row>
    <row r="292" spans="1:9" ht="38.25" customHeight="1">
      <c r="A292" s="95" t="s">
        <v>318</v>
      </c>
      <c r="B292" s="82"/>
      <c r="C292" s="83" t="s">
        <v>1312</v>
      </c>
      <c r="D292" s="83" t="s">
        <v>1402</v>
      </c>
      <c r="E292" s="83" t="s">
        <v>319</v>
      </c>
      <c r="F292" s="84"/>
      <c r="G292" s="85">
        <f>SUM(G293)</f>
        <v>45</v>
      </c>
      <c r="H292" s="85">
        <f>SUM(H293)</f>
        <v>45</v>
      </c>
      <c r="I292" s="85">
        <f t="shared" si="9"/>
        <v>100</v>
      </c>
    </row>
    <row r="293" spans="1:9" ht="29.25" customHeight="1">
      <c r="A293" s="95" t="s">
        <v>313</v>
      </c>
      <c r="B293" s="82"/>
      <c r="C293" s="83" t="s">
        <v>1312</v>
      </c>
      <c r="D293" s="83" t="s">
        <v>1402</v>
      </c>
      <c r="E293" s="83" t="s">
        <v>319</v>
      </c>
      <c r="F293" s="84" t="s">
        <v>317</v>
      </c>
      <c r="G293" s="85">
        <v>45</v>
      </c>
      <c r="H293" s="85">
        <v>45</v>
      </c>
      <c r="I293" s="85">
        <f t="shared" si="9"/>
        <v>100</v>
      </c>
    </row>
    <row r="294" spans="1:9" ht="38.25" customHeight="1">
      <c r="A294" s="95" t="s">
        <v>320</v>
      </c>
      <c r="B294" s="82"/>
      <c r="C294" s="83" t="s">
        <v>1312</v>
      </c>
      <c r="D294" s="83" t="s">
        <v>1402</v>
      </c>
      <c r="E294" s="83" t="s">
        <v>321</v>
      </c>
      <c r="F294" s="84"/>
      <c r="G294" s="85">
        <f>SUM(G295)</f>
        <v>15</v>
      </c>
      <c r="H294" s="85">
        <f>SUM(H295)</f>
        <v>15</v>
      </c>
      <c r="I294" s="85">
        <f t="shared" si="9"/>
        <v>100</v>
      </c>
    </row>
    <row r="295" spans="1:9" ht="29.25" customHeight="1">
      <c r="A295" s="95" t="s">
        <v>313</v>
      </c>
      <c r="B295" s="82"/>
      <c r="C295" s="83" t="s">
        <v>1312</v>
      </c>
      <c r="D295" s="83" t="s">
        <v>1402</v>
      </c>
      <c r="E295" s="83" t="s">
        <v>321</v>
      </c>
      <c r="F295" s="84" t="s">
        <v>317</v>
      </c>
      <c r="G295" s="85">
        <v>15</v>
      </c>
      <c r="H295" s="85">
        <v>15</v>
      </c>
      <c r="I295" s="85">
        <f t="shared" si="9"/>
        <v>100</v>
      </c>
    </row>
    <row r="296" spans="1:9" ht="29.25" customHeight="1">
      <c r="A296" s="95" t="s">
        <v>322</v>
      </c>
      <c r="B296" s="82"/>
      <c r="C296" s="83" t="s">
        <v>1312</v>
      </c>
      <c r="D296" s="83" t="s">
        <v>1402</v>
      </c>
      <c r="E296" s="83" t="s">
        <v>323</v>
      </c>
      <c r="F296" s="84"/>
      <c r="G296" s="85">
        <f>SUM(G297)</f>
        <v>40</v>
      </c>
      <c r="H296" s="85">
        <f>SUM(H297)</f>
        <v>40</v>
      </c>
      <c r="I296" s="85">
        <f t="shared" si="9"/>
        <v>100</v>
      </c>
    </row>
    <row r="297" spans="1:9" ht="29.25" customHeight="1">
      <c r="A297" s="95" t="s">
        <v>313</v>
      </c>
      <c r="B297" s="82"/>
      <c r="C297" s="83" t="s">
        <v>1312</v>
      </c>
      <c r="D297" s="83" t="s">
        <v>1402</v>
      </c>
      <c r="E297" s="83" t="s">
        <v>323</v>
      </c>
      <c r="F297" s="84" t="s">
        <v>317</v>
      </c>
      <c r="G297" s="85">
        <v>40</v>
      </c>
      <c r="H297" s="85">
        <v>40</v>
      </c>
      <c r="I297" s="85">
        <f t="shared" si="9"/>
        <v>100</v>
      </c>
    </row>
    <row r="298" spans="1:9" s="71" customFormat="1" ht="19.5" customHeight="1" hidden="1">
      <c r="A298" s="268" t="s">
        <v>1374</v>
      </c>
      <c r="B298" s="269"/>
      <c r="C298" s="270" t="s">
        <v>1312</v>
      </c>
      <c r="D298" s="270" t="s">
        <v>1402</v>
      </c>
      <c r="E298" s="270" t="s">
        <v>1375</v>
      </c>
      <c r="F298" s="271"/>
      <c r="G298" s="50">
        <f>SUM(G299)</f>
        <v>0</v>
      </c>
      <c r="H298" s="50">
        <f>SUM(H299)</f>
        <v>0</v>
      </c>
      <c r="I298" s="85" t="e">
        <f t="shared" si="9"/>
        <v>#DIV/0!</v>
      </c>
    </row>
    <row r="299" spans="1:9" s="71" customFormat="1" ht="19.5" customHeight="1" hidden="1">
      <c r="A299" s="268" t="s">
        <v>1319</v>
      </c>
      <c r="B299" s="269"/>
      <c r="C299" s="270" t="s">
        <v>1312</v>
      </c>
      <c r="D299" s="270" t="s">
        <v>1402</v>
      </c>
      <c r="E299" s="270" t="s">
        <v>1375</v>
      </c>
      <c r="F299" s="271" t="s">
        <v>1320</v>
      </c>
      <c r="G299" s="50">
        <f>SUM(G300:G301)</f>
        <v>0</v>
      </c>
      <c r="H299" s="50">
        <f>SUM(H300:H301)</f>
        <v>0</v>
      </c>
      <c r="I299" s="85" t="e">
        <f t="shared" si="9"/>
        <v>#DIV/0!</v>
      </c>
    </row>
    <row r="300" spans="1:9" ht="19.5" customHeight="1" hidden="1">
      <c r="A300" s="95" t="s">
        <v>1424</v>
      </c>
      <c r="B300" s="82"/>
      <c r="C300" s="83" t="s">
        <v>1312</v>
      </c>
      <c r="D300" s="83" t="s">
        <v>1402</v>
      </c>
      <c r="E300" s="83" t="s">
        <v>1425</v>
      </c>
      <c r="F300" s="87" t="s">
        <v>1320</v>
      </c>
      <c r="G300" s="85"/>
      <c r="H300" s="85"/>
      <c r="I300" s="85" t="e">
        <f t="shared" si="9"/>
        <v>#DIV/0!</v>
      </c>
    </row>
    <row r="301" spans="1:9" ht="19.5" customHeight="1" hidden="1">
      <c r="A301" s="95" t="s">
        <v>1426</v>
      </c>
      <c r="B301" s="82"/>
      <c r="C301" s="83" t="s">
        <v>1312</v>
      </c>
      <c r="D301" s="83" t="s">
        <v>1427</v>
      </c>
      <c r="E301" s="83" t="s">
        <v>1428</v>
      </c>
      <c r="F301" s="87" t="s">
        <v>1320</v>
      </c>
      <c r="G301" s="85"/>
      <c r="H301" s="85"/>
      <c r="I301" s="85" t="e">
        <f t="shared" si="9"/>
        <v>#DIV/0!</v>
      </c>
    </row>
    <row r="302" spans="1:9" ht="24.75" customHeight="1">
      <c r="A302" s="95" t="s">
        <v>1429</v>
      </c>
      <c r="B302" s="82"/>
      <c r="C302" s="92" t="s">
        <v>1322</v>
      </c>
      <c r="D302" s="92"/>
      <c r="E302" s="92"/>
      <c r="F302" s="86"/>
      <c r="G302" s="85">
        <f>SUM(G307)+G303+G325</f>
        <v>25573.999999999996</v>
      </c>
      <c r="H302" s="85">
        <f>SUM(H307)+H303+H325</f>
        <v>25030.099999999995</v>
      </c>
      <c r="I302" s="85">
        <f t="shared" si="9"/>
        <v>97.87323062485336</v>
      </c>
    </row>
    <row r="303" spans="1:9" s="1" customFormat="1" ht="18.75" customHeight="1">
      <c r="A303" s="95" t="s">
        <v>1461</v>
      </c>
      <c r="B303" s="91"/>
      <c r="C303" s="92" t="s">
        <v>1322</v>
      </c>
      <c r="D303" s="92" t="s">
        <v>1346</v>
      </c>
      <c r="E303" s="92"/>
      <c r="F303" s="86"/>
      <c r="G303" s="85">
        <f>SUM(G305)</f>
        <v>5047.3</v>
      </c>
      <c r="H303" s="85">
        <f>SUM(H305)</f>
        <v>5047.3</v>
      </c>
      <c r="I303" s="85">
        <f t="shared" si="9"/>
        <v>100</v>
      </c>
    </row>
    <row r="304" spans="1:9" s="1" customFormat="1" ht="27.75" customHeight="1">
      <c r="A304" s="17" t="s">
        <v>1403</v>
      </c>
      <c r="B304" s="91"/>
      <c r="C304" s="92" t="s">
        <v>1322</v>
      </c>
      <c r="D304" s="92" t="s">
        <v>1346</v>
      </c>
      <c r="E304" s="92" t="s">
        <v>1404</v>
      </c>
      <c r="F304" s="86"/>
      <c r="G304" s="85">
        <f>SUM(G305)</f>
        <v>5047.3</v>
      </c>
      <c r="H304" s="85">
        <f>SUM(H305)</f>
        <v>5047.3</v>
      </c>
      <c r="I304" s="85">
        <f t="shared" si="9"/>
        <v>100</v>
      </c>
    </row>
    <row r="305" spans="1:9" s="1" customFormat="1" ht="15">
      <c r="A305" s="17" t="s">
        <v>1405</v>
      </c>
      <c r="B305" s="91"/>
      <c r="C305" s="92" t="s">
        <v>1322</v>
      </c>
      <c r="D305" s="92" t="s">
        <v>1346</v>
      </c>
      <c r="E305" s="92" t="s">
        <v>1406</v>
      </c>
      <c r="F305" s="86"/>
      <c r="G305" s="85">
        <f>SUM(G306)</f>
        <v>5047.3</v>
      </c>
      <c r="H305" s="85">
        <f>SUM(H306)</f>
        <v>5047.3</v>
      </c>
      <c r="I305" s="85">
        <f t="shared" si="9"/>
        <v>100</v>
      </c>
    </row>
    <row r="306" spans="1:9" s="1" customFormat="1" ht="15">
      <c r="A306" s="17" t="s">
        <v>1319</v>
      </c>
      <c r="B306" s="91"/>
      <c r="C306" s="92" t="s">
        <v>1322</v>
      </c>
      <c r="D306" s="92" t="s">
        <v>1346</v>
      </c>
      <c r="E306" s="92" t="s">
        <v>1406</v>
      </c>
      <c r="F306" s="86" t="s">
        <v>1320</v>
      </c>
      <c r="G306" s="85">
        <v>5047.3</v>
      </c>
      <c r="H306" s="85">
        <v>5047.3</v>
      </c>
      <c r="I306" s="85">
        <f t="shared" si="9"/>
        <v>100</v>
      </c>
    </row>
    <row r="307" spans="1:9" ht="39.75" customHeight="1">
      <c r="A307" s="125" t="s">
        <v>1462</v>
      </c>
      <c r="B307" s="82"/>
      <c r="C307" s="92" t="s">
        <v>1322</v>
      </c>
      <c r="D307" s="92" t="s">
        <v>1463</v>
      </c>
      <c r="E307" s="92"/>
      <c r="F307" s="86"/>
      <c r="G307" s="85">
        <f>SUM(G311+G316+G319+G322)+G309+G329</f>
        <v>20526.699999999997</v>
      </c>
      <c r="H307" s="85">
        <f>SUM(H311+H316+H319+H322)+H309+H329</f>
        <v>19982.799999999996</v>
      </c>
      <c r="I307" s="85">
        <f t="shared" si="9"/>
        <v>97.35028036654698</v>
      </c>
    </row>
    <row r="308" spans="1:9" s="259" customFormat="1" ht="19.5" customHeight="1" hidden="1">
      <c r="A308" s="95" t="s">
        <v>1399</v>
      </c>
      <c r="B308" s="82"/>
      <c r="C308" s="92" t="s">
        <v>1322</v>
      </c>
      <c r="D308" s="92" t="s">
        <v>1463</v>
      </c>
      <c r="E308" s="92" t="s">
        <v>1400</v>
      </c>
      <c r="F308" s="86"/>
      <c r="G308" s="85">
        <f>SUM(G309)</f>
        <v>0</v>
      </c>
      <c r="H308" s="85">
        <f>SUM(H309)</f>
        <v>0</v>
      </c>
      <c r="I308" s="85" t="e">
        <f t="shared" si="9"/>
        <v>#DIV/0!</v>
      </c>
    </row>
    <row r="309" spans="1:9" ht="19.5" customHeight="1" hidden="1">
      <c r="A309" s="95" t="s">
        <v>1372</v>
      </c>
      <c r="B309" s="82"/>
      <c r="C309" s="92" t="s">
        <v>1322</v>
      </c>
      <c r="D309" s="92" t="s">
        <v>1463</v>
      </c>
      <c r="E309" s="92" t="s">
        <v>1373</v>
      </c>
      <c r="F309" s="86"/>
      <c r="G309" s="85">
        <f>SUM(G310)</f>
        <v>0</v>
      </c>
      <c r="H309" s="85">
        <f>SUM(H310)</f>
        <v>0</v>
      </c>
      <c r="I309" s="85" t="e">
        <f t="shared" si="9"/>
        <v>#DIV/0!</v>
      </c>
    </row>
    <row r="310" spans="1:9" ht="15" hidden="1">
      <c r="A310" s="95" t="s">
        <v>1319</v>
      </c>
      <c r="B310" s="82"/>
      <c r="C310" s="92" t="s">
        <v>1322</v>
      </c>
      <c r="D310" s="92" t="s">
        <v>1463</v>
      </c>
      <c r="E310" s="92" t="s">
        <v>1373</v>
      </c>
      <c r="F310" s="86" t="s">
        <v>1320</v>
      </c>
      <c r="G310" s="85"/>
      <c r="H310" s="85"/>
      <c r="I310" s="85" t="e">
        <f t="shared" si="9"/>
        <v>#DIV/0!</v>
      </c>
    </row>
    <row r="311" spans="1:9" ht="34.5" customHeight="1">
      <c r="A311" s="125" t="s">
        <v>1464</v>
      </c>
      <c r="B311" s="82"/>
      <c r="C311" s="92" t="s">
        <v>1322</v>
      </c>
      <c r="D311" s="92" t="s">
        <v>1463</v>
      </c>
      <c r="E311" s="92" t="s">
        <v>1465</v>
      </c>
      <c r="F311" s="86"/>
      <c r="G311" s="85">
        <f>SUM(G312+G314)</f>
        <v>5932.8</v>
      </c>
      <c r="H311" s="85">
        <f>SUM(H312+H314)</f>
        <v>5428.4</v>
      </c>
      <c r="I311" s="85">
        <f t="shared" si="9"/>
        <v>91.49811218985975</v>
      </c>
    </row>
    <row r="312" spans="1:9" ht="28.5">
      <c r="A312" s="125" t="s">
        <v>1466</v>
      </c>
      <c r="B312" s="82"/>
      <c r="C312" s="92" t="s">
        <v>1322</v>
      </c>
      <c r="D312" s="92" t="s">
        <v>1463</v>
      </c>
      <c r="E312" s="92" t="s">
        <v>1467</v>
      </c>
      <c r="F312" s="86"/>
      <c r="G312" s="85">
        <f>SUM(G313)</f>
        <v>1932.8</v>
      </c>
      <c r="H312" s="85">
        <f>SUM(H313)</f>
        <v>1932.8</v>
      </c>
      <c r="I312" s="85">
        <f t="shared" si="9"/>
        <v>100</v>
      </c>
    </row>
    <row r="313" spans="1:9" ht="15">
      <c r="A313" s="95" t="s">
        <v>1319</v>
      </c>
      <c r="B313" s="82"/>
      <c r="C313" s="92" t="s">
        <v>1322</v>
      </c>
      <c r="D313" s="92" t="s">
        <v>1463</v>
      </c>
      <c r="E313" s="92" t="s">
        <v>1467</v>
      </c>
      <c r="F313" s="86" t="s">
        <v>1320</v>
      </c>
      <c r="G313" s="85">
        <v>1932.8</v>
      </c>
      <c r="H313" s="85">
        <v>1932.8</v>
      </c>
      <c r="I313" s="85">
        <f t="shared" si="9"/>
        <v>100</v>
      </c>
    </row>
    <row r="314" spans="1:9" ht="28.5">
      <c r="A314" s="95" t="s">
        <v>1468</v>
      </c>
      <c r="B314" s="82"/>
      <c r="C314" s="92" t="s">
        <v>1322</v>
      </c>
      <c r="D314" s="92" t="s">
        <v>1463</v>
      </c>
      <c r="E314" s="92" t="s">
        <v>1469</v>
      </c>
      <c r="F314" s="92"/>
      <c r="G314" s="85">
        <f>SUM(G315)</f>
        <v>4000</v>
      </c>
      <c r="H314" s="85">
        <f>SUM(H315)</f>
        <v>3495.6</v>
      </c>
      <c r="I314" s="85">
        <f t="shared" si="9"/>
        <v>87.39</v>
      </c>
    </row>
    <row r="315" spans="1:9" ht="15">
      <c r="A315" s="95" t="s">
        <v>1397</v>
      </c>
      <c r="B315" s="82"/>
      <c r="C315" s="92" t="s">
        <v>1322</v>
      </c>
      <c r="D315" s="92" t="s">
        <v>1463</v>
      </c>
      <c r="E315" s="92" t="s">
        <v>1469</v>
      </c>
      <c r="F315" s="92" t="s">
        <v>1398</v>
      </c>
      <c r="G315" s="85">
        <v>4000</v>
      </c>
      <c r="H315" s="85">
        <v>3495.6</v>
      </c>
      <c r="I315" s="85">
        <f t="shared" si="9"/>
        <v>87.39</v>
      </c>
    </row>
    <row r="316" spans="1:9" ht="15">
      <c r="A316" s="125" t="s">
        <v>1470</v>
      </c>
      <c r="B316" s="102"/>
      <c r="C316" s="102" t="s">
        <v>1322</v>
      </c>
      <c r="D316" s="102" t="s">
        <v>1463</v>
      </c>
      <c r="E316" s="102" t="s">
        <v>1471</v>
      </c>
      <c r="F316" s="106"/>
      <c r="G316" s="85">
        <f>SUM(G317)</f>
        <v>188.4</v>
      </c>
      <c r="H316" s="85">
        <f>SUM(H317)</f>
        <v>188.4</v>
      </c>
      <c r="I316" s="85">
        <f t="shared" si="9"/>
        <v>100</v>
      </c>
    </row>
    <row r="317" spans="1:9" ht="27" customHeight="1">
      <c r="A317" s="125" t="s">
        <v>1472</v>
      </c>
      <c r="B317" s="102"/>
      <c r="C317" s="103" t="s">
        <v>1322</v>
      </c>
      <c r="D317" s="103" t="s">
        <v>1463</v>
      </c>
      <c r="E317" s="103" t="s">
        <v>1473</v>
      </c>
      <c r="F317" s="104"/>
      <c r="G317" s="85">
        <f>SUM(G318)</f>
        <v>188.4</v>
      </c>
      <c r="H317" s="85">
        <f>SUM(H318)</f>
        <v>188.4</v>
      </c>
      <c r="I317" s="85">
        <f t="shared" si="9"/>
        <v>100</v>
      </c>
    </row>
    <row r="318" spans="1:9" ht="19.5" customHeight="1">
      <c r="A318" s="95" t="s">
        <v>1319</v>
      </c>
      <c r="B318" s="102"/>
      <c r="C318" s="103" t="s">
        <v>1322</v>
      </c>
      <c r="D318" s="103" t="s">
        <v>1463</v>
      </c>
      <c r="E318" s="103" t="s">
        <v>1473</v>
      </c>
      <c r="F318" s="104" t="s">
        <v>1320</v>
      </c>
      <c r="G318" s="85">
        <v>188.4</v>
      </c>
      <c r="H318" s="85">
        <v>188.4</v>
      </c>
      <c r="I318" s="85">
        <f t="shared" si="9"/>
        <v>100</v>
      </c>
    </row>
    <row r="319" spans="1:9" ht="28.5">
      <c r="A319" s="95" t="s">
        <v>325</v>
      </c>
      <c r="B319" s="82"/>
      <c r="C319" s="92" t="s">
        <v>1322</v>
      </c>
      <c r="D319" s="92" t="s">
        <v>1463</v>
      </c>
      <c r="E319" s="92" t="s">
        <v>1474</v>
      </c>
      <c r="F319" s="86"/>
      <c r="G319" s="85">
        <f>SUM(G320)</f>
        <v>12468.4</v>
      </c>
      <c r="H319" s="85">
        <f>SUM(H320)</f>
        <v>12428.9</v>
      </c>
      <c r="I319" s="85">
        <f t="shared" si="9"/>
        <v>99.68319912739405</v>
      </c>
    </row>
    <row r="320" spans="1:9" ht="28.5">
      <c r="A320" s="95" t="s">
        <v>303</v>
      </c>
      <c r="B320" s="82"/>
      <c r="C320" s="92" t="s">
        <v>1322</v>
      </c>
      <c r="D320" s="92" t="s">
        <v>1463</v>
      </c>
      <c r="E320" s="92" t="s">
        <v>1475</v>
      </c>
      <c r="F320" s="86"/>
      <c r="G320" s="85">
        <f>SUM(G321)</f>
        <v>12468.4</v>
      </c>
      <c r="H320" s="85">
        <f>SUM(H321)</f>
        <v>12428.9</v>
      </c>
      <c r="I320" s="85">
        <f t="shared" si="9"/>
        <v>99.68319912739405</v>
      </c>
    </row>
    <row r="321" spans="1:9" ht="18" customHeight="1">
      <c r="A321" s="94" t="s">
        <v>304</v>
      </c>
      <c r="B321" s="107"/>
      <c r="C321" s="108" t="s">
        <v>1322</v>
      </c>
      <c r="D321" s="108" t="s">
        <v>1463</v>
      </c>
      <c r="E321" s="108" t="s">
        <v>1475</v>
      </c>
      <c r="F321" s="87" t="s">
        <v>1412</v>
      </c>
      <c r="G321" s="85">
        <v>12468.4</v>
      </c>
      <c r="H321" s="85">
        <v>12428.9</v>
      </c>
      <c r="I321" s="85">
        <f t="shared" si="9"/>
        <v>99.68319912739405</v>
      </c>
    </row>
    <row r="322" spans="1:9" ht="19.5" customHeight="1" hidden="1">
      <c r="A322" s="95" t="s">
        <v>1480</v>
      </c>
      <c r="B322" s="107"/>
      <c r="C322" s="108" t="s">
        <v>1322</v>
      </c>
      <c r="D322" s="108" t="s">
        <v>1463</v>
      </c>
      <c r="E322" s="108" t="s">
        <v>1481</v>
      </c>
      <c r="F322" s="87"/>
      <c r="G322" s="85">
        <f>SUM(G324)</f>
        <v>0</v>
      </c>
      <c r="H322" s="85">
        <f>SUM(H324)</f>
        <v>0</v>
      </c>
      <c r="I322" s="85" t="e">
        <f t="shared" si="9"/>
        <v>#DIV/0!</v>
      </c>
    </row>
    <row r="323" spans="1:9" ht="57" hidden="1">
      <c r="A323" s="125" t="s">
        <v>326</v>
      </c>
      <c r="B323" s="82"/>
      <c r="C323" s="92" t="s">
        <v>1322</v>
      </c>
      <c r="D323" s="92" t="s">
        <v>1463</v>
      </c>
      <c r="E323" s="103" t="s">
        <v>1483</v>
      </c>
      <c r="F323" s="86"/>
      <c r="G323" s="85">
        <f>SUM(G324)</f>
        <v>0</v>
      </c>
      <c r="H323" s="85">
        <f>SUM(H324)</f>
        <v>0</v>
      </c>
      <c r="I323" s="85" t="e">
        <f t="shared" si="9"/>
        <v>#DIV/0!</v>
      </c>
    </row>
    <row r="324" spans="1:9" ht="19.5" customHeight="1" hidden="1">
      <c r="A324" s="125" t="s">
        <v>327</v>
      </c>
      <c r="B324" s="82"/>
      <c r="C324" s="92" t="s">
        <v>1322</v>
      </c>
      <c r="D324" s="92" t="s">
        <v>1463</v>
      </c>
      <c r="E324" s="103" t="s">
        <v>1483</v>
      </c>
      <c r="F324" s="86" t="s">
        <v>328</v>
      </c>
      <c r="G324" s="85"/>
      <c r="H324" s="85"/>
      <c r="I324" s="85" t="e">
        <f t="shared" si="9"/>
        <v>#DIV/0!</v>
      </c>
    </row>
    <row r="325" spans="1:9" ht="28.5" hidden="1">
      <c r="A325" s="125" t="s">
        <v>1479</v>
      </c>
      <c r="B325" s="82"/>
      <c r="C325" s="92" t="s">
        <v>1322</v>
      </c>
      <c r="D325" s="92" t="s">
        <v>1427</v>
      </c>
      <c r="E325" s="103"/>
      <c r="F325" s="86"/>
      <c r="G325" s="85">
        <f aca="true" t="shared" si="10" ref="G325:H327">SUM(G326)</f>
        <v>0</v>
      </c>
      <c r="H325" s="85">
        <f t="shared" si="10"/>
        <v>0</v>
      </c>
      <c r="I325" s="85" t="e">
        <f t="shared" si="9"/>
        <v>#DIV/0!</v>
      </c>
    </row>
    <row r="326" spans="1:9" ht="15" hidden="1">
      <c r="A326" s="125" t="s">
        <v>1480</v>
      </c>
      <c r="B326" s="82"/>
      <c r="C326" s="92" t="s">
        <v>1322</v>
      </c>
      <c r="D326" s="92" t="s">
        <v>1427</v>
      </c>
      <c r="E326" s="103" t="s">
        <v>1481</v>
      </c>
      <c r="F326" s="86"/>
      <c r="G326" s="85">
        <f t="shared" si="10"/>
        <v>0</v>
      </c>
      <c r="H326" s="85">
        <f t="shared" si="10"/>
        <v>0</v>
      </c>
      <c r="I326" s="85" t="e">
        <f t="shared" si="9"/>
        <v>#DIV/0!</v>
      </c>
    </row>
    <row r="327" spans="1:9" ht="28.5" hidden="1">
      <c r="A327" s="125" t="s">
        <v>1482</v>
      </c>
      <c r="B327" s="82"/>
      <c r="C327" s="92" t="s">
        <v>1322</v>
      </c>
      <c r="D327" s="92" t="s">
        <v>1427</v>
      </c>
      <c r="E327" s="103" t="s">
        <v>1483</v>
      </c>
      <c r="F327" s="86"/>
      <c r="G327" s="85">
        <f t="shared" si="10"/>
        <v>0</v>
      </c>
      <c r="H327" s="85">
        <f t="shared" si="10"/>
        <v>0</v>
      </c>
      <c r="I327" s="85" t="e">
        <f t="shared" si="9"/>
        <v>#DIV/0!</v>
      </c>
    </row>
    <row r="328" spans="1:9" ht="15" hidden="1">
      <c r="A328" s="17" t="s">
        <v>1418</v>
      </c>
      <c r="B328" s="82"/>
      <c r="C328" s="92" t="s">
        <v>1322</v>
      </c>
      <c r="D328" s="92" t="s">
        <v>1427</v>
      </c>
      <c r="E328" s="103" t="s">
        <v>1483</v>
      </c>
      <c r="F328" s="86" t="s">
        <v>1420</v>
      </c>
      <c r="G328" s="85"/>
      <c r="H328" s="85"/>
      <c r="I328" s="85" t="e">
        <f t="shared" si="9"/>
        <v>#DIV/0!</v>
      </c>
    </row>
    <row r="329" spans="1:9" s="1" customFormat="1" ht="20.25" customHeight="1">
      <c r="A329" s="17" t="s">
        <v>1374</v>
      </c>
      <c r="B329" s="91"/>
      <c r="C329" s="108" t="s">
        <v>1322</v>
      </c>
      <c r="D329" s="108" t="s">
        <v>1463</v>
      </c>
      <c r="E329" s="92" t="s">
        <v>1375</v>
      </c>
      <c r="F329" s="86"/>
      <c r="G329" s="85">
        <f>SUM(G330+G333+G339)</f>
        <v>1937.1</v>
      </c>
      <c r="H329" s="85">
        <f>SUM(H330+H333+H339)</f>
        <v>1937.1</v>
      </c>
      <c r="I329" s="85">
        <f t="shared" si="9"/>
        <v>100</v>
      </c>
    </row>
    <row r="330" spans="1:9" ht="15">
      <c r="A330" s="17" t="s">
        <v>329</v>
      </c>
      <c r="B330" s="82"/>
      <c r="C330" s="108" t="s">
        <v>1322</v>
      </c>
      <c r="D330" s="108" t="s">
        <v>1463</v>
      </c>
      <c r="E330" s="92" t="s">
        <v>1425</v>
      </c>
      <c r="F330" s="86"/>
      <c r="G330" s="85">
        <f>SUM(G331)</f>
        <v>1800</v>
      </c>
      <c r="H330" s="85">
        <f>SUM(H331)</f>
        <v>1800</v>
      </c>
      <c r="I330" s="85">
        <f t="shared" si="9"/>
        <v>100</v>
      </c>
    </row>
    <row r="331" spans="1:9" ht="15">
      <c r="A331" s="95" t="s">
        <v>1319</v>
      </c>
      <c r="B331" s="82"/>
      <c r="C331" s="108" t="s">
        <v>1322</v>
      </c>
      <c r="D331" s="108" t="s">
        <v>1463</v>
      </c>
      <c r="E331" s="92" t="s">
        <v>1425</v>
      </c>
      <c r="F331" s="86" t="s">
        <v>1320</v>
      </c>
      <c r="G331" s="85">
        <v>1800</v>
      </c>
      <c r="H331" s="85">
        <v>1800</v>
      </c>
      <c r="I331" s="85">
        <f t="shared" si="9"/>
        <v>100</v>
      </c>
    </row>
    <row r="332" spans="1:9" ht="28.5">
      <c r="A332" s="17" t="s">
        <v>535</v>
      </c>
      <c r="B332" s="82"/>
      <c r="C332" s="108" t="s">
        <v>1322</v>
      </c>
      <c r="D332" s="108" t="s">
        <v>1463</v>
      </c>
      <c r="E332" s="92" t="s">
        <v>1478</v>
      </c>
      <c r="F332" s="86"/>
      <c r="G332" s="85">
        <f>SUM(G333)</f>
        <v>137.1</v>
      </c>
      <c r="H332" s="85">
        <f>SUM(H333)</f>
        <v>137.1</v>
      </c>
      <c r="I332" s="85">
        <f t="shared" si="9"/>
        <v>100</v>
      </c>
    </row>
    <row r="333" spans="1:9" ht="15">
      <c r="A333" s="95" t="s">
        <v>1319</v>
      </c>
      <c r="B333" s="82"/>
      <c r="C333" s="108" t="s">
        <v>1322</v>
      </c>
      <c r="D333" s="108" t="s">
        <v>1463</v>
      </c>
      <c r="E333" s="92" t="s">
        <v>1478</v>
      </c>
      <c r="F333" s="86" t="s">
        <v>1320</v>
      </c>
      <c r="G333" s="85">
        <v>137.1</v>
      </c>
      <c r="H333" s="85">
        <v>137.1</v>
      </c>
      <c r="I333" s="85">
        <f t="shared" si="9"/>
        <v>100</v>
      </c>
    </row>
    <row r="334" spans="1:9" ht="15" hidden="1">
      <c r="A334" s="17"/>
      <c r="B334" s="82"/>
      <c r="C334" s="92"/>
      <c r="D334" s="92"/>
      <c r="E334" s="103"/>
      <c r="F334" s="86"/>
      <c r="G334" s="85"/>
      <c r="H334" s="85"/>
      <c r="I334" s="85" t="e">
        <f t="shared" si="9"/>
        <v>#DIV/0!</v>
      </c>
    </row>
    <row r="335" spans="1:9" ht="15" hidden="1">
      <c r="A335" s="17"/>
      <c r="B335" s="82"/>
      <c r="C335" s="92"/>
      <c r="D335" s="92"/>
      <c r="E335" s="103"/>
      <c r="F335" s="86"/>
      <c r="G335" s="85"/>
      <c r="H335" s="85"/>
      <c r="I335" s="85" t="e">
        <f t="shared" si="9"/>
        <v>#DIV/0!</v>
      </c>
    </row>
    <row r="336" spans="1:9" ht="15" hidden="1">
      <c r="A336" s="17"/>
      <c r="B336" s="82"/>
      <c r="C336" s="92"/>
      <c r="D336" s="92"/>
      <c r="E336" s="103"/>
      <c r="F336" s="86"/>
      <c r="G336" s="85"/>
      <c r="H336" s="85"/>
      <c r="I336" s="85" t="e">
        <f t="shared" si="9"/>
        <v>#DIV/0!</v>
      </c>
    </row>
    <row r="337" spans="1:9" ht="15" hidden="1">
      <c r="A337" s="17"/>
      <c r="B337" s="82"/>
      <c r="C337" s="92"/>
      <c r="D337" s="92"/>
      <c r="E337" s="103"/>
      <c r="F337" s="86"/>
      <c r="G337" s="85"/>
      <c r="H337" s="85"/>
      <c r="I337" s="85" t="e">
        <f t="shared" si="9"/>
        <v>#DIV/0!</v>
      </c>
    </row>
    <row r="338" spans="1:9" ht="15" hidden="1">
      <c r="A338" s="17"/>
      <c r="B338" s="82"/>
      <c r="C338" s="92"/>
      <c r="D338" s="92"/>
      <c r="E338" s="103"/>
      <c r="F338" s="86"/>
      <c r="G338" s="85"/>
      <c r="H338" s="85"/>
      <c r="I338" s="85" t="e">
        <f t="shared" si="9"/>
        <v>#DIV/0!</v>
      </c>
    </row>
    <row r="339" spans="1:9" ht="15" hidden="1">
      <c r="A339" s="17"/>
      <c r="B339" s="82"/>
      <c r="C339" s="92"/>
      <c r="D339" s="92"/>
      <c r="E339" s="103"/>
      <c r="F339" s="86"/>
      <c r="G339" s="85"/>
      <c r="H339" s="85"/>
      <c r="I339" s="85" t="e">
        <f t="shared" si="9"/>
        <v>#DIV/0!</v>
      </c>
    </row>
    <row r="340" spans="1:9" ht="18.75" customHeight="1">
      <c r="A340" s="95" t="s">
        <v>1345</v>
      </c>
      <c r="B340" s="82"/>
      <c r="C340" s="83" t="s">
        <v>1346</v>
      </c>
      <c r="D340" s="83"/>
      <c r="E340" s="83"/>
      <c r="F340" s="84"/>
      <c r="G340" s="85">
        <f>SUM(G341+G350)</f>
        <v>19971.6</v>
      </c>
      <c r="H340" s="85">
        <f>SUM(H341+H350)</f>
        <v>19786.6</v>
      </c>
      <c r="I340" s="85">
        <f t="shared" si="9"/>
        <v>99.07368463217769</v>
      </c>
    </row>
    <row r="341" spans="1:9" ht="15" hidden="1">
      <c r="A341" s="95" t="s">
        <v>1347</v>
      </c>
      <c r="B341" s="82"/>
      <c r="C341" s="83" t="s">
        <v>1346</v>
      </c>
      <c r="D341" s="83" t="s">
        <v>1348</v>
      </c>
      <c r="E341" s="83"/>
      <c r="F341" s="84"/>
      <c r="G341" s="85">
        <f>SUM(G345)+G342</f>
        <v>0</v>
      </c>
      <c r="H341" s="85">
        <f>SUM(H345)+H342</f>
        <v>0</v>
      </c>
      <c r="I341" s="85" t="e">
        <f t="shared" si="9"/>
        <v>#DIV/0!</v>
      </c>
    </row>
    <row r="342" spans="1:9" ht="15" hidden="1">
      <c r="A342" s="95" t="s">
        <v>1484</v>
      </c>
      <c r="B342" s="82"/>
      <c r="C342" s="83" t="s">
        <v>1346</v>
      </c>
      <c r="D342" s="83" t="s">
        <v>1348</v>
      </c>
      <c r="E342" s="92" t="s">
        <v>1485</v>
      </c>
      <c r="F342" s="86"/>
      <c r="G342" s="85">
        <f>SUM(G343)+G344</f>
        <v>0</v>
      </c>
      <c r="H342" s="85">
        <f>SUM(H343)+H344</f>
        <v>0</v>
      </c>
      <c r="I342" s="85" t="e">
        <f t="shared" si="9"/>
        <v>#DIV/0!</v>
      </c>
    </row>
    <row r="343" spans="1:9" ht="19.5" customHeight="1" hidden="1">
      <c r="A343" s="95" t="s">
        <v>1486</v>
      </c>
      <c r="B343" s="82"/>
      <c r="C343" s="83" t="s">
        <v>1346</v>
      </c>
      <c r="D343" s="83" t="s">
        <v>1348</v>
      </c>
      <c r="E343" s="92" t="s">
        <v>1485</v>
      </c>
      <c r="F343" s="84" t="s">
        <v>1487</v>
      </c>
      <c r="G343" s="85"/>
      <c r="H343" s="85"/>
      <c r="I343" s="85" t="e">
        <f t="shared" si="9"/>
        <v>#DIV/0!</v>
      </c>
    </row>
    <row r="344" spans="1:9" ht="19.5" customHeight="1" hidden="1">
      <c r="A344" s="95" t="s">
        <v>1319</v>
      </c>
      <c r="B344" s="82"/>
      <c r="C344" s="83" t="s">
        <v>1346</v>
      </c>
      <c r="D344" s="83" t="s">
        <v>1348</v>
      </c>
      <c r="E344" s="92" t="s">
        <v>1485</v>
      </c>
      <c r="F344" s="84" t="s">
        <v>1320</v>
      </c>
      <c r="G344" s="85"/>
      <c r="H344" s="85"/>
      <c r="I344" s="85" t="e">
        <f t="shared" si="9"/>
        <v>#DIV/0!</v>
      </c>
    </row>
    <row r="345" spans="1:9" ht="19.5" customHeight="1" hidden="1">
      <c r="A345" s="95" t="s">
        <v>1349</v>
      </c>
      <c r="B345" s="82"/>
      <c r="C345" s="83" t="s">
        <v>1346</v>
      </c>
      <c r="D345" s="83" t="s">
        <v>1348</v>
      </c>
      <c r="E345" s="83" t="s">
        <v>1350</v>
      </c>
      <c r="F345" s="84"/>
      <c r="G345" s="85">
        <f>SUM(G346)</f>
        <v>0</v>
      </c>
      <c r="H345" s="85">
        <f>SUM(H346)</f>
        <v>0</v>
      </c>
      <c r="I345" s="85" t="e">
        <f t="shared" si="9"/>
        <v>#DIV/0!</v>
      </c>
    </row>
    <row r="346" spans="1:9" s="1" customFormat="1" ht="19.5" customHeight="1" hidden="1">
      <c r="A346" s="95" t="s">
        <v>1351</v>
      </c>
      <c r="B346" s="82"/>
      <c r="C346" s="83" t="s">
        <v>1346</v>
      </c>
      <c r="D346" s="83" t="s">
        <v>1348</v>
      </c>
      <c r="E346" s="83" t="s">
        <v>1492</v>
      </c>
      <c r="F346" s="84"/>
      <c r="G346" s="85">
        <f>SUM(G347+G348)</f>
        <v>0</v>
      </c>
      <c r="H346" s="85">
        <f>SUM(H347+H348)</f>
        <v>0</v>
      </c>
      <c r="I346" s="85" t="e">
        <f t="shared" si="9"/>
        <v>#DIV/0!</v>
      </c>
    </row>
    <row r="347" spans="1:9" ht="19.5" customHeight="1" hidden="1">
      <c r="A347" s="95" t="s">
        <v>1486</v>
      </c>
      <c r="B347" s="82"/>
      <c r="C347" s="83" t="s">
        <v>1346</v>
      </c>
      <c r="D347" s="83" t="s">
        <v>1348</v>
      </c>
      <c r="E347" s="83" t="s">
        <v>1492</v>
      </c>
      <c r="F347" s="84" t="s">
        <v>1487</v>
      </c>
      <c r="G347" s="85"/>
      <c r="H347" s="85"/>
      <c r="I347" s="85" t="e">
        <f t="shared" si="9"/>
        <v>#DIV/0!</v>
      </c>
    </row>
    <row r="348" spans="1:9" ht="42.75" hidden="1">
      <c r="A348" s="95" t="s">
        <v>883</v>
      </c>
      <c r="B348" s="82"/>
      <c r="C348" s="83" t="s">
        <v>1346</v>
      </c>
      <c r="D348" s="83" t="s">
        <v>1348</v>
      </c>
      <c r="E348" s="83" t="s">
        <v>884</v>
      </c>
      <c r="F348" s="84"/>
      <c r="G348" s="85">
        <f>SUM(G349)</f>
        <v>0</v>
      </c>
      <c r="H348" s="85">
        <f>SUM(H349)</f>
        <v>0</v>
      </c>
      <c r="I348" s="85" t="e">
        <f t="shared" si="9"/>
        <v>#DIV/0!</v>
      </c>
    </row>
    <row r="349" spans="1:9" ht="19.5" customHeight="1" hidden="1">
      <c r="A349" s="95" t="s">
        <v>1486</v>
      </c>
      <c r="B349" s="82"/>
      <c r="C349" s="83" t="s">
        <v>1346</v>
      </c>
      <c r="D349" s="83" t="s">
        <v>1348</v>
      </c>
      <c r="E349" s="83" t="s">
        <v>884</v>
      </c>
      <c r="F349" s="84" t="s">
        <v>1487</v>
      </c>
      <c r="G349" s="85"/>
      <c r="H349" s="85"/>
      <c r="I349" s="85" t="e">
        <f t="shared" si="9"/>
        <v>#DIV/0!</v>
      </c>
    </row>
    <row r="350" spans="1:9" ht="21" customHeight="1">
      <c r="A350" s="17" t="s">
        <v>1353</v>
      </c>
      <c r="B350" s="91"/>
      <c r="C350" s="92" t="s">
        <v>1346</v>
      </c>
      <c r="D350" s="92" t="s">
        <v>952</v>
      </c>
      <c r="E350" s="92"/>
      <c r="F350" s="86"/>
      <c r="G350" s="85">
        <f>SUM(G351+G354+G366)+G362+G359</f>
        <v>19971.6</v>
      </c>
      <c r="H350" s="85">
        <f>SUM(H351+H354+H366)+H362+H359</f>
        <v>19786.6</v>
      </c>
      <c r="I350" s="85">
        <f t="shared" si="9"/>
        <v>99.07368463217769</v>
      </c>
    </row>
    <row r="351" spans="1:9" s="1" customFormat="1" ht="16.5" customHeight="1" hidden="1">
      <c r="A351" s="95" t="s">
        <v>1374</v>
      </c>
      <c r="B351" s="92"/>
      <c r="C351" s="92" t="s">
        <v>1346</v>
      </c>
      <c r="D351" s="92" t="s">
        <v>952</v>
      </c>
      <c r="E351" s="83" t="s">
        <v>1375</v>
      </c>
      <c r="F351" s="86"/>
      <c r="G351" s="85">
        <f>SUM(G353)</f>
        <v>0</v>
      </c>
      <c r="H351" s="85">
        <f>SUM(H353)</f>
        <v>0</v>
      </c>
      <c r="I351" s="85" t="e">
        <f t="shared" si="9"/>
        <v>#DIV/0!</v>
      </c>
    </row>
    <row r="352" spans="1:9" s="1" customFormat="1" ht="20.25" customHeight="1" hidden="1">
      <c r="A352" s="95" t="s">
        <v>521</v>
      </c>
      <c r="B352" s="92"/>
      <c r="C352" s="92" t="s">
        <v>1346</v>
      </c>
      <c r="D352" s="92" t="s">
        <v>952</v>
      </c>
      <c r="E352" s="83" t="s">
        <v>1018</v>
      </c>
      <c r="F352" s="86"/>
      <c r="G352" s="85">
        <f>SUM(G353)</f>
        <v>0</v>
      </c>
      <c r="H352" s="85">
        <f>SUM(H353)</f>
        <v>0</v>
      </c>
      <c r="I352" s="85" t="e">
        <f t="shared" si="9"/>
        <v>#DIV/0!</v>
      </c>
    </row>
    <row r="353" spans="1:9" s="23" customFormat="1" ht="21.75" customHeight="1" hidden="1">
      <c r="A353" s="95" t="s">
        <v>311</v>
      </c>
      <c r="B353" s="92"/>
      <c r="C353" s="92" t="s">
        <v>1346</v>
      </c>
      <c r="D353" s="92" t="s">
        <v>952</v>
      </c>
      <c r="E353" s="83" t="s">
        <v>1018</v>
      </c>
      <c r="F353" s="86" t="s">
        <v>312</v>
      </c>
      <c r="G353" s="85"/>
      <c r="H353" s="85"/>
      <c r="I353" s="85" t="e">
        <f t="shared" si="9"/>
        <v>#DIV/0!</v>
      </c>
    </row>
    <row r="354" spans="1:9" s="259" customFormat="1" ht="27" customHeight="1">
      <c r="A354" s="257" t="s">
        <v>955</v>
      </c>
      <c r="B354" s="92"/>
      <c r="C354" s="92" t="s">
        <v>1346</v>
      </c>
      <c r="D354" s="92" t="s">
        <v>952</v>
      </c>
      <c r="E354" s="92" t="s">
        <v>956</v>
      </c>
      <c r="F354" s="86"/>
      <c r="G354" s="85">
        <f>SUM(G355,G358)</f>
        <v>4235.9</v>
      </c>
      <c r="H354" s="85">
        <f>SUM(H355,H358)</f>
        <v>4235.9</v>
      </c>
      <c r="I354" s="85">
        <f aca="true" t="shared" si="11" ref="I354:I417">SUM(H354/G354*100)</f>
        <v>100</v>
      </c>
    </row>
    <row r="355" spans="1:9" s="259" customFormat="1" ht="18" customHeight="1" hidden="1">
      <c r="A355" s="95" t="s">
        <v>1319</v>
      </c>
      <c r="B355" s="92"/>
      <c r="C355" s="92" t="s">
        <v>1346</v>
      </c>
      <c r="D355" s="92" t="s">
        <v>952</v>
      </c>
      <c r="E355" s="92" t="s">
        <v>956</v>
      </c>
      <c r="F355" s="86" t="s">
        <v>1320</v>
      </c>
      <c r="G355" s="85"/>
      <c r="H355" s="85"/>
      <c r="I355" s="85" t="e">
        <f t="shared" si="11"/>
        <v>#DIV/0!</v>
      </c>
    </row>
    <row r="356" spans="1:9" s="259" customFormat="1" ht="19.5" customHeight="1">
      <c r="A356" s="95" t="s">
        <v>340</v>
      </c>
      <c r="B356" s="82"/>
      <c r="C356" s="92" t="s">
        <v>1346</v>
      </c>
      <c r="D356" s="92" t="s">
        <v>952</v>
      </c>
      <c r="E356" s="83" t="s">
        <v>341</v>
      </c>
      <c r="F356" s="86"/>
      <c r="G356" s="85">
        <f>SUM(G357)</f>
        <v>4235.9</v>
      </c>
      <c r="H356" s="85">
        <f>SUM(H357)</f>
        <v>4235.9</v>
      </c>
      <c r="I356" s="85">
        <f t="shared" si="11"/>
        <v>100</v>
      </c>
    </row>
    <row r="357" spans="1:9" s="259" customFormat="1" ht="40.5" customHeight="1">
      <c r="A357" s="95" t="s">
        <v>309</v>
      </c>
      <c r="B357" s="82"/>
      <c r="C357" s="92" t="s">
        <v>1346</v>
      </c>
      <c r="D357" s="92" t="s">
        <v>952</v>
      </c>
      <c r="E357" s="83" t="s">
        <v>342</v>
      </c>
      <c r="F357" s="86"/>
      <c r="G357" s="85">
        <f>SUM(G358)</f>
        <v>4235.9</v>
      </c>
      <c r="H357" s="85">
        <f>SUM(H358)</f>
        <v>4235.9</v>
      </c>
      <c r="I357" s="85">
        <f t="shared" si="11"/>
        <v>100</v>
      </c>
    </row>
    <row r="358" spans="1:9" s="259" customFormat="1" ht="51" customHeight="1">
      <c r="A358" s="95" t="s">
        <v>311</v>
      </c>
      <c r="B358" s="82"/>
      <c r="C358" s="92" t="s">
        <v>1346</v>
      </c>
      <c r="D358" s="92" t="s">
        <v>952</v>
      </c>
      <c r="E358" s="83" t="s">
        <v>342</v>
      </c>
      <c r="F358" s="86" t="s">
        <v>312</v>
      </c>
      <c r="G358" s="85">
        <v>4235.9</v>
      </c>
      <c r="H358" s="85">
        <v>4235.9</v>
      </c>
      <c r="I358" s="85">
        <f t="shared" si="11"/>
        <v>100</v>
      </c>
    </row>
    <row r="359" spans="1:9" s="259" customFormat="1" ht="22.5" customHeight="1">
      <c r="A359" s="95" t="s">
        <v>343</v>
      </c>
      <c r="B359" s="82"/>
      <c r="C359" s="92" t="s">
        <v>1346</v>
      </c>
      <c r="D359" s="92" t="s">
        <v>952</v>
      </c>
      <c r="E359" s="83" t="s">
        <v>344</v>
      </c>
      <c r="F359" s="86"/>
      <c r="G359" s="85">
        <f>SUM(G360)</f>
        <v>4011</v>
      </c>
      <c r="H359" s="85">
        <f>SUM(H360)</f>
        <v>4011</v>
      </c>
      <c r="I359" s="85">
        <f t="shared" si="11"/>
        <v>100</v>
      </c>
    </row>
    <row r="360" spans="1:9" s="259" customFormat="1" ht="39.75" customHeight="1">
      <c r="A360" s="95" t="s">
        <v>345</v>
      </c>
      <c r="B360" s="82"/>
      <c r="C360" s="92" t="s">
        <v>1346</v>
      </c>
      <c r="D360" s="92" t="s">
        <v>952</v>
      </c>
      <c r="E360" s="83" t="s">
        <v>346</v>
      </c>
      <c r="F360" s="86"/>
      <c r="G360" s="85">
        <f>SUM(G361)</f>
        <v>4011</v>
      </c>
      <c r="H360" s="85">
        <f>SUM(H361)</f>
        <v>4011</v>
      </c>
      <c r="I360" s="85">
        <f t="shared" si="11"/>
        <v>100</v>
      </c>
    </row>
    <row r="361" spans="1:9" s="259" customFormat="1" ht="17.25" customHeight="1">
      <c r="A361" s="95" t="s">
        <v>1319</v>
      </c>
      <c r="B361" s="82"/>
      <c r="C361" s="92" t="s">
        <v>1346</v>
      </c>
      <c r="D361" s="92" t="s">
        <v>952</v>
      </c>
      <c r="E361" s="83" t="s">
        <v>346</v>
      </c>
      <c r="F361" s="86" t="s">
        <v>1320</v>
      </c>
      <c r="G361" s="85">
        <v>4011</v>
      </c>
      <c r="H361" s="85">
        <v>4011</v>
      </c>
      <c r="I361" s="85">
        <f t="shared" si="11"/>
        <v>100</v>
      </c>
    </row>
    <row r="362" spans="1:9" s="259" customFormat="1" ht="20.25" customHeight="1">
      <c r="A362" s="122" t="s">
        <v>1480</v>
      </c>
      <c r="B362" s="126"/>
      <c r="C362" s="92" t="s">
        <v>1346</v>
      </c>
      <c r="D362" s="92" t="s">
        <v>952</v>
      </c>
      <c r="E362" s="127" t="s">
        <v>1481</v>
      </c>
      <c r="F362" s="86"/>
      <c r="G362" s="85">
        <f aca="true" t="shared" si="12" ref="G362:H364">SUM(G363)</f>
        <v>800</v>
      </c>
      <c r="H362" s="85">
        <f t="shared" si="12"/>
        <v>800</v>
      </c>
      <c r="I362" s="85">
        <f t="shared" si="11"/>
        <v>100</v>
      </c>
    </row>
    <row r="363" spans="1:9" s="259" customFormat="1" ht="40.5" customHeight="1">
      <c r="A363" s="17" t="s">
        <v>994</v>
      </c>
      <c r="B363" s="126"/>
      <c r="C363" s="92" t="s">
        <v>1346</v>
      </c>
      <c r="D363" s="92" t="s">
        <v>952</v>
      </c>
      <c r="E363" s="127" t="s">
        <v>995</v>
      </c>
      <c r="F363" s="86"/>
      <c r="G363" s="85">
        <f t="shared" si="12"/>
        <v>800</v>
      </c>
      <c r="H363" s="85">
        <f t="shared" si="12"/>
        <v>800</v>
      </c>
      <c r="I363" s="85">
        <f t="shared" si="11"/>
        <v>100</v>
      </c>
    </row>
    <row r="364" spans="1:9" s="42" customFormat="1" ht="42.75">
      <c r="A364" s="122" t="s">
        <v>959</v>
      </c>
      <c r="B364" s="91"/>
      <c r="C364" s="92" t="s">
        <v>1346</v>
      </c>
      <c r="D364" s="92" t="s">
        <v>952</v>
      </c>
      <c r="E364" s="127" t="s">
        <v>960</v>
      </c>
      <c r="F364" s="86"/>
      <c r="G364" s="85">
        <f t="shared" si="12"/>
        <v>800</v>
      </c>
      <c r="H364" s="85">
        <f t="shared" si="12"/>
        <v>800</v>
      </c>
      <c r="I364" s="85">
        <f t="shared" si="11"/>
        <v>100</v>
      </c>
    </row>
    <row r="365" spans="1:9" s="259" customFormat="1" ht="15">
      <c r="A365" s="95" t="s">
        <v>1319</v>
      </c>
      <c r="B365" s="91"/>
      <c r="C365" s="92" t="s">
        <v>1346</v>
      </c>
      <c r="D365" s="92" t="s">
        <v>952</v>
      </c>
      <c r="E365" s="127" t="s">
        <v>960</v>
      </c>
      <c r="F365" s="86" t="s">
        <v>1320</v>
      </c>
      <c r="G365" s="85">
        <v>800</v>
      </c>
      <c r="H365" s="85">
        <v>800</v>
      </c>
      <c r="I365" s="85">
        <f t="shared" si="11"/>
        <v>100</v>
      </c>
    </row>
    <row r="366" spans="1:9" s="259" customFormat="1" ht="21" customHeight="1">
      <c r="A366" s="95" t="s">
        <v>1374</v>
      </c>
      <c r="B366" s="82"/>
      <c r="C366" s="92" t="s">
        <v>1346</v>
      </c>
      <c r="D366" s="92" t="s">
        <v>952</v>
      </c>
      <c r="E366" s="83" t="s">
        <v>1375</v>
      </c>
      <c r="F366" s="86"/>
      <c r="G366" s="85">
        <f>SUM(G367)+G374+G369+G371</f>
        <v>10924.7</v>
      </c>
      <c r="H366" s="85">
        <f>SUM(H367)+H374+H369+H371</f>
        <v>10739.7</v>
      </c>
      <c r="I366" s="85">
        <f t="shared" si="11"/>
        <v>98.30658965463583</v>
      </c>
    </row>
    <row r="367" spans="1:9" s="259" customFormat="1" ht="28.5">
      <c r="A367" s="19" t="s">
        <v>347</v>
      </c>
      <c r="B367" s="82"/>
      <c r="C367" s="92" t="s">
        <v>1346</v>
      </c>
      <c r="D367" s="92" t="s">
        <v>952</v>
      </c>
      <c r="E367" s="83" t="s">
        <v>961</v>
      </c>
      <c r="F367" s="86"/>
      <c r="G367" s="85">
        <f>SUM(G368)</f>
        <v>1762.7</v>
      </c>
      <c r="H367" s="85">
        <f>SUM(H368)</f>
        <v>1762.7</v>
      </c>
      <c r="I367" s="85">
        <f t="shared" si="11"/>
        <v>100</v>
      </c>
    </row>
    <row r="368" spans="1:9" s="259" customFormat="1" ht="30.75" customHeight="1">
      <c r="A368" s="95" t="s">
        <v>1319</v>
      </c>
      <c r="B368" s="91"/>
      <c r="C368" s="92" t="s">
        <v>1346</v>
      </c>
      <c r="D368" s="92" t="s">
        <v>952</v>
      </c>
      <c r="E368" s="83" t="s">
        <v>961</v>
      </c>
      <c r="F368" s="86" t="s">
        <v>1320</v>
      </c>
      <c r="G368" s="21">
        <v>1762.7</v>
      </c>
      <c r="H368" s="21">
        <v>1762.7</v>
      </c>
      <c r="I368" s="85">
        <f t="shared" si="11"/>
        <v>100</v>
      </c>
    </row>
    <row r="369" spans="1:9" s="259" customFormat="1" ht="30.75" customHeight="1">
      <c r="A369" s="95" t="s">
        <v>348</v>
      </c>
      <c r="B369" s="91"/>
      <c r="C369" s="92" t="s">
        <v>1346</v>
      </c>
      <c r="D369" s="92" t="s">
        <v>952</v>
      </c>
      <c r="E369" s="83" t="s">
        <v>349</v>
      </c>
      <c r="F369" s="86"/>
      <c r="G369" s="21">
        <f>SUM(G370)</f>
        <v>2185</v>
      </c>
      <c r="H369" s="21">
        <f>SUM(H370)</f>
        <v>2000</v>
      </c>
      <c r="I369" s="85">
        <f t="shared" si="11"/>
        <v>91.53318077803205</v>
      </c>
    </row>
    <row r="370" spans="1:9" s="259" customFormat="1" ht="24.75" customHeight="1">
      <c r="A370" s="95" t="s">
        <v>1418</v>
      </c>
      <c r="B370" s="91"/>
      <c r="C370" s="92" t="s">
        <v>1346</v>
      </c>
      <c r="D370" s="92" t="s">
        <v>952</v>
      </c>
      <c r="E370" s="83" t="s">
        <v>349</v>
      </c>
      <c r="F370" s="86" t="s">
        <v>1420</v>
      </c>
      <c r="G370" s="21">
        <v>2185</v>
      </c>
      <c r="H370" s="21">
        <v>2000</v>
      </c>
      <c r="I370" s="85">
        <f t="shared" si="11"/>
        <v>91.53318077803205</v>
      </c>
    </row>
    <row r="371" spans="1:9" s="259" customFormat="1" ht="37.5" customHeight="1">
      <c r="A371" s="17" t="s">
        <v>1084</v>
      </c>
      <c r="B371" s="91"/>
      <c r="C371" s="92" t="s">
        <v>1346</v>
      </c>
      <c r="D371" s="92" t="s">
        <v>952</v>
      </c>
      <c r="E371" s="83" t="s">
        <v>1041</v>
      </c>
      <c r="F371" s="86"/>
      <c r="G371" s="21">
        <f>SUM(G372)</f>
        <v>699</v>
      </c>
      <c r="H371" s="21">
        <f>SUM(H372)</f>
        <v>699</v>
      </c>
      <c r="I371" s="85">
        <f t="shared" si="11"/>
        <v>100</v>
      </c>
    </row>
    <row r="372" spans="1:9" s="259" customFormat="1" ht="38.25" customHeight="1">
      <c r="A372" s="19" t="s">
        <v>1075</v>
      </c>
      <c r="B372" s="91"/>
      <c r="C372" s="92" t="s">
        <v>1346</v>
      </c>
      <c r="D372" s="92" t="s">
        <v>952</v>
      </c>
      <c r="E372" s="83" t="s">
        <v>962</v>
      </c>
      <c r="F372" s="86"/>
      <c r="G372" s="21">
        <f>SUM(G373)</f>
        <v>699</v>
      </c>
      <c r="H372" s="21">
        <f>SUM(H373)</f>
        <v>699</v>
      </c>
      <c r="I372" s="85">
        <f t="shared" si="11"/>
        <v>100</v>
      </c>
    </row>
    <row r="373" spans="1:9" s="259" customFormat="1" ht="23.25" customHeight="1">
      <c r="A373" s="95" t="s">
        <v>1319</v>
      </c>
      <c r="B373" s="91"/>
      <c r="C373" s="92" t="s">
        <v>1346</v>
      </c>
      <c r="D373" s="92" t="s">
        <v>952</v>
      </c>
      <c r="E373" s="83" t="s">
        <v>962</v>
      </c>
      <c r="F373" s="86" t="s">
        <v>1320</v>
      </c>
      <c r="G373" s="21">
        <f>1000-301</f>
        <v>699</v>
      </c>
      <c r="H373" s="21">
        <f>1000-301</f>
        <v>699</v>
      </c>
      <c r="I373" s="85">
        <f t="shared" si="11"/>
        <v>100</v>
      </c>
    </row>
    <row r="374" spans="1:9" s="1" customFormat="1" ht="33.75" customHeight="1">
      <c r="A374" s="95" t="s">
        <v>521</v>
      </c>
      <c r="B374" s="92"/>
      <c r="C374" s="92" t="s">
        <v>1346</v>
      </c>
      <c r="D374" s="92" t="s">
        <v>952</v>
      </c>
      <c r="E374" s="83" t="s">
        <v>1018</v>
      </c>
      <c r="F374" s="86"/>
      <c r="G374" s="85">
        <f>SUM(G375)</f>
        <v>6278</v>
      </c>
      <c r="H374" s="85">
        <f>SUM(H375)</f>
        <v>6278</v>
      </c>
      <c r="I374" s="85">
        <f t="shared" si="11"/>
        <v>100</v>
      </c>
    </row>
    <row r="375" spans="1:9" s="23" customFormat="1" ht="47.25" customHeight="1">
      <c r="A375" s="95" t="s">
        <v>311</v>
      </c>
      <c r="B375" s="92"/>
      <c r="C375" s="92" t="s">
        <v>1346</v>
      </c>
      <c r="D375" s="92" t="s">
        <v>952</v>
      </c>
      <c r="E375" s="83" t="s">
        <v>1018</v>
      </c>
      <c r="F375" s="86" t="s">
        <v>312</v>
      </c>
      <c r="G375" s="85">
        <v>6278</v>
      </c>
      <c r="H375" s="85">
        <v>6278</v>
      </c>
      <c r="I375" s="85">
        <f t="shared" si="11"/>
        <v>100</v>
      </c>
    </row>
    <row r="376" spans="1:9" s="259" customFormat="1" ht="19.5" customHeight="1" hidden="1">
      <c r="A376" s="17" t="s">
        <v>1084</v>
      </c>
      <c r="B376" s="91"/>
      <c r="C376" s="92" t="s">
        <v>1346</v>
      </c>
      <c r="D376" s="92" t="s">
        <v>952</v>
      </c>
      <c r="E376" s="83" t="s">
        <v>962</v>
      </c>
      <c r="F376" s="86" t="s">
        <v>1320</v>
      </c>
      <c r="G376" s="21"/>
      <c r="H376" s="21"/>
      <c r="I376" s="85" t="e">
        <f t="shared" si="11"/>
        <v>#DIV/0!</v>
      </c>
    </row>
    <row r="377" spans="1:9" s="259" customFormat="1" ht="19.5" customHeight="1" hidden="1">
      <c r="A377" s="19" t="s">
        <v>1075</v>
      </c>
      <c r="B377" s="91"/>
      <c r="C377" s="92" t="s">
        <v>1346</v>
      </c>
      <c r="D377" s="92" t="s">
        <v>952</v>
      </c>
      <c r="E377" s="83" t="s">
        <v>962</v>
      </c>
      <c r="F377" s="86" t="s">
        <v>1320</v>
      </c>
      <c r="G377" s="21"/>
      <c r="H377" s="21"/>
      <c r="I377" s="85" t="e">
        <f t="shared" si="11"/>
        <v>#DIV/0!</v>
      </c>
    </row>
    <row r="378" spans="1:9" s="259" customFormat="1" ht="18" customHeight="1">
      <c r="A378" s="17" t="s">
        <v>963</v>
      </c>
      <c r="B378" s="91"/>
      <c r="C378" s="92" t="s">
        <v>1378</v>
      </c>
      <c r="D378" s="92"/>
      <c r="E378" s="92"/>
      <c r="F378" s="87"/>
      <c r="G378" s="258">
        <f>SUM(G379+G432+G459+G495+G486)</f>
        <v>216456.90000000002</v>
      </c>
      <c r="H378" s="258">
        <f>SUM(H379+H432+H459+H495+H486)</f>
        <v>201422.8</v>
      </c>
      <c r="I378" s="85">
        <f t="shared" si="11"/>
        <v>93.05446026437593</v>
      </c>
    </row>
    <row r="379" spans="1:9" s="259" customFormat="1" ht="15">
      <c r="A379" s="95" t="s">
        <v>964</v>
      </c>
      <c r="B379" s="82"/>
      <c r="C379" s="83" t="s">
        <v>1378</v>
      </c>
      <c r="D379" s="83" t="s">
        <v>1312</v>
      </c>
      <c r="E379" s="83"/>
      <c r="F379" s="84"/>
      <c r="G379" s="85">
        <f>SUM(G400+G422+G392+G405+G380+G419)</f>
        <v>79989.1</v>
      </c>
      <c r="H379" s="85">
        <f>SUM(H400+H422+H392+H405+H380+H419)</f>
        <v>76449.4</v>
      </c>
      <c r="I379" s="85">
        <f t="shared" si="11"/>
        <v>95.57477206269353</v>
      </c>
    </row>
    <row r="380" spans="1:9" s="1" customFormat="1" ht="39.75" customHeight="1">
      <c r="A380" s="19" t="s">
        <v>965</v>
      </c>
      <c r="B380" s="129"/>
      <c r="C380" s="83" t="s">
        <v>1378</v>
      </c>
      <c r="D380" s="83" t="s">
        <v>1312</v>
      </c>
      <c r="E380" s="83" t="s">
        <v>966</v>
      </c>
      <c r="F380" s="84"/>
      <c r="G380" s="85">
        <f>SUM(G381+G388)</f>
        <v>79989.1</v>
      </c>
      <c r="H380" s="85">
        <f>SUM(H381+H388)</f>
        <v>76449.4</v>
      </c>
      <c r="I380" s="85">
        <f t="shared" si="11"/>
        <v>95.57477206269353</v>
      </c>
    </row>
    <row r="381" spans="1:9" s="1" customFormat="1" ht="72.75" customHeight="1">
      <c r="A381" s="19" t="s">
        <v>967</v>
      </c>
      <c r="B381" s="129"/>
      <c r="C381" s="83" t="s">
        <v>1378</v>
      </c>
      <c r="D381" s="83" t="s">
        <v>1312</v>
      </c>
      <c r="E381" s="83" t="s">
        <v>968</v>
      </c>
      <c r="F381" s="84"/>
      <c r="G381" s="85">
        <f>SUM(G382+G384+G386)</f>
        <v>53900.3</v>
      </c>
      <c r="H381" s="85">
        <f>SUM(H382+H384+H386)</f>
        <v>53900.3</v>
      </c>
      <c r="I381" s="85">
        <f t="shared" si="11"/>
        <v>100</v>
      </c>
    </row>
    <row r="382" spans="1:9" s="1" customFormat="1" ht="56.25" customHeight="1" hidden="1">
      <c r="A382" s="19" t="s">
        <v>969</v>
      </c>
      <c r="B382" s="129"/>
      <c r="C382" s="83" t="s">
        <v>1378</v>
      </c>
      <c r="D382" s="83" t="s">
        <v>1312</v>
      </c>
      <c r="E382" s="83" t="s">
        <v>970</v>
      </c>
      <c r="F382" s="84"/>
      <c r="G382" s="85">
        <f>SUM(G383)</f>
        <v>0</v>
      </c>
      <c r="H382" s="85">
        <f>SUM(H383)</f>
        <v>0</v>
      </c>
      <c r="I382" s="85" t="e">
        <f t="shared" si="11"/>
        <v>#DIV/0!</v>
      </c>
    </row>
    <row r="383" spans="1:9" s="1" customFormat="1" ht="15" hidden="1">
      <c r="A383" s="95" t="s">
        <v>1486</v>
      </c>
      <c r="B383" s="82"/>
      <c r="C383" s="83" t="s">
        <v>1378</v>
      </c>
      <c r="D383" s="83" t="s">
        <v>1312</v>
      </c>
      <c r="E383" s="83" t="s">
        <v>970</v>
      </c>
      <c r="F383" s="84" t="s">
        <v>1487</v>
      </c>
      <c r="G383" s="85"/>
      <c r="H383" s="85"/>
      <c r="I383" s="85" t="e">
        <f t="shared" si="11"/>
        <v>#DIV/0!</v>
      </c>
    </row>
    <row r="384" spans="1:9" s="1" customFormat="1" ht="57">
      <c r="A384" s="19" t="s">
        <v>971</v>
      </c>
      <c r="B384" s="129"/>
      <c r="C384" s="83" t="s">
        <v>1378</v>
      </c>
      <c r="D384" s="83" t="s">
        <v>1312</v>
      </c>
      <c r="E384" s="83" t="s">
        <v>972</v>
      </c>
      <c r="F384" s="84"/>
      <c r="G384" s="85">
        <f>SUM(G385)</f>
        <v>53900.3</v>
      </c>
      <c r="H384" s="85">
        <f>SUM(H385)</f>
        <v>53900.3</v>
      </c>
      <c r="I384" s="85">
        <f t="shared" si="11"/>
        <v>100</v>
      </c>
    </row>
    <row r="385" spans="1:9" s="1" customFormat="1" ht="15">
      <c r="A385" s="136" t="s">
        <v>1418</v>
      </c>
      <c r="B385" s="129"/>
      <c r="C385" s="83" t="s">
        <v>1378</v>
      </c>
      <c r="D385" s="83" t="s">
        <v>1312</v>
      </c>
      <c r="E385" s="83" t="s">
        <v>972</v>
      </c>
      <c r="F385" s="84" t="s">
        <v>1420</v>
      </c>
      <c r="G385" s="85">
        <v>53900.3</v>
      </c>
      <c r="H385" s="85">
        <v>53900.3</v>
      </c>
      <c r="I385" s="85">
        <f t="shared" si="11"/>
        <v>100</v>
      </c>
    </row>
    <row r="386" spans="1:9" s="1" customFormat="1" ht="19.5" customHeight="1" hidden="1">
      <c r="A386" s="19" t="s">
        <v>351</v>
      </c>
      <c r="B386" s="129"/>
      <c r="C386" s="83" t="s">
        <v>1378</v>
      </c>
      <c r="D386" s="83" t="s">
        <v>1312</v>
      </c>
      <c r="E386" s="83" t="s">
        <v>973</v>
      </c>
      <c r="F386" s="84"/>
      <c r="G386" s="85">
        <f>SUM(G387)</f>
        <v>0</v>
      </c>
      <c r="H386" s="85">
        <f>SUM(H387)</f>
        <v>0</v>
      </c>
      <c r="I386" s="85" t="e">
        <f t="shared" si="11"/>
        <v>#DIV/0!</v>
      </c>
    </row>
    <row r="387" spans="1:9" s="1" customFormat="1" ht="15" hidden="1">
      <c r="A387" s="136" t="s">
        <v>1418</v>
      </c>
      <c r="B387" s="129"/>
      <c r="C387" s="83" t="s">
        <v>1378</v>
      </c>
      <c r="D387" s="83" t="s">
        <v>1312</v>
      </c>
      <c r="E387" s="83" t="s">
        <v>973</v>
      </c>
      <c r="F387" s="84" t="s">
        <v>1420</v>
      </c>
      <c r="G387" s="85"/>
      <c r="H387" s="85"/>
      <c r="I387" s="85" t="e">
        <f t="shared" si="11"/>
        <v>#DIV/0!</v>
      </c>
    </row>
    <row r="388" spans="1:9" s="1" customFormat="1" ht="56.25" customHeight="1">
      <c r="A388" s="17" t="s">
        <v>974</v>
      </c>
      <c r="B388" s="129"/>
      <c r="C388" s="83" t="s">
        <v>1378</v>
      </c>
      <c r="D388" s="83" t="s">
        <v>1312</v>
      </c>
      <c r="E388" s="83" t="s">
        <v>975</v>
      </c>
      <c r="F388" s="84"/>
      <c r="G388" s="85">
        <f>SUM(G389)+G395+G398</f>
        <v>26088.8</v>
      </c>
      <c r="H388" s="85">
        <f>SUM(H389)+H395+H398</f>
        <v>22549.1</v>
      </c>
      <c r="I388" s="85">
        <f t="shared" si="11"/>
        <v>86.43210879764497</v>
      </c>
    </row>
    <row r="389" spans="1:9" s="1" customFormat="1" ht="19.5" customHeight="1" hidden="1">
      <c r="A389" s="17" t="s">
        <v>976</v>
      </c>
      <c r="B389" s="129"/>
      <c r="C389" s="83" t="s">
        <v>1378</v>
      </c>
      <c r="D389" s="83" t="s">
        <v>1312</v>
      </c>
      <c r="E389" s="83" t="s">
        <v>977</v>
      </c>
      <c r="F389" s="84"/>
      <c r="G389" s="85">
        <f>SUM(G390+G391)</f>
        <v>0</v>
      </c>
      <c r="H389" s="85">
        <f>SUM(H390+H391)</f>
        <v>0</v>
      </c>
      <c r="I389" s="85" t="e">
        <f t="shared" si="11"/>
        <v>#DIV/0!</v>
      </c>
    </row>
    <row r="390" spans="1:9" s="1" customFormat="1" ht="19.5" customHeight="1" hidden="1">
      <c r="A390" s="260" t="s">
        <v>1486</v>
      </c>
      <c r="B390" s="129"/>
      <c r="C390" s="83" t="s">
        <v>1378</v>
      </c>
      <c r="D390" s="83" t="s">
        <v>1312</v>
      </c>
      <c r="E390" s="83" t="s">
        <v>977</v>
      </c>
      <c r="F390" s="84" t="s">
        <v>1487</v>
      </c>
      <c r="G390" s="85"/>
      <c r="H390" s="85"/>
      <c r="I390" s="85" t="e">
        <f t="shared" si="11"/>
        <v>#DIV/0!</v>
      </c>
    </row>
    <row r="391" spans="1:9" s="1" customFormat="1" ht="19.5" customHeight="1" hidden="1">
      <c r="A391" s="260" t="s">
        <v>978</v>
      </c>
      <c r="B391" s="129"/>
      <c r="C391" s="83" t="s">
        <v>1378</v>
      </c>
      <c r="D391" s="83" t="s">
        <v>1312</v>
      </c>
      <c r="E391" s="83" t="s">
        <v>977</v>
      </c>
      <c r="F391" s="84" t="s">
        <v>979</v>
      </c>
      <c r="G391" s="85"/>
      <c r="H391" s="85"/>
      <c r="I391" s="85" t="e">
        <f t="shared" si="11"/>
        <v>#DIV/0!</v>
      </c>
    </row>
    <row r="392" spans="1:9" s="1" customFormat="1" ht="19.5" customHeight="1" hidden="1">
      <c r="A392" s="17" t="s">
        <v>953</v>
      </c>
      <c r="B392" s="82"/>
      <c r="C392" s="83" t="s">
        <v>1378</v>
      </c>
      <c r="D392" s="83" t="s">
        <v>1312</v>
      </c>
      <c r="E392" s="83" t="s">
        <v>1359</v>
      </c>
      <c r="F392" s="84"/>
      <c r="G392" s="85">
        <f>SUM(G393)</f>
        <v>0</v>
      </c>
      <c r="H392" s="85">
        <f>SUM(H393)</f>
        <v>0</v>
      </c>
      <c r="I392" s="85" t="e">
        <f t="shared" si="11"/>
        <v>#DIV/0!</v>
      </c>
    </row>
    <row r="393" spans="1:9" s="1" customFormat="1" ht="19.5" customHeight="1" hidden="1">
      <c r="A393" s="17" t="s">
        <v>954</v>
      </c>
      <c r="B393" s="82"/>
      <c r="C393" s="83" t="s">
        <v>1378</v>
      </c>
      <c r="D393" s="83" t="s">
        <v>1312</v>
      </c>
      <c r="E393" s="83" t="s">
        <v>1419</v>
      </c>
      <c r="F393" s="84"/>
      <c r="G393" s="85">
        <f>SUM(G394)</f>
        <v>0</v>
      </c>
      <c r="H393" s="85">
        <f>SUM(H394)</f>
        <v>0</v>
      </c>
      <c r="I393" s="85" t="e">
        <f t="shared" si="11"/>
        <v>#DIV/0!</v>
      </c>
    </row>
    <row r="394" spans="1:9" s="1" customFormat="1" ht="19.5" customHeight="1" hidden="1">
      <c r="A394" s="17" t="s">
        <v>1418</v>
      </c>
      <c r="B394" s="82"/>
      <c r="C394" s="83" t="s">
        <v>1378</v>
      </c>
      <c r="D394" s="83" t="s">
        <v>1312</v>
      </c>
      <c r="E394" s="83" t="s">
        <v>1419</v>
      </c>
      <c r="F394" s="84" t="s">
        <v>1420</v>
      </c>
      <c r="G394" s="85"/>
      <c r="H394" s="85"/>
      <c r="I394" s="85" t="e">
        <f t="shared" si="11"/>
        <v>#DIV/0!</v>
      </c>
    </row>
    <row r="395" spans="1:9" s="1" customFormat="1" ht="43.5" customHeight="1">
      <c r="A395" s="17" t="s">
        <v>980</v>
      </c>
      <c r="B395" s="82"/>
      <c r="C395" s="83" t="s">
        <v>1378</v>
      </c>
      <c r="D395" s="83" t="s">
        <v>1312</v>
      </c>
      <c r="E395" s="83" t="s">
        <v>981</v>
      </c>
      <c r="F395" s="84"/>
      <c r="G395" s="85">
        <f>SUM(G396+G397)</f>
        <v>26088.8</v>
      </c>
      <c r="H395" s="85">
        <f>SUM(H396+H397)</f>
        <v>22549.1</v>
      </c>
      <c r="I395" s="85">
        <f t="shared" si="11"/>
        <v>86.43210879764497</v>
      </c>
    </row>
    <row r="396" spans="1:9" s="1" customFormat="1" ht="19.5" customHeight="1" hidden="1">
      <c r="A396" s="95" t="s">
        <v>311</v>
      </c>
      <c r="B396" s="82"/>
      <c r="C396" s="83" t="s">
        <v>1378</v>
      </c>
      <c r="D396" s="83" t="s">
        <v>1312</v>
      </c>
      <c r="E396" s="83" t="s">
        <v>981</v>
      </c>
      <c r="F396" s="84" t="s">
        <v>312</v>
      </c>
      <c r="G396" s="85"/>
      <c r="H396" s="85"/>
      <c r="I396" s="85" t="e">
        <f t="shared" si="11"/>
        <v>#DIV/0!</v>
      </c>
    </row>
    <row r="397" spans="1:9" s="1" customFormat="1" ht="19.5" customHeight="1">
      <c r="A397" s="136" t="s">
        <v>1418</v>
      </c>
      <c r="B397" s="82"/>
      <c r="C397" s="83" t="s">
        <v>1378</v>
      </c>
      <c r="D397" s="83" t="s">
        <v>1312</v>
      </c>
      <c r="E397" s="83" t="s">
        <v>981</v>
      </c>
      <c r="F397" s="84" t="s">
        <v>1420</v>
      </c>
      <c r="G397" s="85">
        <v>26088.8</v>
      </c>
      <c r="H397" s="85">
        <v>22549.1</v>
      </c>
      <c r="I397" s="85">
        <f t="shared" si="11"/>
        <v>86.43210879764497</v>
      </c>
    </row>
    <row r="398" spans="1:9" s="1" customFormat="1" ht="19.5" customHeight="1" hidden="1">
      <c r="A398" s="17" t="s">
        <v>984</v>
      </c>
      <c r="B398" s="82"/>
      <c r="C398" s="83" t="s">
        <v>1378</v>
      </c>
      <c r="D398" s="83" t="s">
        <v>1312</v>
      </c>
      <c r="E398" s="83" t="s">
        <v>985</v>
      </c>
      <c r="F398" s="84"/>
      <c r="G398" s="85">
        <f>SUM(G399)</f>
        <v>0</v>
      </c>
      <c r="H398" s="85">
        <f>SUM(H399)</f>
        <v>0</v>
      </c>
      <c r="I398" s="85" t="e">
        <f t="shared" si="11"/>
        <v>#DIV/0!</v>
      </c>
    </row>
    <row r="399" spans="1:9" s="1" customFormat="1" ht="19.5" customHeight="1" hidden="1">
      <c r="A399" s="136" t="s">
        <v>1418</v>
      </c>
      <c r="B399" s="82"/>
      <c r="C399" s="83" t="s">
        <v>1378</v>
      </c>
      <c r="D399" s="83" t="s">
        <v>1312</v>
      </c>
      <c r="E399" s="83" t="s">
        <v>985</v>
      </c>
      <c r="F399" s="84" t="s">
        <v>1420</v>
      </c>
      <c r="G399" s="85"/>
      <c r="H399" s="85"/>
      <c r="I399" s="85" t="e">
        <f t="shared" si="11"/>
        <v>#DIV/0!</v>
      </c>
    </row>
    <row r="400" spans="1:9" s="1" customFormat="1" ht="19.5" customHeight="1" hidden="1">
      <c r="A400" s="95" t="s">
        <v>986</v>
      </c>
      <c r="B400" s="82"/>
      <c r="C400" s="83" t="s">
        <v>1378</v>
      </c>
      <c r="D400" s="83" t="s">
        <v>1312</v>
      </c>
      <c r="E400" s="83" t="s">
        <v>987</v>
      </c>
      <c r="F400" s="84"/>
      <c r="G400" s="85">
        <f>SUM(G401+G403)</f>
        <v>0</v>
      </c>
      <c r="H400" s="85">
        <f>SUM(H401+H403)</f>
        <v>0</v>
      </c>
      <c r="I400" s="85" t="e">
        <f t="shared" si="11"/>
        <v>#DIV/0!</v>
      </c>
    </row>
    <row r="401" spans="1:9" s="1" customFormat="1" ht="19.5" customHeight="1" hidden="1">
      <c r="A401" s="125" t="s">
        <v>988</v>
      </c>
      <c r="B401" s="82"/>
      <c r="C401" s="83" t="s">
        <v>1378</v>
      </c>
      <c r="D401" s="83" t="s">
        <v>1312</v>
      </c>
      <c r="E401" s="83" t="s">
        <v>989</v>
      </c>
      <c r="F401" s="84"/>
      <c r="G401" s="85">
        <f>SUM(G402)</f>
        <v>0</v>
      </c>
      <c r="H401" s="85">
        <f>SUM(H402)</f>
        <v>0</v>
      </c>
      <c r="I401" s="85" t="e">
        <f t="shared" si="11"/>
        <v>#DIV/0!</v>
      </c>
    </row>
    <row r="402" spans="1:9" s="1" customFormat="1" ht="19.5" customHeight="1" hidden="1">
      <c r="A402" s="95" t="s">
        <v>1486</v>
      </c>
      <c r="B402" s="82"/>
      <c r="C402" s="83" t="s">
        <v>1378</v>
      </c>
      <c r="D402" s="83" t="s">
        <v>1312</v>
      </c>
      <c r="E402" s="83" t="s">
        <v>989</v>
      </c>
      <c r="F402" s="84" t="s">
        <v>1487</v>
      </c>
      <c r="G402" s="85"/>
      <c r="H402" s="85"/>
      <c r="I402" s="85" t="e">
        <f t="shared" si="11"/>
        <v>#DIV/0!</v>
      </c>
    </row>
    <row r="403" spans="1:9" s="1" customFormat="1" ht="19.5" customHeight="1" hidden="1">
      <c r="A403" s="125" t="s">
        <v>990</v>
      </c>
      <c r="B403" s="91"/>
      <c r="C403" s="83" t="s">
        <v>1378</v>
      </c>
      <c r="D403" s="83" t="s">
        <v>1312</v>
      </c>
      <c r="E403" s="83" t="s">
        <v>991</v>
      </c>
      <c r="F403" s="86"/>
      <c r="G403" s="85">
        <f>SUM(G404)</f>
        <v>0</v>
      </c>
      <c r="H403" s="85">
        <f>SUM(H404)</f>
        <v>0</v>
      </c>
      <c r="I403" s="85" t="e">
        <f t="shared" si="11"/>
        <v>#DIV/0!</v>
      </c>
    </row>
    <row r="404" spans="1:9" s="1" customFormat="1" ht="19.5" customHeight="1" hidden="1">
      <c r="A404" s="95" t="s">
        <v>1319</v>
      </c>
      <c r="B404" s="20"/>
      <c r="C404" s="83" t="s">
        <v>1378</v>
      </c>
      <c r="D404" s="83" t="s">
        <v>1312</v>
      </c>
      <c r="E404" s="83" t="s">
        <v>991</v>
      </c>
      <c r="F404" s="104" t="s">
        <v>1320</v>
      </c>
      <c r="G404" s="21"/>
      <c r="H404" s="21"/>
      <c r="I404" s="85" t="e">
        <f t="shared" si="11"/>
        <v>#DIV/0!</v>
      </c>
    </row>
    <row r="405" spans="1:9" s="1" customFormat="1" ht="19.5" customHeight="1" hidden="1">
      <c r="A405" s="125" t="s">
        <v>1480</v>
      </c>
      <c r="B405" s="102"/>
      <c r="C405" s="132" t="s">
        <v>1378</v>
      </c>
      <c r="D405" s="132" t="s">
        <v>1312</v>
      </c>
      <c r="E405" s="132" t="s">
        <v>1481</v>
      </c>
      <c r="F405" s="130"/>
      <c r="G405" s="131">
        <f>SUM(G409)+G414+G406</f>
        <v>0</v>
      </c>
      <c r="H405" s="131">
        <f>SUM(H409)+H414+H406</f>
        <v>0</v>
      </c>
      <c r="I405" s="85" t="e">
        <f t="shared" si="11"/>
        <v>#DIV/0!</v>
      </c>
    </row>
    <row r="406" spans="1:9" s="1" customFormat="1" ht="19.5" customHeight="1" hidden="1">
      <c r="A406" s="125" t="s">
        <v>992</v>
      </c>
      <c r="B406" s="102"/>
      <c r="C406" s="132" t="s">
        <v>1378</v>
      </c>
      <c r="D406" s="132" t="s">
        <v>1312</v>
      </c>
      <c r="E406" s="132" t="s">
        <v>993</v>
      </c>
      <c r="F406" s="130"/>
      <c r="G406" s="131">
        <f>SUM(G407)</f>
        <v>0</v>
      </c>
      <c r="H406" s="131">
        <f>SUM(H407)</f>
        <v>0</v>
      </c>
      <c r="I406" s="85" t="e">
        <f t="shared" si="11"/>
        <v>#DIV/0!</v>
      </c>
    </row>
    <row r="407" spans="1:9" s="1" customFormat="1" ht="19.5" customHeight="1" hidden="1">
      <c r="A407" s="125" t="s">
        <v>1418</v>
      </c>
      <c r="B407" s="102"/>
      <c r="C407" s="132" t="s">
        <v>1378</v>
      </c>
      <c r="D407" s="132" t="s">
        <v>1312</v>
      </c>
      <c r="E407" s="132" t="s">
        <v>993</v>
      </c>
      <c r="F407" s="130" t="s">
        <v>1420</v>
      </c>
      <c r="G407" s="131"/>
      <c r="H407" s="131"/>
      <c r="I407" s="85" t="e">
        <f t="shared" si="11"/>
        <v>#DIV/0!</v>
      </c>
    </row>
    <row r="408" spans="1:9" s="1" customFormat="1" ht="19.5" customHeight="1" hidden="1">
      <c r="A408" s="125"/>
      <c r="B408" s="102"/>
      <c r="C408" s="102"/>
      <c r="D408" s="102"/>
      <c r="E408" s="102"/>
      <c r="F408" s="130"/>
      <c r="G408" s="131"/>
      <c r="H408" s="131"/>
      <c r="I408" s="85" t="e">
        <f t="shared" si="11"/>
        <v>#DIV/0!</v>
      </c>
    </row>
    <row r="409" spans="1:9" s="1" customFormat="1" ht="19.5" customHeight="1" hidden="1">
      <c r="A409" s="95" t="s">
        <v>994</v>
      </c>
      <c r="B409" s="102"/>
      <c r="C409" s="132" t="s">
        <v>1378</v>
      </c>
      <c r="D409" s="132" t="s">
        <v>1312</v>
      </c>
      <c r="E409" s="132" t="s">
        <v>995</v>
      </c>
      <c r="F409" s="130"/>
      <c r="G409" s="131">
        <f>SUM(G410+G412)</f>
        <v>0</v>
      </c>
      <c r="H409" s="131">
        <f>SUM(H410+H412)</f>
        <v>0</v>
      </c>
      <c r="I409" s="85" t="e">
        <f t="shared" si="11"/>
        <v>#DIV/0!</v>
      </c>
    </row>
    <row r="410" spans="1:9" s="1" customFormat="1" ht="28.5" hidden="1">
      <c r="A410" s="125" t="s">
        <v>996</v>
      </c>
      <c r="B410" s="133"/>
      <c r="C410" s="132" t="s">
        <v>1378</v>
      </c>
      <c r="D410" s="132" t="s">
        <v>1312</v>
      </c>
      <c r="E410" s="132" t="s">
        <v>997</v>
      </c>
      <c r="F410" s="130"/>
      <c r="G410" s="131">
        <f>SUM(G411)</f>
        <v>0</v>
      </c>
      <c r="H410" s="131">
        <f>SUM(H411)</f>
        <v>0</v>
      </c>
      <c r="I410" s="85" t="e">
        <f t="shared" si="11"/>
        <v>#DIV/0!</v>
      </c>
    </row>
    <row r="411" spans="1:9" s="1" customFormat="1" ht="15" hidden="1">
      <c r="A411" s="17" t="s">
        <v>1418</v>
      </c>
      <c r="B411" s="102"/>
      <c r="C411" s="132" t="s">
        <v>1378</v>
      </c>
      <c r="D411" s="132" t="s">
        <v>1312</v>
      </c>
      <c r="E411" s="132" t="s">
        <v>997</v>
      </c>
      <c r="F411" s="106" t="s">
        <v>1420</v>
      </c>
      <c r="G411" s="85"/>
      <c r="H411" s="85"/>
      <c r="I411" s="85" t="e">
        <f t="shared" si="11"/>
        <v>#DIV/0!</v>
      </c>
    </row>
    <row r="412" spans="1:9" s="1" customFormat="1" ht="15" hidden="1">
      <c r="A412" s="17" t="s">
        <v>998</v>
      </c>
      <c r="B412" s="102"/>
      <c r="C412" s="132" t="s">
        <v>1378</v>
      </c>
      <c r="D412" s="132" t="s">
        <v>1312</v>
      </c>
      <c r="E412" s="132" t="s">
        <v>999</v>
      </c>
      <c r="F412" s="106"/>
      <c r="G412" s="85">
        <f>SUM(G413)</f>
        <v>0</v>
      </c>
      <c r="H412" s="85">
        <f>SUM(H413)</f>
        <v>0</v>
      </c>
      <c r="I412" s="85" t="e">
        <f t="shared" si="11"/>
        <v>#DIV/0!</v>
      </c>
    </row>
    <row r="413" spans="1:9" s="1" customFormat="1" ht="15" hidden="1">
      <c r="A413" s="95" t="s">
        <v>1319</v>
      </c>
      <c r="B413" s="20"/>
      <c r="C413" s="83" t="s">
        <v>1378</v>
      </c>
      <c r="D413" s="83" t="s">
        <v>1312</v>
      </c>
      <c r="E413" s="132" t="s">
        <v>999</v>
      </c>
      <c r="F413" s="106" t="s">
        <v>1320</v>
      </c>
      <c r="G413" s="85"/>
      <c r="H413" s="85"/>
      <c r="I413" s="85" t="e">
        <f t="shared" si="11"/>
        <v>#DIV/0!</v>
      </c>
    </row>
    <row r="414" spans="1:9" s="1" customFormat="1" ht="28.5" hidden="1">
      <c r="A414" s="95" t="s">
        <v>1000</v>
      </c>
      <c r="B414" s="20"/>
      <c r="C414" s="83" t="s">
        <v>1378</v>
      </c>
      <c r="D414" s="83" t="s">
        <v>1312</v>
      </c>
      <c r="E414" s="103" t="s">
        <v>1001</v>
      </c>
      <c r="F414" s="106"/>
      <c r="G414" s="85"/>
      <c r="H414" s="85"/>
      <c r="I414" s="85" t="e">
        <f t="shared" si="11"/>
        <v>#DIV/0!</v>
      </c>
    </row>
    <row r="415" spans="1:9" s="1" customFormat="1" ht="28.5" hidden="1">
      <c r="A415" s="95" t="s">
        <v>1002</v>
      </c>
      <c r="B415" s="20"/>
      <c r="C415" s="83" t="s">
        <v>1378</v>
      </c>
      <c r="D415" s="83" t="s">
        <v>1312</v>
      </c>
      <c r="E415" s="103" t="s">
        <v>1003</v>
      </c>
      <c r="F415" s="106"/>
      <c r="G415" s="85">
        <f>SUM(G416)</f>
        <v>0</v>
      </c>
      <c r="H415" s="85">
        <f>SUM(H416)</f>
        <v>0</v>
      </c>
      <c r="I415" s="85" t="e">
        <f t="shared" si="11"/>
        <v>#DIV/0!</v>
      </c>
    </row>
    <row r="416" spans="1:9" s="1" customFormat="1" ht="15" hidden="1">
      <c r="A416" s="95" t="s">
        <v>1486</v>
      </c>
      <c r="B416" s="20"/>
      <c r="C416" s="83" t="s">
        <v>1378</v>
      </c>
      <c r="D416" s="83" t="s">
        <v>1312</v>
      </c>
      <c r="E416" s="132" t="s">
        <v>1003</v>
      </c>
      <c r="F416" s="106" t="s">
        <v>1487</v>
      </c>
      <c r="G416" s="85"/>
      <c r="H416" s="85"/>
      <c r="I416" s="85" t="e">
        <f t="shared" si="11"/>
        <v>#DIV/0!</v>
      </c>
    </row>
    <row r="417" spans="1:9" s="1" customFormat="1" ht="28.5" hidden="1">
      <c r="A417" s="95" t="s">
        <v>1004</v>
      </c>
      <c r="B417" s="20"/>
      <c r="C417" s="83" t="s">
        <v>1378</v>
      </c>
      <c r="D417" s="83" t="s">
        <v>1312</v>
      </c>
      <c r="E417" s="103" t="s">
        <v>1005</v>
      </c>
      <c r="F417" s="106"/>
      <c r="G417" s="85">
        <f>SUM(G418)</f>
        <v>0</v>
      </c>
      <c r="H417" s="85">
        <f>SUM(H418)</f>
        <v>0</v>
      </c>
      <c r="I417" s="85" t="e">
        <f t="shared" si="11"/>
        <v>#DIV/0!</v>
      </c>
    </row>
    <row r="418" spans="1:9" s="1" customFormat="1" ht="19.5" customHeight="1" hidden="1">
      <c r="A418" s="95" t="s">
        <v>1486</v>
      </c>
      <c r="B418" s="20"/>
      <c r="C418" s="83" t="s">
        <v>1378</v>
      </c>
      <c r="D418" s="83" t="s">
        <v>1312</v>
      </c>
      <c r="E418" s="132" t="s">
        <v>1005</v>
      </c>
      <c r="F418" s="106" t="s">
        <v>1487</v>
      </c>
      <c r="G418" s="85"/>
      <c r="H418" s="85"/>
      <c r="I418" s="85" t="e">
        <f aca="true" t="shared" si="13" ref="I418:I481">SUM(H418/G418*100)</f>
        <v>#DIV/0!</v>
      </c>
    </row>
    <row r="419" spans="1:9" s="1" customFormat="1" ht="19.5" customHeight="1" hidden="1">
      <c r="A419" s="95" t="s">
        <v>986</v>
      </c>
      <c r="B419" s="20"/>
      <c r="C419" s="83" t="s">
        <v>1378</v>
      </c>
      <c r="D419" s="83" t="s">
        <v>1312</v>
      </c>
      <c r="E419" s="132" t="s">
        <v>987</v>
      </c>
      <c r="F419" s="106"/>
      <c r="G419" s="85">
        <f>SUM(G420)</f>
        <v>0</v>
      </c>
      <c r="H419" s="85">
        <f>SUM(H420)</f>
        <v>0</v>
      </c>
      <c r="I419" s="85" t="e">
        <f t="shared" si="13"/>
        <v>#DIV/0!</v>
      </c>
    </row>
    <row r="420" spans="1:9" s="1" customFormat="1" ht="19.5" customHeight="1" hidden="1">
      <c r="A420" s="95" t="s">
        <v>895</v>
      </c>
      <c r="B420" s="20"/>
      <c r="C420" s="83" t="s">
        <v>1378</v>
      </c>
      <c r="D420" s="83" t="s">
        <v>1312</v>
      </c>
      <c r="E420" s="103" t="s">
        <v>991</v>
      </c>
      <c r="F420" s="106"/>
      <c r="G420" s="85">
        <f>SUM(G421)</f>
        <v>0</v>
      </c>
      <c r="H420" s="85">
        <f>SUM(H421)</f>
        <v>0</v>
      </c>
      <c r="I420" s="85" t="e">
        <f t="shared" si="13"/>
        <v>#DIV/0!</v>
      </c>
    </row>
    <row r="421" spans="1:9" s="1" customFormat="1" ht="19.5" customHeight="1" hidden="1">
      <c r="A421" s="95" t="s">
        <v>1319</v>
      </c>
      <c r="B421" s="20"/>
      <c r="C421" s="83" t="s">
        <v>1378</v>
      </c>
      <c r="D421" s="83" t="s">
        <v>1312</v>
      </c>
      <c r="E421" s="103" t="s">
        <v>991</v>
      </c>
      <c r="F421" s="104" t="s">
        <v>1320</v>
      </c>
      <c r="G421" s="85"/>
      <c r="H421" s="85"/>
      <c r="I421" s="85" t="e">
        <f t="shared" si="13"/>
        <v>#DIV/0!</v>
      </c>
    </row>
    <row r="422" spans="1:9" s="1" customFormat="1" ht="15" hidden="1">
      <c r="A422" s="136" t="s">
        <v>1374</v>
      </c>
      <c r="B422" s="102"/>
      <c r="C422" s="102" t="s">
        <v>1378</v>
      </c>
      <c r="D422" s="102" t="s">
        <v>1312</v>
      </c>
      <c r="E422" s="102" t="s">
        <v>1375</v>
      </c>
      <c r="F422" s="106"/>
      <c r="G422" s="85">
        <f>SUM(G423+G426)+G430</f>
        <v>0</v>
      </c>
      <c r="H422" s="85">
        <f>SUM(H423+H426)+H430</f>
        <v>0</v>
      </c>
      <c r="I422" s="85" t="e">
        <f t="shared" si="13"/>
        <v>#DIV/0!</v>
      </c>
    </row>
    <row r="423" spans="1:9" s="1" customFormat="1" ht="19.5" customHeight="1" hidden="1">
      <c r="A423" s="95" t="s">
        <v>1319</v>
      </c>
      <c r="B423" s="102"/>
      <c r="C423" s="102" t="s">
        <v>1378</v>
      </c>
      <c r="D423" s="102" t="s">
        <v>1312</v>
      </c>
      <c r="E423" s="102" t="s">
        <v>1375</v>
      </c>
      <c r="F423" s="106" t="s">
        <v>1320</v>
      </c>
      <c r="G423" s="135">
        <f>SUM(G424:G425)</f>
        <v>0</v>
      </c>
      <c r="H423" s="135">
        <f>SUM(H424:H425)</f>
        <v>0</v>
      </c>
      <c r="I423" s="85" t="e">
        <f t="shared" si="13"/>
        <v>#DIV/0!</v>
      </c>
    </row>
    <row r="424" spans="1:9" s="1" customFormat="1" ht="19.5" customHeight="1" hidden="1">
      <c r="A424" s="136" t="s">
        <v>1010</v>
      </c>
      <c r="B424" s="102"/>
      <c r="C424" s="102" t="s">
        <v>1378</v>
      </c>
      <c r="D424" s="102" t="s">
        <v>1312</v>
      </c>
      <c r="E424" s="102" t="s">
        <v>1011</v>
      </c>
      <c r="F424" s="106" t="s">
        <v>1320</v>
      </c>
      <c r="G424" s="135"/>
      <c r="H424" s="135"/>
      <c r="I424" s="85" t="e">
        <f t="shared" si="13"/>
        <v>#DIV/0!</v>
      </c>
    </row>
    <row r="425" spans="1:9" s="23" customFormat="1" ht="19.5" customHeight="1" hidden="1">
      <c r="A425" s="136" t="s">
        <v>1012</v>
      </c>
      <c r="B425" s="102"/>
      <c r="C425" s="102" t="s">
        <v>1378</v>
      </c>
      <c r="D425" s="102" t="s">
        <v>1312</v>
      </c>
      <c r="E425" s="102" t="s">
        <v>1013</v>
      </c>
      <c r="F425" s="106" t="s">
        <v>1320</v>
      </c>
      <c r="G425" s="135"/>
      <c r="H425" s="135"/>
      <c r="I425" s="85" t="e">
        <f t="shared" si="13"/>
        <v>#DIV/0!</v>
      </c>
    </row>
    <row r="426" spans="1:9" s="23" customFormat="1" ht="15" hidden="1">
      <c r="A426" s="136" t="s">
        <v>1418</v>
      </c>
      <c r="B426" s="102"/>
      <c r="C426" s="102" t="s">
        <v>1378</v>
      </c>
      <c r="D426" s="102" t="s">
        <v>1312</v>
      </c>
      <c r="E426" s="102" t="s">
        <v>1375</v>
      </c>
      <c r="F426" s="106" t="s">
        <v>1420</v>
      </c>
      <c r="G426" s="21">
        <f>SUM(G427)</f>
        <v>0</v>
      </c>
      <c r="H426" s="21">
        <f>SUM(H427)</f>
        <v>0</v>
      </c>
      <c r="I426" s="85" t="e">
        <f t="shared" si="13"/>
        <v>#DIV/0!</v>
      </c>
    </row>
    <row r="427" spans="1:9" ht="19.5" customHeight="1" hidden="1">
      <c r="A427" s="17" t="s">
        <v>1014</v>
      </c>
      <c r="B427" s="102"/>
      <c r="C427" s="103" t="s">
        <v>1378</v>
      </c>
      <c r="D427" s="103" t="s">
        <v>1312</v>
      </c>
      <c r="E427" s="103" t="s">
        <v>1015</v>
      </c>
      <c r="F427" s="104" t="s">
        <v>1420</v>
      </c>
      <c r="G427" s="85">
        <f>SUM(G429)</f>
        <v>0</v>
      </c>
      <c r="H427" s="85">
        <f>SUM(H429)</f>
        <v>0</v>
      </c>
      <c r="I427" s="85" t="e">
        <f t="shared" si="13"/>
        <v>#DIV/0!</v>
      </c>
    </row>
    <row r="428" spans="1:9" ht="19.5" customHeight="1" hidden="1">
      <c r="A428" s="17" t="s">
        <v>1085</v>
      </c>
      <c r="B428" s="102"/>
      <c r="C428" s="103"/>
      <c r="D428" s="103"/>
      <c r="E428" s="103"/>
      <c r="F428" s="104"/>
      <c r="G428" s="85"/>
      <c r="H428" s="85"/>
      <c r="I428" s="85" t="e">
        <f t="shared" si="13"/>
        <v>#DIV/0!</v>
      </c>
    </row>
    <row r="429" spans="1:9" s="1" customFormat="1" ht="19.5" customHeight="1" hidden="1">
      <c r="A429" s="125" t="s">
        <v>996</v>
      </c>
      <c r="B429" s="102"/>
      <c r="C429" s="103" t="s">
        <v>1378</v>
      </c>
      <c r="D429" s="103" t="s">
        <v>1312</v>
      </c>
      <c r="E429" s="103" t="s">
        <v>1016</v>
      </c>
      <c r="F429" s="104" t="s">
        <v>1420</v>
      </c>
      <c r="G429" s="85"/>
      <c r="H429" s="85"/>
      <c r="I429" s="85" t="e">
        <f t="shared" si="13"/>
        <v>#DIV/0!</v>
      </c>
    </row>
    <row r="430" spans="1:9" s="1" customFormat="1" ht="19.5" customHeight="1" hidden="1">
      <c r="A430" s="141" t="s">
        <v>1017</v>
      </c>
      <c r="B430" s="102"/>
      <c r="C430" s="103" t="s">
        <v>1378</v>
      </c>
      <c r="D430" s="103" t="s">
        <v>1312</v>
      </c>
      <c r="E430" s="103" t="s">
        <v>1018</v>
      </c>
      <c r="F430" s="104"/>
      <c r="G430" s="85">
        <f>SUM(G431)</f>
        <v>0</v>
      </c>
      <c r="H430" s="85">
        <f>SUM(H431)</f>
        <v>0</v>
      </c>
      <c r="I430" s="85" t="e">
        <f t="shared" si="13"/>
        <v>#DIV/0!</v>
      </c>
    </row>
    <row r="431" spans="1:9" s="1" customFormat="1" ht="19.5" customHeight="1" hidden="1">
      <c r="A431" s="136" t="s">
        <v>1418</v>
      </c>
      <c r="B431" s="102"/>
      <c r="C431" s="103" t="s">
        <v>1378</v>
      </c>
      <c r="D431" s="103" t="s">
        <v>1312</v>
      </c>
      <c r="E431" s="103" t="s">
        <v>1018</v>
      </c>
      <c r="F431" s="104" t="s">
        <v>1420</v>
      </c>
      <c r="G431" s="85"/>
      <c r="H431" s="85"/>
      <c r="I431" s="85" t="e">
        <f t="shared" si="13"/>
        <v>#DIV/0!</v>
      </c>
    </row>
    <row r="432" spans="1:9" ht="19.5" customHeight="1" hidden="1">
      <c r="A432" s="17" t="s">
        <v>1019</v>
      </c>
      <c r="B432" s="91"/>
      <c r="C432" s="92" t="s">
        <v>1378</v>
      </c>
      <c r="D432" s="92" t="s">
        <v>1314</v>
      </c>
      <c r="E432" s="92"/>
      <c r="F432" s="86"/>
      <c r="G432" s="85">
        <f>SUM(G439+G451)+G433+G447+G436</f>
        <v>0</v>
      </c>
      <c r="H432" s="85">
        <f>SUM(H439+H451)+H433+H447+H436</f>
        <v>0</v>
      </c>
      <c r="I432" s="85" t="e">
        <f t="shared" si="13"/>
        <v>#DIV/0!</v>
      </c>
    </row>
    <row r="433" spans="1:9" ht="19.5" customHeight="1" hidden="1">
      <c r="A433" s="95" t="s">
        <v>1399</v>
      </c>
      <c r="B433" s="82"/>
      <c r="C433" s="92" t="s">
        <v>1378</v>
      </c>
      <c r="D433" s="92" t="s">
        <v>1314</v>
      </c>
      <c r="E433" s="92" t="s">
        <v>1400</v>
      </c>
      <c r="F433" s="86"/>
      <c r="G433" s="85">
        <f>SUM(G434)</f>
        <v>0</v>
      </c>
      <c r="H433" s="85">
        <f>SUM(H434)</f>
        <v>0</v>
      </c>
      <c r="I433" s="85" t="e">
        <f t="shared" si="13"/>
        <v>#DIV/0!</v>
      </c>
    </row>
    <row r="434" spans="1:9" ht="19.5" customHeight="1" hidden="1">
      <c r="A434" s="95" t="s">
        <v>1372</v>
      </c>
      <c r="B434" s="82"/>
      <c r="C434" s="92" t="s">
        <v>1378</v>
      </c>
      <c r="D434" s="92" t="s">
        <v>1314</v>
      </c>
      <c r="E434" s="92" t="s">
        <v>1373</v>
      </c>
      <c r="F434" s="84"/>
      <c r="G434" s="85">
        <f>SUM(G435)</f>
        <v>0</v>
      </c>
      <c r="H434" s="85">
        <f>SUM(H435)</f>
        <v>0</v>
      </c>
      <c r="I434" s="85" t="e">
        <f t="shared" si="13"/>
        <v>#DIV/0!</v>
      </c>
    </row>
    <row r="435" spans="1:9" ht="19.5" customHeight="1" hidden="1">
      <c r="A435" s="95" t="s">
        <v>1319</v>
      </c>
      <c r="B435" s="82"/>
      <c r="C435" s="92" t="s">
        <v>1378</v>
      </c>
      <c r="D435" s="92" t="s">
        <v>1314</v>
      </c>
      <c r="E435" s="92" t="s">
        <v>1373</v>
      </c>
      <c r="F435" s="84" t="s">
        <v>1320</v>
      </c>
      <c r="G435" s="85"/>
      <c r="H435" s="85"/>
      <c r="I435" s="85" t="e">
        <f t="shared" si="13"/>
        <v>#DIV/0!</v>
      </c>
    </row>
    <row r="436" spans="1:9" ht="19.5" customHeight="1" hidden="1">
      <c r="A436" s="95" t="s">
        <v>1023</v>
      </c>
      <c r="B436" s="82"/>
      <c r="C436" s="92" t="s">
        <v>1378</v>
      </c>
      <c r="D436" s="92" t="s">
        <v>1314</v>
      </c>
      <c r="E436" s="92" t="s">
        <v>1496</v>
      </c>
      <c r="F436" s="84"/>
      <c r="G436" s="85">
        <f>SUM(G437)</f>
        <v>0</v>
      </c>
      <c r="H436" s="85">
        <f>SUM(H437)</f>
        <v>0</v>
      </c>
      <c r="I436" s="85" t="e">
        <f t="shared" si="13"/>
        <v>#DIV/0!</v>
      </c>
    </row>
    <row r="437" spans="1:9" ht="19.5" customHeight="1" hidden="1">
      <c r="A437" s="95" t="s">
        <v>1024</v>
      </c>
      <c r="B437" s="82"/>
      <c r="C437" s="92" t="s">
        <v>1378</v>
      </c>
      <c r="D437" s="92" t="s">
        <v>1314</v>
      </c>
      <c r="E437" s="92" t="s">
        <v>948</v>
      </c>
      <c r="F437" s="84"/>
      <c r="G437" s="85">
        <f>SUM(G438)</f>
        <v>0</v>
      </c>
      <c r="H437" s="85">
        <f>SUM(H438)</f>
        <v>0</v>
      </c>
      <c r="I437" s="85" t="e">
        <f t="shared" si="13"/>
        <v>#DIV/0!</v>
      </c>
    </row>
    <row r="438" spans="1:9" ht="19.5" customHeight="1" hidden="1">
      <c r="A438" s="95" t="s">
        <v>1486</v>
      </c>
      <c r="B438" s="82"/>
      <c r="C438" s="92" t="s">
        <v>1378</v>
      </c>
      <c r="D438" s="92" t="s">
        <v>1314</v>
      </c>
      <c r="E438" s="92" t="s">
        <v>948</v>
      </c>
      <c r="F438" s="84" t="s">
        <v>1487</v>
      </c>
      <c r="G438" s="85"/>
      <c r="H438" s="85"/>
      <c r="I438" s="85" t="e">
        <f t="shared" si="13"/>
        <v>#DIV/0!</v>
      </c>
    </row>
    <row r="439" spans="1:9" ht="19.5" customHeight="1" hidden="1">
      <c r="A439" s="257" t="s">
        <v>1025</v>
      </c>
      <c r="B439" s="91"/>
      <c r="C439" s="92" t="s">
        <v>1378</v>
      </c>
      <c r="D439" s="92" t="s">
        <v>1314</v>
      </c>
      <c r="E439" s="92" t="s">
        <v>1020</v>
      </c>
      <c r="F439" s="86"/>
      <c r="G439" s="85">
        <f>SUM(G440+G442+G444)</f>
        <v>0</v>
      </c>
      <c r="H439" s="85">
        <f>SUM(H440+H442+H444)</f>
        <v>0</v>
      </c>
      <c r="I439" s="85" t="e">
        <f t="shared" si="13"/>
        <v>#DIV/0!</v>
      </c>
    </row>
    <row r="440" spans="1:9" ht="42.75" hidden="1">
      <c r="A440" s="136" t="s">
        <v>1026</v>
      </c>
      <c r="B440" s="91"/>
      <c r="C440" s="92" t="s">
        <v>1378</v>
      </c>
      <c r="D440" s="92" t="s">
        <v>1314</v>
      </c>
      <c r="E440" s="92" t="s">
        <v>1027</v>
      </c>
      <c r="F440" s="86"/>
      <c r="G440" s="85">
        <f>SUM(G441)</f>
        <v>0</v>
      </c>
      <c r="H440" s="85">
        <f>SUM(H441)</f>
        <v>0</v>
      </c>
      <c r="I440" s="85" t="e">
        <f t="shared" si="13"/>
        <v>#DIV/0!</v>
      </c>
    </row>
    <row r="441" spans="1:9" s="262" customFormat="1" ht="15" hidden="1">
      <c r="A441" s="95" t="s">
        <v>1486</v>
      </c>
      <c r="B441" s="82"/>
      <c r="C441" s="83" t="s">
        <v>1378</v>
      </c>
      <c r="D441" s="92" t="s">
        <v>1314</v>
      </c>
      <c r="E441" s="92" t="s">
        <v>1027</v>
      </c>
      <c r="F441" s="84" t="s">
        <v>1487</v>
      </c>
      <c r="G441" s="85"/>
      <c r="H441" s="85"/>
      <c r="I441" s="85" t="e">
        <f t="shared" si="13"/>
        <v>#DIV/0!</v>
      </c>
    </row>
    <row r="442" spans="1:9" ht="42.75" hidden="1">
      <c r="A442" s="136" t="s">
        <v>1028</v>
      </c>
      <c r="B442" s="82"/>
      <c r="C442" s="92" t="s">
        <v>1378</v>
      </c>
      <c r="D442" s="92" t="s">
        <v>1314</v>
      </c>
      <c r="E442" s="92" t="s">
        <v>1029</v>
      </c>
      <c r="F442" s="84"/>
      <c r="G442" s="85">
        <f>SUM(G443)</f>
        <v>0</v>
      </c>
      <c r="H442" s="85">
        <f>SUM(H443)</f>
        <v>0</v>
      </c>
      <c r="I442" s="85" t="e">
        <f t="shared" si="13"/>
        <v>#DIV/0!</v>
      </c>
    </row>
    <row r="443" spans="1:9" s="262" customFormat="1" ht="19.5" customHeight="1" hidden="1">
      <c r="A443" s="95" t="s">
        <v>1486</v>
      </c>
      <c r="B443" s="82"/>
      <c r="C443" s="92" t="s">
        <v>1378</v>
      </c>
      <c r="D443" s="92" t="s">
        <v>1314</v>
      </c>
      <c r="E443" s="92" t="s">
        <v>1029</v>
      </c>
      <c r="F443" s="84" t="s">
        <v>1487</v>
      </c>
      <c r="G443" s="85"/>
      <c r="H443" s="85"/>
      <c r="I443" s="85" t="e">
        <f t="shared" si="13"/>
        <v>#DIV/0!</v>
      </c>
    </row>
    <row r="444" spans="1:9" ht="19.5" customHeight="1" hidden="1">
      <c r="A444" s="125" t="s">
        <v>1030</v>
      </c>
      <c r="B444" s="91"/>
      <c r="C444" s="92" t="s">
        <v>1378</v>
      </c>
      <c r="D444" s="92" t="s">
        <v>1314</v>
      </c>
      <c r="E444" s="92" t="s">
        <v>1031</v>
      </c>
      <c r="F444" s="86"/>
      <c r="G444" s="85">
        <f>SUM(G445:G446)</f>
        <v>0</v>
      </c>
      <c r="H444" s="85">
        <f>SUM(H445:H446)</f>
        <v>0</v>
      </c>
      <c r="I444" s="85" t="e">
        <f t="shared" si="13"/>
        <v>#DIV/0!</v>
      </c>
    </row>
    <row r="445" spans="1:9" ht="19.5" customHeight="1" hidden="1">
      <c r="A445" s="95" t="s">
        <v>1486</v>
      </c>
      <c r="B445" s="91"/>
      <c r="C445" s="92" t="s">
        <v>1378</v>
      </c>
      <c r="D445" s="92" t="s">
        <v>1314</v>
      </c>
      <c r="E445" s="92" t="s">
        <v>1031</v>
      </c>
      <c r="F445" s="84" t="s">
        <v>1487</v>
      </c>
      <c r="G445" s="21"/>
      <c r="H445" s="21"/>
      <c r="I445" s="85" t="e">
        <f t="shared" si="13"/>
        <v>#DIV/0!</v>
      </c>
    </row>
    <row r="446" spans="1:9" ht="19.5" customHeight="1" hidden="1">
      <c r="A446" s="95" t="s">
        <v>1319</v>
      </c>
      <c r="B446" s="91"/>
      <c r="C446" s="92" t="s">
        <v>1378</v>
      </c>
      <c r="D446" s="92" t="s">
        <v>1314</v>
      </c>
      <c r="E446" s="92" t="s">
        <v>1031</v>
      </c>
      <c r="F446" s="84" t="s">
        <v>1320</v>
      </c>
      <c r="G446" s="21"/>
      <c r="H446" s="21"/>
      <c r="I446" s="85" t="e">
        <f t="shared" si="13"/>
        <v>#DIV/0!</v>
      </c>
    </row>
    <row r="447" spans="1:9" ht="19.5" customHeight="1" hidden="1">
      <c r="A447" s="125" t="s">
        <v>1480</v>
      </c>
      <c r="B447" s="102"/>
      <c r="C447" s="92" t="s">
        <v>1378</v>
      </c>
      <c r="D447" s="92" t="s">
        <v>1314</v>
      </c>
      <c r="E447" s="103" t="s">
        <v>1481</v>
      </c>
      <c r="F447" s="86"/>
      <c r="G447" s="21">
        <f aca="true" t="shared" si="14" ref="G447:H449">SUM(G448)</f>
        <v>0</v>
      </c>
      <c r="H447" s="21">
        <f t="shared" si="14"/>
        <v>0</v>
      </c>
      <c r="I447" s="85" t="e">
        <f t="shared" si="13"/>
        <v>#DIV/0!</v>
      </c>
    </row>
    <row r="448" spans="1:9" ht="19.5" customHeight="1" hidden="1">
      <c r="A448" s="95" t="s">
        <v>994</v>
      </c>
      <c r="B448" s="102"/>
      <c r="C448" s="92" t="s">
        <v>1378</v>
      </c>
      <c r="D448" s="92" t="s">
        <v>1314</v>
      </c>
      <c r="E448" s="103" t="s">
        <v>995</v>
      </c>
      <c r="F448" s="86"/>
      <c r="G448" s="21">
        <f t="shared" si="14"/>
        <v>0</v>
      </c>
      <c r="H448" s="21">
        <f t="shared" si="14"/>
        <v>0</v>
      </c>
      <c r="I448" s="85" t="e">
        <f t="shared" si="13"/>
        <v>#DIV/0!</v>
      </c>
    </row>
    <row r="449" spans="1:9" ht="19.5" customHeight="1" hidden="1">
      <c r="A449" s="125" t="s">
        <v>1032</v>
      </c>
      <c r="B449" s="82"/>
      <c r="C449" s="92" t="s">
        <v>1378</v>
      </c>
      <c r="D449" s="92" t="s">
        <v>1314</v>
      </c>
      <c r="E449" s="103" t="s">
        <v>1033</v>
      </c>
      <c r="F449" s="86"/>
      <c r="G449" s="21">
        <f t="shared" si="14"/>
        <v>0</v>
      </c>
      <c r="H449" s="21">
        <f t="shared" si="14"/>
        <v>0</v>
      </c>
      <c r="I449" s="85" t="e">
        <f t="shared" si="13"/>
        <v>#DIV/0!</v>
      </c>
    </row>
    <row r="450" spans="1:9" ht="19.5" customHeight="1" hidden="1">
      <c r="A450" s="95" t="s">
        <v>1319</v>
      </c>
      <c r="B450" s="91"/>
      <c r="C450" s="92" t="s">
        <v>1378</v>
      </c>
      <c r="D450" s="92" t="s">
        <v>1314</v>
      </c>
      <c r="E450" s="103" t="s">
        <v>1033</v>
      </c>
      <c r="F450" s="84" t="s">
        <v>1320</v>
      </c>
      <c r="G450" s="21"/>
      <c r="H450" s="21"/>
      <c r="I450" s="85" t="e">
        <f t="shared" si="13"/>
        <v>#DIV/0!</v>
      </c>
    </row>
    <row r="451" spans="1:9" ht="15" hidden="1">
      <c r="A451" s="136" t="s">
        <v>1374</v>
      </c>
      <c r="B451" s="121"/>
      <c r="C451" s="102" t="s">
        <v>1378</v>
      </c>
      <c r="D451" s="102" t="s">
        <v>1314</v>
      </c>
      <c r="E451" s="102" t="s">
        <v>1375</v>
      </c>
      <c r="F451" s="106"/>
      <c r="G451" s="21">
        <f>SUM(G452)</f>
        <v>0</v>
      </c>
      <c r="H451" s="21">
        <f>SUM(H452)</f>
        <v>0</v>
      </c>
      <c r="I451" s="85" t="e">
        <f t="shared" si="13"/>
        <v>#DIV/0!</v>
      </c>
    </row>
    <row r="452" spans="1:9" s="263" customFormat="1" ht="42.75" hidden="1">
      <c r="A452" s="94" t="s">
        <v>270</v>
      </c>
      <c r="B452" s="121"/>
      <c r="C452" s="103" t="s">
        <v>1378</v>
      </c>
      <c r="D452" s="103" t="s">
        <v>1314</v>
      </c>
      <c r="E452" s="103" t="s">
        <v>271</v>
      </c>
      <c r="F452" s="84"/>
      <c r="G452" s="21">
        <f>SUM(G453)+G454+G456+G455</f>
        <v>0</v>
      </c>
      <c r="H452" s="21">
        <f>SUM(H453)+H454+H456+H455</f>
        <v>0</v>
      </c>
      <c r="I452" s="85" t="e">
        <f t="shared" si="13"/>
        <v>#DIV/0!</v>
      </c>
    </row>
    <row r="453" spans="1:9" ht="28.5" hidden="1">
      <c r="A453" s="95" t="s">
        <v>1034</v>
      </c>
      <c r="B453" s="121"/>
      <c r="C453" s="103" t="s">
        <v>1378</v>
      </c>
      <c r="D453" s="103" t="s">
        <v>1314</v>
      </c>
      <c r="E453" s="103" t="s">
        <v>1035</v>
      </c>
      <c r="F453" s="84" t="s">
        <v>1320</v>
      </c>
      <c r="G453" s="21">
        <f>600-600</f>
        <v>0</v>
      </c>
      <c r="H453" s="21">
        <f>600-600</f>
        <v>0</v>
      </c>
      <c r="I453" s="85" t="e">
        <f t="shared" si="13"/>
        <v>#DIV/0!</v>
      </c>
    </row>
    <row r="454" spans="1:9" ht="28.5" hidden="1">
      <c r="A454" s="136" t="s">
        <v>1036</v>
      </c>
      <c r="B454" s="121"/>
      <c r="C454" s="103" t="s">
        <v>1378</v>
      </c>
      <c r="D454" s="103" t="s">
        <v>1314</v>
      </c>
      <c r="E454" s="103" t="s">
        <v>1037</v>
      </c>
      <c r="F454" s="84" t="s">
        <v>1320</v>
      </c>
      <c r="G454" s="21">
        <f>900-900</f>
        <v>0</v>
      </c>
      <c r="H454" s="21">
        <f>900-900</f>
        <v>0</v>
      </c>
      <c r="I454" s="85" t="e">
        <f t="shared" si="13"/>
        <v>#DIV/0!</v>
      </c>
    </row>
    <row r="455" spans="1:9" ht="15" hidden="1">
      <c r="A455" s="95" t="s">
        <v>1319</v>
      </c>
      <c r="B455" s="121"/>
      <c r="C455" s="103" t="s">
        <v>1378</v>
      </c>
      <c r="D455" s="103" t="s">
        <v>1314</v>
      </c>
      <c r="E455" s="103" t="s">
        <v>271</v>
      </c>
      <c r="F455" s="84" t="s">
        <v>1320</v>
      </c>
      <c r="G455" s="21">
        <f>5825.2-5825.2</f>
        <v>0</v>
      </c>
      <c r="H455" s="21">
        <f>5825.2-5825.2</f>
        <v>0</v>
      </c>
      <c r="I455" s="85" t="e">
        <f t="shared" si="13"/>
        <v>#DIV/0!</v>
      </c>
    </row>
    <row r="456" spans="1:9" ht="28.5" hidden="1">
      <c r="A456" s="141" t="s">
        <v>1040</v>
      </c>
      <c r="B456" s="121"/>
      <c r="C456" s="103" t="s">
        <v>1378</v>
      </c>
      <c r="D456" s="103" t="s">
        <v>1314</v>
      </c>
      <c r="E456" s="103" t="s">
        <v>1041</v>
      </c>
      <c r="F456" s="84"/>
      <c r="G456" s="21">
        <f>SUM(G457)</f>
        <v>0</v>
      </c>
      <c r="H456" s="21">
        <f>SUM(H457)</f>
        <v>0</v>
      </c>
      <c r="I456" s="85" t="e">
        <f t="shared" si="13"/>
        <v>#DIV/0!</v>
      </c>
    </row>
    <row r="457" spans="1:9" ht="15" hidden="1">
      <c r="A457" s="136" t="s">
        <v>1032</v>
      </c>
      <c r="B457" s="121"/>
      <c r="C457" s="103" t="s">
        <v>1378</v>
      </c>
      <c r="D457" s="103" t="s">
        <v>1314</v>
      </c>
      <c r="E457" s="103" t="s">
        <v>1042</v>
      </c>
      <c r="F457" s="84"/>
      <c r="G457" s="21">
        <f>SUM(G458)</f>
        <v>0</v>
      </c>
      <c r="H457" s="21">
        <f>SUM(H458)</f>
        <v>0</v>
      </c>
      <c r="I457" s="85" t="e">
        <f t="shared" si="13"/>
        <v>#DIV/0!</v>
      </c>
    </row>
    <row r="458" spans="1:9" ht="15" hidden="1">
      <c r="A458" s="95" t="s">
        <v>1319</v>
      </c>
      <c r="B458" s="121"/>
      <c r="C458" s="103" t="s">
        <v>1378</v>
      </c>
      <c r="D458" s="103" t="s">
        <v>1314</v>
      </c>
      <c r="E458" s="103" t="s">
        <v>1042</v>
      </c>
      <c r="F458" s="84" t="s">
        <v>1320</v>
      </c>
      <c r="G458" s="21">
        <f>4200.9-4200.9</f>
        <v>0</v>
      </c>
      <c r="H458" s="21">
        <f>4200.9-4200.9</f>
        <v>0</v>
      </c>
      <c r="I458" s="85" t="e">
        <f t="shared" si="13"/>
        <v>#DIV/0!</v>
      </c>
    </row>
    <row r="459" spans="1:9" s="264" customFormat="1" ht="19.5" customHeight="1" hidden="1">
      <c r="A459" s="17" t="s">
        <v>1043</v>
      </c>
      <c r="B459" s="91"/>
      <c r="C459" s="92" t="s">
        <v>1378</v>
      </c>
      <c r="D459" s="92" t="s">
        <v>1322</v>
      </c>
      <c r="E459" s="92"/>
      <c r="F459" s="86"/>
      <c r="G459" s="85">
        <f>SUM(G462+G479)+G460</f>
        <v>0</v>
      </c>
      <c r="H459" s="85">
        <f>SUM(H462+H479)+H460</f>
        <v>0</v>
      </c>
      <c r="I459" s="85" t="e">
        <f t="shared" si="13"/>
        <v>#DIV/0!</v>
      </c>
    </row>
    <row r="460" spans="1:9" s="265" customFormat="1" ht="19.5" customHeight="1" hidden="1">
      <c r="A460" s="17" t="s">
        <v>1044</v>
      </c>
      <c r="B460" s="91"/>
      <c r="C460" s="92" t="s">
        <v>1378</v>
      </c>
      <c r="D460" s="92" t="s">
        <v>1322</v>
      </c>
      <c r="E460" s="92" t="s">
        <v>1045</v>
      </c>
      <c r="F460" s="86"/>
      <c r="G460" s="85">
        <f>SUM(G461)</f>
        <v>0</v>
      </c>
      <c r="H460" s="85">
        <f>SUM(H461)</f>
        <v>0</v>
      </c>
      <c r="I460" s="85" t="e">
        <f t="shared" si="13"/>
        <v>#DIV/0!</v>
      </c>
    </row>
    <row r="461" spans="1:9" s="265" customFormat="1" ht="19.5" customHeight="1" hidden="1">
      <c r="A461" s="17" t="s">
        <v>1046</v>
      </c>
      <c r="B461" s="91"/>
      <c r="C461" s="92" t="s">
        <v>1378</v>
      </c>
      <c r="D461" s="92" t="s">
        <v>1322</v>
      </c>
      <c r="E461" s="92" t="s">
        <v>1045</v>
      </c>
      <c r="F461" s="86" t="s">
        <v>1047</v>
      </c>
      <c r="G461" s="85"/>
      <c r="H461" s="85"/>
      <c r="I461" s="85" t="e">
        <f t="shared" si="13"/>
        <v>#DIV/0!</v>
      </c>
    </row>
    <row r="462" spans="1:9" s="265" customFormat="1" ht="19.5" customHeight="1" hidden="1">
      <c r="A462" s="17" t="s">
        <v>1043</v>
      </c>
      <c r="B462" s="102"/>
      <c r="C462" s="92" t="s">
        <v>1378</v>
      </c>
      <c r="D462" s="92" t="s">
        <v>1322</v>
      </c>
      <c r="E462" s="103" t="s">
        <v>1048</v>
      </c>
      <c r="F462" s="104"/>
      <c r="G462" s="85">
        <f>SUM(G463+G468+G473+G476)+G471</f>
        <v>0</v>
      </c>
      <c r="H462" s="85">
        <f>SUM(H463+H468+H473+H476)+H471</f>
        <v>0</v>
      </c>
      <c r="I462" s="85" t="e">
        <f t="shared" si="13"/>
        <v>#DIV/0!</v>
      </c>
    </row>
    <row r="463" spans="1:9" s="265" customFormat="1" ht="19.5" customHeight="1" hidden="1">
      <c r="A463" s="136" t="s">
        <v>1049</v>
      </c>
      <c r="B463" s="121"/>
      <c r="C463" s="92" t="s">
        <v>1378</v>
      </c>
      <c r="D463" s="92" t="s">
        <v>1322</v>
      </c>
      <c r="E463" s="103" t="s">
        <v>1050</v>
      </c>
      <c r="F463" s="104"/>
      <c r="G463" s="85">
        <f>SUM(G464:G466)</f>
        <v>0</v>
      </c>
      <c r="H463" s="85">
        <f>SUM(H464:H466)</f>
        <v>0</v>
      </c>
      <c r="I463" s="85" t="e">
        <f t="shared" si="13"/>
        <v>#DIV/0!</v>
      </c>
    </row>
    <row r="464" spans="1:9" s="265" customFormat="1" ht="19.5" customHeight="1" hidden="1">
      <c r="A464" s="95" t="s">
        <v>1486</v>
      </c>
      <c r="B464" s="121"/>
      <c r="C464" s="92" t="s">
        <v>1378</v>
      </c>
      <c r="D464" s="92" t="s">
        <v>1322</v>
      </c>
      <c r="E464" s="103" t="s">
        <v>1050</v>
      </c>
      <c r="F464" s="104" t="s">
        <v>1487</v>
      </c>
      <c r="G464" s="85"/>
      <c r="H464" s="85"/>
      <c r="I464" s="85" t="e">
        <f t="shared" si="13"/>
        <v>#DIV/0!</v>
      </c>
    </row>
    <row r="465" spans="1:9" s="265" customFormat="1" ht="15" hidden="1">
      <c r="A465" s="95" t="s">
        <v>1319</v>
      </c>
      <c r="B465" s="121"/>
      <c r="C465" s="92" t="s">
        <v>1378</v>
      </c>
      <c r="D465" s="92" t="s">
        <v>1322</v>
      </c>
      <c r="E465" s="103" t="s">
        <v>1050</v>
      </c>
      <c r="F465" s="104" t="s">
        <v>1320</v>
      </c>
      <c r="G465" s="85"/>
      <c r="H465" s="85"/>
      <c r="I465" s="85" t="e">
        <f t="shared" si="13"/>
        <v>#DIV/0!</v>
      </c>
    </row>
    <row r="466" spans="1:9" s="265" customFormat="1" ht="19.5" customHeight="1" hidden="1">
      <c r="A466" s="95" t="s">
        <v>368</v>
      </c>
      <c r="B466" s="121"/>
      <c r="C466" s="92" t="s">
        <v>1378</v>
      </c>
      <c r="D466" s="92" t="s">
        <v>1322</v>
      </c>
      <c r="E466" s="103" t="s">
        <v>1051</v>
      </c>
      <c r="F466" s="104"/>
      <c r="G466" s="85">
        <f>SUM(G467)</f>
        <v>0</v>
      </c>
      <c r="H466" s="85">
        <f>SUM(H467)</f>
        <v>0</v>
      </c>
      <c r="I466" s="85" t="e">
        <f t="shared" si="13"/>
        <v>#DIV/0!</v>
      </c>
    </row>
    <row r="467" spans="1:9" s="265" customFormat="1" ht="15" hidden="1">
      <c r="A467" s="95" t="s">
        <v>1319</v>
      </c>
      <c r="B467" s="121"/>
      <c r="C467" s="92" t="s">
        <v>1378</v>
      </c>
      <c r="D467" s="92" t="s">
        <v>1322</v>
      </c>
      <c r="E467" s="103" t="s">
        <v>1051</v>
      </c>
      <c r="F467" s="104" t="s">
        <v>1320</v>
      </c>
      <c r="G467" s="85"/>
      <c r="H467" s="85"/>
      <c r="I467" s="85" t="e">
        <f t="shared" si="13"/>
        <v>#DIV/0!</v>
      </c>
    </row>
    <row r="468" spans="1:9" s="265" customFormat="1" ht="19.5" customHeight="1" hidden="1">
      <c r="A468" s="136" t="s">
        <v>1052</v>
      </c>
      <c r="B468" s="121"/>
      <c r="C468" s="92" t="s">
        <v>1378</v>
      </c>
      <c r="D468" s="92" t="s">
        <v>1322</v>
      </c>
      <c r="E468" s="103" t="s">
        <v>1053</v>
      </c>
      <c r="F468" s="104"/>
      <c r="G468" s="85">
        <f>SUM(G470+G469)</f>
        <v>0</v>
      </c>
      <c r="H468" s="85">
        <f>SUM(H470+H469)</f>
        <v>0</v>
      </c>
      <c r="I468" s="85" t="e">
        <f t="shared" si="13"/>
        <v>#DIV/0!</v>
      </c>
    </row>
    <row r="469" spans="1:9" s="1" customFormat="1" ht="15" hidden="1">
      <c r="A469" s="95" t="s">
        <v>1486</v>
      </c>
      <c r="B469" s="121"/>
      <c r="C469" s="92" t="s">
        <v>1378</v>
      </c>
      <c r="D469" s="92" t="s">
        <v>1322</v>
      </c>
      <c r="E469" s="103" t="s">
        <v>1053</v>
      </c>
      <c r="F469" s="104" t="s">
        <v>1487</v>
      </c>
      <c r="G469" s="85"/>
      <c r="H469" s="85"/>
      <c r="I469" s="85" t="e">
        <f t="shared" si="13"/>
        <v>#DIV/0!</v>
      </c>
    </row>
    <row r="470" spans="1:9" s="265" customFormat="1" ht="19.5" customHeight="1" hidden="1">
      <c r="A470" s="95" t="s">
        <v>1319</v>
      </c>
      <c r="B470" s="121"/>
      <c r="C470" s="92" t="s">
        <v>1378</v>
      </c>
      <c r="D470" s="92" t="s">
        <v>1322</v>
      </c>
      <c r="E470" s="103" t="s">
        <v>1053</v>
      </c>
      <c r="F470" s="104" t="s">
        <v>1320</v>
      </c>
      <c r="G470" s="85"/>
      <c r="H470" s="85"/>
      <c r="I470" s="85" t="e">
        <f t="shared" si="13"/>
        <v>#DIV/0!</v>
      </c>
    </row>
    <row r="471" spans="1:9" ht="57" hidden="1">
      <c r="A471" s="95" t="s">
        <v>1055</v>
      </c>
      <c r="B471" s="121"/>
      <c r="C471" s="92" t="s">
        <v>1378</v>
      </c>
      <c r="D471" s="92" t="s">
        <v>1322</v>
      </c>
      <c r="E471" s="103" t="s">
        <v>1056</v>
      </c>
      <c r="F471" s="104"/>
      <c r="G471" s="85">
        <f>SUM(G472)</f>
        <v>0</v>
      </c>
      <c r="H471" s="85">
        <f>SUM(H472)</f>
        <v>0</v>
      </c>
      <c r="I471" s="85" t="e">
        <f t="shared" si="13"/>
        <v>#DIV/0!</v>
      </c>
    </row>
    <row r="472" spans="1:9" ht="19.5" customHeight="1" hidden="1">
      <c r="A472" s="95" t="s">
        <v>1319</v>
      </c>
      <c r="B472" s="121"/>
      <c r="C472" s="92" t="s">
        <v>1378</v>
      </c>
      <c r="D472" s="92" t="s">
        <v>1322</v>
      </c>
      <c r="E472" s="103" t="s">
        <v>1056</v>
      </c>
      <c r="F472" s="104" t="s">
        <v>1320</v>
      </c>
      <c r="G472" s="85"/>
      <c r="H472" s="85"/>
      <c r="I472" s="85" t="e">
        <f t="shared" si="13"/>
        <v>#DIV/0!</v>
      </c>
    </row>
    <row r="473" spans="1:9" ht="19.5" customHeight="1" hidden="1">
      <c r="A473" s="136" t="s">
        <v>1057</v>
      </c>
      <c r="B473" s="121"/>
      <c r="C473" s="92" t="s">
        <v>1378</v>
      </c>
      <c r="D473" s="92" t="s">
        <v>1322</v>
      </c>
      <c r="E473" s="103" t="s">
        <v>1058</v>
      </c>
      <c r="F473" s="106"/>
      <c r="G473" s="85">
        <f>SUM(G475+G474)</f>
        <v>0</v>
      </c>
      <c r="H473" s="85">
        <f>SUM(H475+H474)</f>
        <v>0</v>
      </c>
      <c r="I473" s="85" t="e">
        <f t="shared" si="13"/>
        <v>#DIV/0!</v>
      </c>
    </row>
    <row r="474" spans="1:9" ht="19.5" customHeight="1" hidden="1">
      <c r="A474" s="95" t="s">
        <v>1486</v>
      </c>
      <c r="B474" s="121"/>
      <c r="C474" s="92" t="s">
        <v>1378</v>
      </c>
      <c r="D474" s="92" t="s">
        <v>1322</v>
      </c>
      <c r="E474" s="103" t="s">
        <v>1058</v>
      </c>
      <c r="F474" s="106" t="s">
        <v>1487</v>
      </c>
      <c r="G474" s="85"/>
      <c r="H474" s="85"/>
      <c r="I474" s="85" t="e">
        <f t="shared" si="13"/>
        <v>#DIV/0!</v>
      </c>
    </row>
    <row r="475" spans="1:9" s="264" customFormat="1" ht="19.5" customHeight="1" hidden="1">
      <c r="A475" s="95" t="s">
        <v>1319</v>
      </c>
      <c r="B475" s="121"/>
      <c r="C475" s="92" t="s">
        <v>1378</v>
      </c>
      <c r="D475" s="92" t="s">
        <v>1322</v>
      </c>
      <c r="E475" s="103" t="s">
        <v>1058</v>
      </c>
      <c r="F475" s="104" t="s">
        <v>1320</v>
      </c>
      <c r="G475" s="85"/>
      <c r="H475" s="85"/>
      <c r="I475" s="85" t="e">
        <f t="shared" si="13"/>
        <v>#DIV/0!</v>
      </c>
    </row>
    <row r="476" spans="1:9" s="264" customFormat="1" ht="15" hidden="1">
      <c r="A476" s="136" t="s">
        <v>1059</v>
      </c>
      <c r="B476" s="121"/>
      <c r="C476" s="92" t="s">
        <v>1378</v>
      </c>
      <c r="D476" s="92" t="s">
        <v>1322</v>
      </c>
      <c r="E476" s="103" t="s">
        <v>1060</v>
      </c>
      <c r="F476" s="104"/>
      <c r="G476" s="85">
        <f>SUM(G478+G477)</f>
        <v>0</v>
      </c>
      <c r="H476" s="85">
        <f>SUM(H478+H477)</f>
        <v>0</v>
      </c>
      <c r="I476" s="85" t="e">
        <f t="shared" si="13"/>
        <v>#DIV/0!</v>
      </c>
    </row>
    <row r="477" spans="1:9" s="264" customFormat="1" ht="15" hidden="1">
      <c r="A477" s="95" t="s">
        <v>1486</v>
      </c>
      <c r="B477" s="121"/>
      <c r="C477" s="92" t="s">
        <v>1378</v>
      </c>
      <c r="D477" s="92" t="s">
        <v>1322</v>
      </c>
      <c r="E477" s="103" t="s">
        <v>1060</v>
      </c>
      <c r="F477" s="104" t="s">
        <v>1487</v>
      </c>
      <c r="G477" s="85"/>
      <c r="H477" s="85"/>
      <c r="I477" s="85" t="e">
        <f t="shared" si="13"/>
        <v>#DIV/0!</v>
      </c>
    </row>
    <row r="478" spans="1:9" s="264" customFormat="1" ht="19.5" customHeight="1" hidden="1">
      <c r="A478" s="95" t="s">
        <v>1319</v>
      </c>
      <c r="B478" s="121"/>
      <c r="C478" s="92" t="s">
        <v>1378</v>
      </c>
      <c r="D478" s="92" t="s">
        <v>1322</v>
      </c>
      <c r="E478" s="103" t="s">
        <v>1060</v>
      </c>
      <c r="F478" s="104" t="s">
        <v>1320</v>
      </c>
      <c r="G478" s="85"/>
      <c r="H478" s="85"/>
      <c r="I478" s="85" t="e">
        <f t="shared" si="13"/>
        <v>#DIV/0!</v>
      </c>
    </row>
    <row r="479" spans="1:9" s="264" customFormat="1" ht="15" hidden="1">
      <c r="A479" s="136" t="s">
        <v>1374</v>
      </c>
      <c r="B479" s="121"/>
      <c r="C479" s="92" t="s">
        <v>1378</v>
      </c>
      <c r="D479" s="92" t="s">
        <v>1322</v>
      </c>
      <c r="E479" s="103" t="s">
        <v>1375</v>
      </c>
      <c r="F479" s="104"/>
      <c r="G479" s="85">
        <f>SUM(G480,G484)</f>
        <v>0</v>
      </c>
      <c r="H479" s="85">
        <f>SUM(H480,H484)</f>
        <v>0</v>
      </c>
      <c r="I479" s="85" t="e">
        <f t="shared" si="13"/>
        <v>#DIV/0!</v>
      </c>
    </row>
    <row r="480" spans="1:9" s="264" customFormat="1" ht="28.5" hidden="1">
      <c r="A480" s="95" t="s">
        <v>896</v>
      </c>
      <c r="B480" s="121"/>
      <c r="C480" s="92" t="s">
        <v>1378</v>
      </c>
      <c r="D480" s="92" t="s">
        <v>1322</v>
      </c>
      <c r="E480" s="103" t="s">
        <v>1035</v>
      </c>
      <c r="F480" s="104"/>
      <c r="G480" s="85">
        <f>SUM(G482)+G481</f>
        <v>0</v>
      </c>
      <c r="H480" s="85">
        <f>SUM(H482)+H481</f>
        <v>0</v>
      </c>
      <c r="I480" s="85" t="e">
        <f t="shared" si="13"/>
        <v>#DIV/0!</v>
      </c>
    </row>
    <row r="481" spans="1:9" s="264" customFormat="1" ht="19.5" customHeight="1" hidden="1">
      <c r="A481" s="95" t="s">
        <v>1319</v>
      </c>
      <c r="B481" s="121"/>
      <c r="C481" s="92" t="s">
        <v>1378</v>
      </c>
      <c r="D481" s="92" t="s">
        <v>1322</v>
      </c>
      <c r="E481" s="103" t="s">
        <v>1035</v>
      </c>
      <c r="F481" s="84" t="s">
        <v>1320</v>
      </c>
      <c r="G481" s="21"/>
      <c r="H481" s="21"/>
      <c r="I481" s="85" t="e">
        <f t="shared" si="13"/>
        <v>#DIV/0!</v>
      </c>
    </row>
    <row r="482" spans="1:9" s="264" customFormat="1" ht="19.5" customHeight="1" hidden="1">
      <c r="A482" s="136" t="s">
        <v>1062</v>
      </c>
      <c r="B482" s="137"/>
      <c r="C482" s="92" t="s">
        <v>1378</v>
      </c>
      <c r="D482" s="92" t="s">
        <v>1322</v>
      </c>
      <c r="E482" s="103" t="s">
        <v>1063</v>
      </c>
      <c r="F482" s="104" t="s">
        <v>1320</v>
      </c>
      <c r="G482" s="21"/>
      <c r="H482" s="21"/>
      <c r="I482" s="85" t="e">
        <f aca="true" t="shared" si="15" ref="I482:I545">SUM(H482/G482*100)</f>
        <v>#DIV/0!</v>
      </c>
    </row>
    <row r="483" spans="1:9" s="264" customFormat="1" ht="19.5" customHeight="1" hidden="1">
      <c r="A483" s="141" t="s">
        <v>1064</v>
      </c>
      <c r="B483" s="137"/>
      <c r="C483" s="92" t="s">
        <v>1378</v>
      </c>
      <c r="D483" s="92" t="s">
        <v>1322</v>
      </c>
      <c r="E483" s="103" t="s">
        <v>1065</v>
      </c>
      <c r="F483" s="104" t="s">
        <v>1320</v>
      </c>
      <c r="G483" s="21"/>
      <c r="H483" s="21"/>
      <c r="I483" s="85" t="e">
        <f t="shared" si="15"/>
        <v>#DIV/0!</v>
      </c>
    </row>
    <row r="484" spans="1:9" ht="15" hidden="1">
      <c r="A484" s="17" t="s">
        <v>1066</v>
      </c>
      <c r="B484" s="82"/>
      <c r="C484" s="90" t="s">
        <v>1378</v>
      </c>
      <c r="D484" s="90" t="s">
        <v>1322</v>
      </c>
      <c r="E484" s="90" t="s">
        <v>1067</v>
      </c>
      <c r="F484" s="86"/>
      <c r="G484" s="21">
        <f>SUM(G485)</f>
        <v>0</v>
      </c>
      <c r="H484" s="21">
        <f>SUM(H485)</f>
        <v>0</v>
      </c>
      <c r="I484" s="85" t="e">
        <f t="shared" si="15"/>
        <v>#DIV/0!</v>
      </c>
    </row>
    <row r="485" spans="1:9" ht="15" hidden="1">
      <c r="A485" s="17" t="s">
        <v>1486</v>
      </c>
      <c r="B485" s="82"/>
      <c r="C485" s="90" t="s">
        <v>1378</v>
      </c>
      <c r="D485" s="90" t="s">
        <v>1322</v>
      </c>
      <c r="E485" s="90" t="s">
        <v>1068</v>
      </c>
      <c r="F485" s="86" t="s">
        <v>1487</v>
      </c>
      <c r="G485" s="21"/>
      <c r="H485" s="21"/>
      <c r="I485" s="85" t="e">
        <f t="shared" si="15"/>
        <v>#DIV/0!</v>
      </c>
    </row>
    <row r="486" spans="1:9" ht="21" customHeight="1">
      <c r="A486" s="17" t="s">
        <v>1019</v>
      </c>
      <c r="B486" s="91"/>
      <c r="C486" s="92" t="s">
        <v>1378</v>
      </c>
      <c r="D486" s="92" t="s">
        <v>1314</v>
      </c>
      <c r="E486" s="92"/>
      <c r="F486" s="86"/>
      <c r="G486" s="85">
        <f>SUM(G487)+G492</f>
        <v>96547.8</v>
      </c>
      <c r="H486" s="85">
        <f>SUM(H487)+H492</f>
        <v>86816.1</v>
      </c>
      <c r="I486" s="85">
        <f t="shared" si="15"/>
        <v>89.92032961911094</v>
      </c>
    </row>
    <row r="487" spans="1:9" ht="21" customHeight="1">
      <c r="A487" s="257" t="s">
        <v>1025</v>
      </c>
      <c r="B487" s="91"/>
      <c r="C487" s="92" t="s">
        <v>1378</v>
      </c>
      <c r="D487" s="92" t="s">
        <v>1314</v>
      </c>
      <c r="E487" s="92" t="s">
        <v>1020</v>
      </c>
      <c r="F487" s="86"/>
      <c r="G487" s="85">
        <f aca="true" t="shared" si="16" ref="G487:H490">SUM(G488)</f>
        <v>47.8</v>
      </c>
      <c r="H487" s="85">
        <f t="shared" si="16"/>
        <v>47.8</v>
      </c>
      <c r="I487" s="85">
        <f t="shared" si="15"/>
        <v>100</v>
      </c>
    </row>
    <row r="488" spans="1:9" s="1" customFormat="1" ht="31.5" customHeight="1">
      <c r="A488" s="95" t="s">
        <v>305</v>
      </c>
      <c r="B488" s="91"/>
      <c r="C488" s="92" t="s">
        <v>1378</v>
      </c>
      <c r="D488" s="92" t="s">
        <v>1314</v>
      </c>
      <c r="E488" s="92" t="s">
        <v>356</v>
      </c>
      <c r="F488" s="86"/>
      <c r="G488" s="85">
        <f t="shared" si="16"/>
        <v>47.8</v>
      </c>
      <c r="H488" s="85">
        <f t="shared" si="16"/>
        <v>47.8</v>
      </c>
      <c r="I488" s="85">
        <f t="shared" si="15"/>
        <v>100</v>
      </c>
    </row>
    <row r="489" spans="1:9" s="1" customFormat="1" ht="31.5" customHeight="1">
      <c r="A489" s="95" t="s">
        <v>359</v>
      </c>
      <c r="B489" s="91"/>
      <c r="C489" s="92" t="s">
        <v>1378</v>
      </c>
      <c r="D489" s="92" t="s">
        <v>1314</v>
      </c>
      <c r="E489" s="92" t="s">
        <v>360</v>
      </c>
      <c r="F489" s="86"/>
      <c r="G489" s="85">
        <f t="shared" si="16"/>
        <v>47.8</v>
      </c>
      <c r="H489" s="85">
        <f t="shared" si="16"/>
        <v>47.8</v>
      </c>
      <c r="I489" s="85">
        <f t="shared" si="15"/>
        <v>100</v>
      </c>
    </row>
    <row r="490" spans="1:9" s="1" customFormat="1" ht="33" customHeight="1">
      <c r="A490" s="17" t="s">
        <v>361</v>
      </c>
      <c r="B490" s="91"/>
      <c r="C490" s="92" t="s">
        <v>1378</v>
      </c>
      <c r="D490" s="92" t="s">
        <v>1314</v>
      </c>
      <c r="E490" s="92" t="s">
        <v>362</v>
      </c>
      <c r="F490" s="86"/>
      <c r="G490" s="85">
        <f t="shared" si="16"/>
        <v>47.8</v>
      </c>
      <c r="H490" s="85">
        <f t="shared" si="16"/>
        <v>47.8</v>
      </c>
      <c r="I490" s="85">
        <f t="shared" si="15"/>
        <v>100</v>
      </c>
    </row>
    <row r="491" spans="1:9" s="1" customFormat="1" ht="15">
      <c r="A491" s="17" t="s">
        <v>313</v>
      </c>
      <c r="B491" s="91"/>
      <c r="C491" s="92" t="s">
        <v>1378</v>
      </c>
      <c r="D491" s="92" t="s">
        <v>1314</v>
      </c>
      <c r="E491" s="92" t="s">
        <v>362</v>
      </c>
      <c r="F491" s="86" t="s">
        <v>317</v>
      </c>
      <c r="G491" s="85">
        <v>47.8</v>
      </c>
      <c r="H491" s="85">
        <v>47.8</v>
      </c>
      <c r="I491" s="85">
        <f t="shared" si="15"/>
        <v>100</v>
      </c>
    </row>
    <row r="492" spans="1:9" s="1" customFormat="1" ht="15">
      <c r="A492" s="122" t="s">
        <v>1480</v>
      </c>
      <c r="B492" s="91"/>
      <c r="C492" s="92" t="s">
        <v>1378</v>
      </c>
      <c r="D492" s="92" t="s">
        <v>1314</v>
      </c>
      <c r="E492" s="92" t="s">
        <v>1481</v>
      </c>
      <c r="F492" s="86"/>
      <c r="G492" s="85">
        <f>SUM(G493)</f>
        <v>96500</v>
      </c>
      <c r="H492" s="85">
        <f>SUM(H493)</f>
        <v>86768.3</v>
      </c>
      <c r="I492" s="85">
        <f t="shared" si="15"/>
        <v>89.91533678756477</v>
      </c>
    </row>
    <row r="493" spans="1:9" s="1" customFormat="1" ht="42.75">
      <c r="A493" s="17" t="s">
        <v>364</v>
      </c>
      <c r="B493" s="91"/>
      <c r="C493" s="92" t="s">
        <v>1378</v>
      </c>
      <c r="D493" s="92" t="s">
        <v>1314</v>
      </c>
      <c r="E493" s="92" t="s">
        <v>1078</v>
      </c>
      <c r="F493" s="86"/>
      <c r="G493" s="85">
        <f>SUM(G494)</f>
        <v>96500</v>
      </c>
      <c r="H493" s="85">
        <f>SUM(H494)</f>
        <v>86768.3</v>
      </c>
      <c r="I493" s="85">
        <f t="shared" si="15"/>
        <v>89.91533678756477</v>
      </c>
    </row>
    <row r="494" spans="1:9" s="1" customFormat="1" ht="15">
      <c r="A494" s="17" t="s">
        <v>1054</v>
      </c>
      <c r="B494" s="91"/>
      <c r="C494" s="92" t="s">
        <v>1378</v>
      </c>
      <c r="D494" s="92" t="s">
        <v>1314</v>
      </c>
      <c r="E494" s="92" t="s">
        <v>1078</v>
      </c>
      <c r="F494" s="86" t="s">
        <v>1420</v>
      </c>
      <c r="G494" s="85">
        <v>96500</v>
      </c>
      <c r="H494" s="85">
        <v>86768.3</v>
      </c>
      <c r="I494" s="85">
        <f t="shared" si="15"/>
        <v>89.91533678756477</v>
      </c>
    </row>
    <row r="495" spans="1:9" s="1" customFormat="1" ht="14.25" customHeight="1">
      <c r="A495" s="272" t="s">
        <v>1070</v>
      </c>
      <c r="B495" s="91"/>
      <c r="C495" s="92" t="s">
        <v>1378</v>
      </c>
      <c r="D495" s="92" t="s">
        <v>1378</v>
      </c>
      <c r="E495" s="92"/>
      <c r="F495" s="86"/>
      <c r="G495" s="85">
        <f>SUM(G496+G499+G515+G503)+G511</f>
        <v>39920</v>
      </c>
      <c r="H495" s="85">
        <f>SUM(H496+H499+H515+H503)+H511</f>
        <v>38157.3</v>
      </c>
      <c r="I495" s="85">
        <f t="shared" si="15"/>
        <v>95.58441883767536</v>
      </c>
    </row>
    <row r="496" spans="1:9" s="1" customFormat="1" ht="28.5" hidden="1">
      <c r="A496" s="17" t="s">
        <v>953</v>
      </c>
      <c r="B496" s="91"/>
      <c r="C496" s="92" t="s">
        <v>1378</v>
      </c>
      <c r="D496" s="92" t="s">
        <v>1378</v>
      </c>
      <c r="E496" s="92" t="s">
        <v>1359</v>
      </c>
      <c r="F496" s="86"/>
      <c r="G496" s="85">
        <f>SUM(G497+G500)</f>
        <v>0</v>
      </c>
      <c r="H496" s="85">
        <f>SUM(H497+H500)</f>
        <v>0</v>
      </c>
      <c r="I496" s="85" t="e">
        <f t="shared" si="15"/>
        <v>#DIV/0!</v>
      </c>
    </row>
    <row r="497" spans="1:9" s="1" customFormat="1" ht="28.5" hidden="1">
      <c r="A497" s="17" t="s">
        <v>1200</v>
      </c>
      <c r="B497" s="91"/>
      <c r="C497" s="92" t="s">
        <v>1378</v>
      </c>
      <c r="D497" s="92" t="s">
        <v>1378</v>
      </c>
      <c r="E497" s="92" t="s">
        <v>1419</v>
      </c>
      <c r="F497" s="86"/>
      <c r="G497" s="85">
        <f>SUM(G498)</f>
        <v>0</v>
      </c>
      <c r="H497" s="85">
        <f>SUM(H498)</f>
        <v>0</v>
      </c>
      <c r="I497" s="85" t="e">
        <f t="shared" si="15"/>
        <v>#DIV/0!</v>
      </c>
    </row>
    <row r="498" spans="1:9" s="1" customFormat="1" ht="15" hidden="1">
      <c r="A498" s="17" t="s">
        <v>1054</v>
      </c>
      <c r="B498" s="91"/>
      <c r="C498" s="92" t="s">
        <v>1378</v>
      </c>
      <c r="D498" s="92" t="s">
        <v>1378</v>
      </c>
      <c r="E498" s="92" t="s">
        <v>1419</v>
      </c>
      <c r="F498" s="86" t="s">
        <v>1420</v>
      </c>
      <c r="G498" s="85"/>
      <c r="H498" s="85"/>
      <c r="I498" s="85" t="e">
        <f t="shared" si="15"/>
        <v>#DIV/0!</v>
      </c>
    </row>
    <row r="499" spans="1:9" s="1" customFormat="1" ht="15" hidden="1">
      <c r="A499" s="122" t="s">
        <v>1072</v>
      </c>
      <c r="B499" s="91"/>
      <c r="C499" s="92" t="s">
        <v>1378</v>
      </c>
      <c r="D499" s="92" t="s">
        <v>1378</v>
      </c>
      <c r="E499" s="92" t="s">
        <v>1073</v>
      </c>
      <c r="F499" s="86"/>
      <c r="G499" s="85"/>
      <c r="H499" s="85"/>
      <c r="I499" s="85" t="e">
        <f t="shared" si="15"/>
        <v>#DIV/0!</v>
      </c>
    </row>
    <row r="500" spans="1:9" s="1" customFormat="1" ht="15" hidden="1">
      <c r="A500" s="122" t="s">
        <v>1360</v>
      </c>
      <c r="B500" s="91"/>
      <c r="C500" s="92" t="s">
        <v>1378</v>
      </c>
      <c r="D500" s="92" t="s">
        <v>1378</v>
      </c>
      <c r="E500" s="92" t="s">
        <v>886</v>
      </c>
      <c r="F500" s="86"/>
      <c r="G500" s="85">
        <f>SUM(G502)</f>
        <v>0</v>
      </c>
      <c r="H500" s="85">
        <f>SUM(H502)</f>
        <v>0</v>
      </c>
      <c r="I500" s="85" t="e">
        <f t="shared" si="15"/>
        <v>#DIV/0!</v>
      </c>
    </row>
    <row r="501" spans="1:9" s="1" customFormat="1" ht="28.5" hidden="1">
      <c r="A501" s="122" t="s">
        <v>887</v>
      </c>
      <c r="B501" s="91"/>
      <c r="C501" s="92" t="s">
        <v>1378</v>
      </c>
      <c r="D501" s="92" t="s">
        <v>1378</v>
      </c>
      <c r="E501" s="92" t="s">
        <v>1071</v>
      </c>
      <c r="F501" s="86"/>
      <c r="G501" s="85">
        <f>SUM(G502)</f>
        <v>0</v>
      </c>
      <c r="H501" s="85">
        <f>SUM(H502)</f>
        <v>0</v>
      </c>
      <c r="I501" s="85" t="e">
        <f t="shared" si="15"/>
        <v>#DIV/0!</v>
      </c>
    </row>
    <row r="502" spans="1:9" s="1" customFormat="1" ht="15" hidden="1">
      <c r="A502" s="17" t="s">
        <v>1054</v>
      </c>
      <c r="B502" s="91"/>
      <c r="C502" s="92" t="s">
        <v>1378</v>
      </c>
      <c r="D502" s="92" t="s">
        <v>1378</v>
      </c>
      <c r="E502" s="92" t="s">
        <v>1071</v>
      </c>
      <c r="F502" s="86" t="s">
        <v>1420</v>
      </c>
      <c r="G502" s="21"/>
      <c r="H502" s="21"/>
      <c r="I502" s="85" t="e">
        <f t="shared" si="15"/>
        <v>#DIV/0!</v>
      </c>
    </row>
    <row r="503" spans="1:9" s="1" customFormat="1" ht="15">
      <c r="A503" s="122" t="s">
        <v>1480</v>
      </c>
      <c r="B503" s="126"/>
      <c r="C503" s="92" t="s">
        <v>1378</v>
      </c>
      <c r="D503" s="92" t="s">
        <v>1378</v>
      </c>
      <c r="E503" s="127" t="s">
        <v>1481</v>
      </c>
      <c r="F503" s="86"/>
      <c r="G503" s="21">
        <f>SUM(G504+G509)</f>
        <v>9308.9</v>
      </c>
      <c r="H503" s="21">
        <f>SUM(H504+H509)</f>
        <v>9307.3</v>
      </c>
      <c r="I503" s="85">
        <f t="shared" si="15"/>
        <v>99.98281214751475</v>
      </c>
    </row>
    <row r="504" spans="1:9" s="1" customFormat="1" ht="33" customHeight="1">
      <c r="A504" s="17" t="s">
        <v>994</v>
      </c>
      <c r="B504" s="126"/>
      <c r="C504" s="92" t="s">
        <v>1378</v>
      </c>
      <c r="D504" s="92" t="s">
        <v>1378</v>
      </c>
      <c r="E504" s="127" t="s">
        <v>995</v>
      </c>
      <c r="F504" s="86"/>
      <c r="G504" s="21">
        <f>SUM(G505+G507)</f>
        <v>9308.9</v>
      </c>
      <c r="H504" s="21">
        <f>SUM(H505+H507)</f>
        <v>9307.3</v>
      </c>
      <c r="I504" s="85">
        <f t="shared" si="15"/>
        <v>99.98281214751475</v>
      </c>
    </row>
    <row r="505" spans="1:9" s="1" customFormat="1" ht="23.25" customHeight="1">
      <c r="A505" s="122" t="s">
        <v>1032</v>
      </c>
      <c r="B505" s="91"/>
      <c r="C505" s="92" t="s">
        <v>1378</v>
      </c>
      <c r="D505" s="92" t="s">
        <v>1378</v>
      </c>
      <c r="E505" s="127" t="s">
        <v>1033</v>
      </c>
      <c r="F505" s="86"/>
      <c r="G505" s="21">
        <f>SUM(G506,G514)</f>
        <v>9308.9</v>
      </c>
      <c r="H505" s="21">
        <f>SUM(H506,H514)</f>
        <v>9307.3</v>
      </c>
      <c r="I505" s="85">
        <f t="shared" si="15"/>
        <v>99.98281214751475</v>
      </c>
    </row>
    <row r="506" spans="1:9" s="1" customFormat="1" ht="15">
      <c r="A506" s="17" t="s">
        <v>1054</v>
      </c>
      <c r="B506" s="91"/>
      <c r="C506" s="92" t="s">
        <v>1378</v>
      </c>
      <c r="D506" s="92" t="s">
        <v>1378</v>
      </c>
      <c r="E506" s="127" t="s">
        <v>1033</v>
      </c>
      <c r="F506" s="86" t="s">
        <v>1420</v>
      </c>
      <c r="G506" s="21">
        <v>9308.9</v>
      </c>
      <c r="H506" s="21">
        <v>9307.3</v>
      </c>
      <c r="I506" s="85">
        <f t="shared" si="15"/>
        <v>99.98281214751475</v>
      </c>
    </row>
    <row r="507" spans="1:9" s="1" customFormat="1" ht="28.5" hidden="1">
      <c r="A507" s="17" t="s">
        <v>1075</v>
      </c>
      <c r="B507" s="91"/>
      <c r="C507" s="92" t="s">
        <v>1378</v>
      </c>
      <c r="D507" s="92" t="s">
        <v>1378</v>
      </c>
      <c r="E507" s="127" t="s">
        <v>960</v>
      </c>
      <c r="F507" s="86"/>
      <c r="G507" s="21">
        <f>SUM(G508)</f>
        <v>0</v>
      </c>
      <c r="H507" s="21">
        <f>SUM(H508)</f>
        <v>0</v>
      </c>
      <c r="I507" s="85" t="e">
        <f t="shared" si="15"/>
        <v>#DIV/0!</v>
      </c>
    </row>
    <row r="508" spans="1:9" s="1" customFormat="1" ht="15" hidden="1">
      <c r="A508" s="17" t="s">
        <v>1054</v>
      </c>
      <c r="B508" s="91"/>
      <c r="C508" s="92" t="s">
        <v>1378</v>
      </c>
      <c r="D508" s="92" t="s">
        <v>1378</v>
      </c>
      <c r="E508" s="127" t="s">
        <v>960</v>
      </c>
      <c r="F508" s="86" t="s">
        <v>1420</v>
      </c>
      <c r="G508" s="21"/>
      <c r="H508" s="21"/>
      <c r="I508" s="85" t="e">
        <f t="shared" si="15"/>
        <v>#DIV/0!</v>
      </c>
    </row>
    <row r="509" spans="1:9" s="1" customFormat="1" ht="28.5" hidden="1">
      <c r="A509" s="17" t="s">
        <v>1076</v>
      </c>
      <c r="B509" s="91"/>
      <c r="C509" s="92" t="s">
        <v>1378</v>
      </c>
      <c r="D509" s="92" t="s">
        <v>1378</v>
      </c>
      <c r="E509" s="127" t="s">
        <v>1077</v>
      </c>
      <c r="F509" s="86"/>
      <c r="G509" s="21">
        <f>SUM(G510)</f>
        <v>0</v>
      </c>
      <c r="H509" s="21">
        <f>SUM(H510)</f>
        <v>0</v>
      </c>
      <c r="I509" s="85" t="e">
        <f t="shared" si="15"/>
        <v>#DIV/0!</v>
      </c>
    </row>
    <row r="510" spans="1:9" s="1" customFormat="1" ht="15" hidden="1">
      <c r="A510" s="17" t="s">
        <v>1054</v>
      </c>
      <c r="B510" s="91"/>
      <c r="C510" s="92" t="s">
        <v>1378</v>
      </c>
      <c r="D510" s="92" t="s">
        <v>1378</v>
      </c>
      <c r="E510" s="127" t="s">
        <v>1077</v>
      </c>
      <c r="F510" s="86" t="s">
        <v>1420</v>
      </c>
      <c r="G510" s="21"/>
      <c r="H510" s="21"/>
      <c r="I510" s="85" t="e">
        <f t="shared" si="15"/>
        <v>#DIV/0!</v>
      </c>
    </row>
    <row r="511" spans="1:9" s="1" customFormat="1" ht="28.5" hidden="1">
      <c r="A511" s="17" t="s">
        <v>888</v>
      </c>
      <c r="B511" s="91"/>
      <c r="C511" s="92" t="s">
        <v>1378</v>
      </c>
      <c r="D511" s="92" t="s">
        <v>1378</v>
      </c>
      <c r="E511" s="127" t="s">
        <v>889</v>
      </c>
      <c r="F511" s="86"/>
      <c r="G511" s="21">
        <f>SUM(G512)</f>
        <v>0</v>
      </c>
      <c r="H511" s="21">
        <f>SUM(H512)</f>
        <v>0</v>
      </c>
      <c r="I511" s="85" t="e">
        <f t="shared" si="15"/>
        <v>#DIV/0!</v>
      </c>
    </row>
    <row r="512" spans="1:9" s="1" customFormat="1" ht="15" hidden="1">
      <c r="A512" s="17" t="s">
        <v>890</v>
      </c>
      <c r="B512" s="91"/>
      <c r="C512" s="92" t="s">
        <v>1378</v>
      </c>
      <c r="D512" s="92" t="s">
        <v>1378</v>
      </c>
      <c r="E512" s="127" t="s">
        <v>1079</v>
      </c>
      <c r="F512" s="86"/>
      <c r="G512" s="21">
        <f>SUM(G513)</f>
        <v>0</v>
      </c>
      <c r="H512" s="21">
        <f>SUM(H513)</f>
        <v>0</v>
      </c>
      <c r="I512" s="85" t="e">
        <f t="shared" si="15"/>
        <v>#DIV/0!</v>
      </c>
    </row>
    <row r="513" spans="1:9" s="1" customFormat="1" ht="15" hidden="1">
      <c r="A513" s="17" t="s">
        <v>1054</v>
      </c>
      <c r="B513" s="91"/>
      <c r="C513" s="92" t="s">
        <v>1378</v>
      </c>
      <c r="D513" s="92" t="s">
        <v>1378</v>
      </c>
      <c r="E513" s="127" t="s">
        <v>1079</v>
      </c>
      <c r="F513" s="86" t="s">
        <v>1420</v>
      </c>
      <c r="G513" s="21"/>
      <c r="H513" s="21"/>
      <c r="I513" s="85" t="e">
        <f t="shared" si="15"/>
        <v>#DIV/0!</v>
      </c>
    </row>
    <row r="514" spans="1:9" s="1" customFormat="1" ht="15" hidden="1">
      <c r="A514" s="17" t="s">
        <v>1319</v>
      </c>
      <c r="B514" s="91"/>
      <c r="C514" s="92" t="s">
        <v>1378</v>
      </c>
      <c r="D514" s="92" t="s">
        <v>1378</v>
      </c>
      <c r="E514" s="127" t="s">
        <v>1033</v>
      </c>
      <c r="F514" s="86" t="s">
        <v>1320</v>
      </c>
      <c r="G514" s="21"/>
      <c r="H514" s="21"/>
      <c r="I514" s="85" t="e">
        <f t="shared" si="15"/>
        <v>#DIV/0!</v>
      </c>
    </row>
    <row r="515" spans="1:9" s="1" customFormat="1" ht="20.25" customHeight="1">
      <c r="A515" s="17" t="s">
        <v>1374</v>
      </c>
      <c r="B515" s="91"/>
      <c r="C515" s="92" t="s">
        <v>1378</v>
      </c>
      <c r="D515" s="92" t="s">
        <v>1378</v>
      </c>
      <c r="E515" s="92" t="s">
        <v>1375</v>
      </c>
      <c r="F515" s="86"/>
      <c r="G515" s="85">
        <f>SUM(G516+G519+G525+G531+G522)</f>
        <v>30611.100000000002</v>
      </c>
      <c r="H515" s="85">
        <f>SUM(H516+H519+H525+H531+H522)</f>
        <v>28850</v>
      </c>
      <c r="I515" s="85">
        <f t="shared" si="15"/>
        <v>94.24685816582873</v>
      </c>
    </row>
    <row r="516" spans="1:9" s="1" customFormat="1" ht="19.5" customHeight="1">
      <c r="A516" s="260" t="s">
        <v>1080</v>
      </c>
      <c r="B516" s="140"/>
      <c r="C516" s="139" t="s">
        <v>1378</v>
      </c>
      <c r="D516" s="139" t="s">
        <v>1378</v>
      </c>
      <c r="E516" s="139" t="s">
        <v>1081</v>
      </c>
      <c r="F516" s="86"/>
      <c r="G516" s="135">
        <f>SUM(G517)</f>
        <v>3145.5</v>
      </c>
      <c r="H516" s="135">
        <f>SUM(H517)</f>
        <v>3145.5</v>
      </c>
      <c r="I516" s="85">
        <f t="shared" si="15"/>
        <v>100</v>
      </c>
    </row>
    <row r="517" spans="1:9" s="1" customFormat="1" ht="19.5" customHeight="1">
      <c r="A517" s="136" t="s">
        <v>1418</v>
      </c>
      <c r="B517" s="140"/>
      <c r="C517" s="139" t="s">
        <v>1378</v>
      </c>
      <c r="D517" s="139" t="s">
        <v>1378</v>
      </c>
      <c r="E517" s="139" t="s">
        <v>1081</v>
      </c>
      <c r="F517" s="86" t="s">
        <v>1420</v>
      </c>
      <c r="G517" s="135">
        <v>3145.5</v>
      </c>
      <c r="H517" s="135">
        <v>3145.5</v>
      </c>
      <c r="I517" s="85">
        <f t="shared" si="15"/>
        <v>100</v>
      </c>
    </row>
    <row r="518" spans="1:9" s="1" customFormat="1" ht="42.75" hidden="1">
      <c r="A518" s="95" t="s">
        <v>311</v>
      </c>
      <c r="B518" s="273"/>
      <c r="C518" s="139" t="s">
        <v>1378</v>
      </c>
      <c r="D518" s="139" t="s">
        <v>1378</v>
      </c>
      <c r="E518" s="127" t="s">
        <v>1081</v>
      </c>
      <c r="F518" s="274" t="s">
        <v>312</v>
      </c>
      <c r="G518" s="85"/>
      <c r="H518" s="85"/>
      <c r="I518" s="85" t="e">
        <f t="shared" si="15"/>
        <v>#DIV/0!</v>
      </c>
    </row>
    <row r="519" spans="1:9" s="1" customFormat="1" ht="28.5">
      <c r="A519" s="120" t="s">
        <v>536</v>
      </c>
      <c r="B519" s="273"/>
      <c r="C519" s="139" t="s">
        <v>1378</v>
      </c>
      <c r="D519" s="139" t="s">
        <v>1378</v>
      </c>
      <c r="E519" s="127" t="s">
        <v>1083</v>
      </c>
      <c r="F519" s="86"/>
      <c r="G519" s="21">
        <f>SUM(G520)+G521</f>
        <v>8266.1</v>
      </c>
      <c r="H519" s="21">
        <f>SUM(H520)+H521</f>
        <v>7118.6</v>
      </c>
      <c r="I519" s="85">
        <f t="shared" si="15"/>
        <v>86.11800002419521</v>
      </c>
    </row>
    <row r="520" spans="1:9" s="262" customFormat="1" ht="21.75" customHeight="1">
      <c r="A520" s="136" t="s">
        <v>1418</v>
      </c>
      <c r="B520" s="121"/>
      <c r="C520" s="103" t="s">
        <v>1378</v>
      </c>
      <c r="D520" s="103" t="s">
        <v>1378</v>
      </c>
      <c r="E520" s="103" t="s">
        <v>1083</v>
      </c>
      <c r="F520" s="84" t="s">
        <v>1420</v>
      </c>
      <c r="G520" s="85">
        <v>7193.6</v>
      </c>
      <c r="H520" s="85">
        <v>7118.6</v>
      </c>
      <c r="I520" s="85">
        <f t="shared" si="15"/>
        <v>98.95740658362989</v>
      </c>
    </row>
    <row r="521" spans="1:9" s="1" customFormat="1" ht="18" customHeight="1">
      <c r="A521" s="17" t="s">
        <v>313</v>
      </c>
      <c r="B521" s="91"/>
      <c r="C521" s="92" t="s">
        <v>1378</v>
      </c>
      <c r="D521" s="92" t="s">
        <v>1378</v>
      </c>
      <c r="E521" s="92" t="s">
        <v>1083</v>
      </c>
      <c r="F521" s="86" t="s">
        <v>317</v>
      </c>
      <c r="G521" s="85">
        <v>1072.5</v>
      </c>
      <c r="H521" s="85"/>
      <c r="I521" s="85">
        <f t="shared" si="15"/>
        <v>0</v>
      </c>
    </row>
    <row r="522" spans="1:9" s="1" customFormat="1" ht="52.5" customHeight="1">
      <c r="A522" s="120" t="s">
        <v>1476</v>
      </c>
      <c r="B522" s="273"/>
      <c r="C522" s="139" t="s">
        <v>1378</v>
      </c>
      <c r="D522" s="139" t="s">
        <v>1378</v>
      </c>
      <c r="E522" s="127" t="s">
        <v>1477</v>
      </c>
      <c r="F522" s="86"/>
      <c r="G522" s="21">
        <f>SUM(G523)</f>
        <v>3131.6</v>
      </c>
      <c r="H522" s="21">
        <f>SUM(H523)</f>
        <v>2631.6</v>
      </c>
      <c r="I522" s="85">
        <f t="shared" si="15"/>
        <v>84.03372078170904</v>
      </c>
    </row>
    <row r="523" spans="1:9" s="262" customFormat="1" ht="24" customHeight="1">
      <c r="A523" s="136" t="s">
        <v>1418</v>
      </c>
      <c r="B523" s="121"/>
      <c r="C523" s="103" t="s">
        <v>1378</v>
      </c>
      <c r="D523" s="103" t="s">
        <v>1378</v>
      </c>
      <c r="E523" s="103" t="s">
        <v>1477</v>
      </c>
      <c r="F523" s="84" t="s">
        <v>1420</v>
      </c>
      <c r="G523" s="85">
        <v>3131.6</v>
      </c>
      <c r="H523" s="85">
        <v>2631.6</v>
      </c>
      <c r="I523" s="85">
        <f t="shared" si="15"/>
        <v>84.03372078170904</v>
      </c>
    </row>
    <row r="524" spans="1:9" s="1" customFormat="1" ht="42.75" hidden="1">
      <c r="A524" s="95" t="s">
        <v>311</v>
      </c>
      <c r="B524" s="91"/>
      <c r="C524" s="92" t="s">
        <v>1378</v>
      </c>
      <c r="D524" s="92" t="s">
        <v>1378</v>
      </c>
      <c r="E524" s="92" t="s">
        <v>1477</v>
      </c>
      <c r="F524" s="86" t="s">
        <v>312</v>
      </c>
      <c r="G524" s="85"/>
      <c r="H524" s="85"/>
      <c r="I524" s="85" t="e">
        <f t="shared" si="15"/>
        <v>#DIV/0!</v>
      </c>
    </row>
    <row r="525" spans="1:9" s="1" customFormat="1" ht="28.5">
      <c r="A525" s="17" t="s">
        <v>1084</v>
      </c>
      <c r="B525" s="91"/>
      <c r="C525" s="92" t="s">
        <v>1378</v>
      </c>
      <c r="D525" s="92" t="s">
        <v>1378</v>
      </c>
      <c r="E525" s="92" t="s">
        <v>1041</v>
      </c>
      <c r="F525" s="86"/>
      <c r="G525" s="85">
        <f>SUM(G526+G529)</f>
        <v>11220.2</v>
      </c>
      <c r="H525" s="85">
        <f>SUM(H526+H529)</f>
        <v>11106.6</v>
      </c>
      <c r="I525" s="85">
        <f t="shared" si="15"/>
        <v>98.9875403290494</v>
      </c>
    </row>
    <row r="526" spans="1:9" s="1" customFormat="1" ht="15">
      <c r="A526" s="260" t="s">
        <v>1032</v>
      </c>
      <c r="B526" s="140"/>
      <c r="C526" s="92" t="s">
        <v>1378</v>
      </c>
      <c r="D526" s="92" t="s">
        <v>1378</v>
      </c>
      <c r="E526" s="92" t="s">
        <v>1042</v>
      </c>
      <c r="F526" s="86"/>
      <c r="G526" s="135">
        <f>SUM(G527)</f>
        <v>8550.2</v>
      </c>
      <c r="H526" s="135">
        <f>SUM(H527)</f>
        <v>8436.6</v>
      </c>
      <c r="I526" s="85">
        <f t="shared" si="15"/>
        <v>98.67137610816121</v>
      </c>
    </row>
    <row r="527" spans="1:9" s="1" customFormat="1" ht="15">
      <c r="A527" s="136" t="s">
        <v>1418</v>
      </c>
      <c r="B527" s="91"/>
      <c r="C527" s="92" t="s">
        <v>1378</v>
      </c>
      <c r="D527" s="92" t="s">
        <v>1378</v>
      </c>
      <c r="E527" s="92" t="s">
        <v>1042</v>
      </c>
      <c r="F527" s="86" t="s">
        <v>1420</v>
      </c>
      <c r="G527" s="21">
        <v>8550.2</v>
      </c>
      <c r="H527" s="21">
        <v>8436.6</v>
      </c>
      <c r="I527" s="85">
        <f t="shared" si="15"/>
        <v>98.67137610816121</v>
      </c>
    </row>
    <row r="528" spans="1:9" ht="15" hidden="1">
      <c r="A528" s="95" t="s">
        <v>1319</v>
      </c>
      <c r="B528" s="121"/>
      <c r="C528" s="92" t="s">
        <v>1378</v>
      </c>
      <c r="D528" s="92" t="s">
        <v>1378</v>
      </c>
      <c r="E528" s="83" t="s">
        <v>1042</v>
      </c>
      <c r="F528" s="104" t="s">
        <v>1320</v>
      </c>
      <c r="G528" s="85"/>
      <c r="H528" s="85"/>
      <c r="I528" s="85" t="e">
        <f t="shared" si="15"/>
        <v>#DIV/0!</v>
      </c>
    </row>
    <row r="529" spans="1:9" ht="28.5">
      <c r="A529" s="136" t="s">
        <v>1075</v>
      </c>
      <c r="B529" s="82"/>
      <c r="C529" s="92" t="s">
        <v>1378</v>
      </c>
      <c r="D529" s="92" t="s">
        <v>1378</v>
      </c>
      <c r="E529" s="83" t="s">
        <v>962</v>
      </c>
      <c r="F529" s="87"/>
      <c r="G529" s="85">
        <f>SUM(G530)</f>
        <v>2670</v>
      </c>
      <c r="H529" s="85">
        <f>SUM(H530)</f>
        <v>2670</v>
      </c>
      <c r="I529" s="85">
        <f t="shared" si="15"/>
        <v>100</v>
      </c>
    </row>
    <row r="530" spans="1:9" ht="15">
      <c r="A530" s="136" t="s">
        <v>1418</v>
      </c>
      <c r="B530" s="82"/>
      <c r="C530" s="92" t="s">
        <v>1378</v>
      </c>
      <c r="D530" s="92" t="s">
        <v>1378</v>
      </c>
      <c r="E530" s="83" t="s">
        <v>962</v>
      </c>
      <c r="F530" s="86" t="s">
        <v>1420</v>
      </c>
      <c r="G530" s="21">
        <v>2670</v>
      </c>
      <c r="H530" s="21">
        <v>2670</v>
      </c>
      <c r="I530" s="85">
        <f t="shared" si="15"/>
        <v>100</v>
      </c>
    </row>
    <row r="531" spans="1:9" ht="28.5">
      <c r="A531" s="136" t="s">
        <v>372</v>
      </c>
      <c r="B531" s="82"/>
      <c r="C531" s="92" t="s">
        <v>1378</v>
      </c>
      <c r="D531" s="92" t="s">
        <v>1378</v>
      </c>
      <c r="E531" s="103" t="s">
        <v>1018</v>
      </c>
      <c r="F531" s="86"/>
      <c r="G531" s="21">
        <f>SUM(G532)</f>
        <v>4847.7</v>
      </c>
      <c r="H531" s="21">
        <f>SUM(H532)</f>
        <v>4847.7</v>
      </c>
      <c r="I531" s="85">
        <f t="shared" si="15"/>
        <v>100</v>
      </c>
    </row>
    <row r="532" spans="1:9" ht="15">
      <c r="A532" s="136" t="s">
        <v>1418</v>
      </c>
      <c r="B532" s="82"/>
      <c r="C532" s="92" t="s">
        <v>1378</v>
      </c>
      <c r="D532" s="92" t="s">
        <v>1378</v>
      </c>
      <c r="E532" s="103" t="s">
        <v>1018</v>
      </c>
      <c r="F532" s="86" t="s">
        <v>1420</v>
      </c>
      <c r="G532" s="21">
        <v>4847.7</v>
      </c>
      <c r="H532" s="21">
        <v>4847.7</v>
      </c>
      <c r="I532" s="85">
        <f t="shared" si="15"/>
        <v>100</v>
      </c>
    </row>
    <row r="533" spans="1:9" ht="26.25" customHeight="1">
      <c r="A533" s="95" t="s">
        <v>1086</v>
      </c>
      <c r="B533" s="82"/>
      <c r="C533" s="83" t="s">
        <v>1381</v>
      </c>
      <c r="D533" s="83"/>
      <c r="E533" s="83"/>
      <c r="F533" s="84"/>
      <c r="G533" s="85">
        <f>SUM(G534)+G538</f>
        <v>6702.2</v>
      </c>
      <c r="H533" s="85">
        <f>SUM(H534)+H538</f>
        <v>6466.1</v>
      </c>
      <c r="I533" s="85">
        <f t="shared" si="15"/>
        <v>96.47727611828952</v>
      </c>
    </row>
    <row r="534" spans="1:9" ht="31.5" customHeight="1">
      <c r="A534" s="95" t="s">
        <v>1087</v>
      </c>
      <c r="B534" s="82"/>
      <c r="C534" s="83" t="s">
        <v>1381</v>
      </c>
      <c r="D534" s="83" t="s">
        <v>1322</v>
      </c>
      <c r="E534" s="83"/>
      <c r="F534" s="84"/>
      <c r="G534" s="85">
        <f>SUM(G537)</f>
        <v>4682.2</v>
      </c>
      <c r="H534" s="85">
        <f>SUM(H537)</f>
        <v>4660.8</v>
      </c>
      <c r="I534" s="85">
        <f t="shared" si="15"/>
        <v>99.54294989534836</v>
      </c>
    </row>
    <row r="535" spans="1:9" ht="15.75" customHeight="1">
      <c r="A535" s="95" t="s">
        <v>1088</v>
      </c>
      <c r="B535" s="82"/>
      <c r="C535" s="83" t="s">
        <v>1381</v>
      </c>
      <c r="D535" s="83" t="s">
        <v>1322</v>
      </c>
      <c r="E535" s="83" t="s">
        <v>1089</v>
      </c>
      <c r="F535" s="84"/>
      <c r="G535" s="85">
        <f>SUM(G536)</f>
        <v>4682.2</v>
      </c>
      <c r="H535" s="85">
        <f>SUM(H536)</f>
        <v>4660.8</v>
      </c>
      <c r="I535" s="85">
        <f t="shared" si="15"/>
        <v>99.54294989534836</v>
      </c>
    </row>
    <row r="536" spans="1:9" ht="28.5">
      <c r="A536" s="95" t="s">
        <v>303</v>
      </c>
      <c r="B536" s="142"/>
      <c r="C536" s="108" t="s">
        <v>1381</v>
      </c>
      <c r="D536" s="108" t="s">
        <v>1322</v>
      </c>
      <c r="E536" s="108" t="s">
        <v>1090</v>
      </c>
      <c r="F536" s="87"/>
      <c r="G536" s="85">
        <f>SUM(G537)</f>
        <v>4682.2</v>
      </c>
      <c r="H536" s="85">
        <f>SUM(H537)</f>
        <v>4660.8</v>
      </c>
      <c r="I536" s="85">
        <f t="shared" si="15"/>
        <v>99.54294989534836</v>
      </c>
    </row>
    <row r="537" spans="1:9" ht="21.75" customHeight="1">
      <c r="A537" s="94" t="s">
        <v>304</v>
      </c>
      <c r="B537" s="82"/>
      <c r="C537" s="83" t="s">
        <v>1381</v>
      </c>
      <c r="D537" s="83" t="s">
        <v>1322</v>
      </c>
      <c r="E537" s="108" t="s">
        <v>1090</v>
      </c>
      <c r="F537" s="87" t="s">
        <v>1412</v>
      </c>
      <c r="G537" s="85">
        <v>4682.2</v>
      </c>
      <c r="H537" s="85">
        <v>4660.8</v>
      </c>
      <c r="I537" s="85">
        <f t="shared" si="15"/>
        <v>99.54294989534836</v>
      </c>
    </row>
    <row r="538" spans="1:9" ht="27.75" customHeight="1">
      <c r="A538" s="149" t="s">
        <v>1091</v>
      </c>
      <c r="B538" s="82"/>
      <c r="C538" s="114" t="s">
        <v>1381</v>
      </c>
      <c r="D538" s="114" t="s">
        <v>1378</v>
      </c>
      <c r="E538" s="114"/>
      <c r="F538" s="101"/>
      <c r="G538" s="21">
        <f>SUM(G539+G542)</f>
        <v>2020</v>
      </c>
      <c r="H538" s="21">
        <f>SUM(H539+H542)</f>
        <v>1805.3</v>
      </c>
      <c r="I538" s="85">
        <f t="shared" si="15"/>
        <v>89.37128712871288</v>
      </c>
    </row>
    <row r="539" spans="1:9" ht="19.5" customHeight="1" hidden="1">
      <c r="A539" s="125" t="s">
        <v>1480</v>
      </c>
      <c r="B539" s="82"/>
      <c r="C539" s="114" t="s">
        <v>1381</v>
      </c>
      <c r="D539" s="114" t="s">
        <v>1378</v>
      </c>
      <c r="E539" s="83" t="s">
        <v>1481</v>
      </c>
      <c r="F539" s="101"/>
      <c r="G539" s="21">
        <f>SUM(G540)</f>
        <v>0</v>
      </c>
      <c r="H539" s="21">
        <f>SUM(H540)</f>
        <v>0</v>
      </c>
      <c r="I539" s="85" t="e">
        <f t="shared" si="15"/>
        <v>#DIV/0!</v>
      </c>
    </row>
    <row r="540" spans="1:9" ht="19.5" customHeight="1" hidden="1">
      <c r="A540" s="125" t="s">
        <v>373</v>
      </c>
      <c r="B540" s="82"/>
      <c r="C540" s="114" t="s">
        <v>1381</v>
      </c>
      <c r="D540" s="114" t="s">
        <v>1378</v>
      </c>
      <c r="E540" s="83" t="s">
        <v>1092</v>
      </c>
      <c r="F540" s="87"/>
      <c r="G540" s="21">
        <f>SUM(G541)</f>
        <v>0</v>
      </c>
      <c r="H540" s="21">
        <f>SUM(H541)</f>
        <v>0</v>
      </c>
      <c r="I540" s="85" t="e">
        <f t="shared" si="15"/>
        <v>#DIV/0!</v>
      </c>
    </row>
    <row r="541" spans="1:9" ht="19.5" customHeight="1" hidden="1">
      <c r="A541" s="17" t="s">
        <v>1054</v>
      </c>
      <c r="B541" s="82"/>
      <c r="C541" s="114" t="s">
        <v>1381</v>
      </c>
      <c r="D541" s="114" t="s">
        <v>1378</v>
      </c>
      <c r="E541" s="83" t="s">
        <v>1092</v>
      </c>
      <c r="F541" s="87" t="s">
        <v>1420</v>
      </c>
      <c r="G541" s="21"/>
      <c r="H541" s="21"/>
      <c r="I541" s="85" t="e">
        <f t="shared" si="15"/>
        <v>#DIV/0!</v>
      </c>
    </row>
    <row r="542" spans="1:9" ht="20.25" customHeight="1">
      <c r="A542" s="95" t="s">
        <v>1374</v>
      </c>
      <c r="B542" s="82"/>
      <c r="C542" s="114" t="s">
        <v>1381</v>
      </c>
      <c r="D542" s="114" t="s">
        <v>1378</v>
      </c>
      <c r="E542" s="83" t="s">
        <v>1375</v>
      </c>
      <c r="F542" s="101"/>
      <c r="G542" s="21">
        <f>SUM(G546+G550)</f>
        <v>2020</v>
      </c>
      <c r="H542" s="21">
        <f>SUM(H546+H550)</f>
        <v>1805.3</v>
      </c>
      <c r="I542" s="85">
        <f t="shared" si="15"/>
        <v>89.37128712871288</v>
      </c>
    </row>
    <row r="543" spans="1:9" ht="19.5" customHeight="1" hidden="1">
      <c r="A543" s="125" t="s">
        <v>1093</v>
      </c>
      <c r="B543" s="82"/>
      <c r="C543" s="114" t="s">
        <v>1381</v>
      </c>
      <c r="D543" s="114" t="s">
        <v>1378</v>
      </c>
      <c r="E543" s="83" t="s">
        <v>1375</v>
      </c>
      <c r="F543" s="101" t="s">
        <v>1094</v>
      </c>
      <c r="G543" s="21"/>
      <c r="H543" s="21"/>
      <c r="I543" s="85" t="e">
        <f t="shared" si="15"/>
        <v>#DIV/0!</v>
      </c>
    </row>
    <row r="544" spans="1:9" ht="19.5" customHeight="1" hidden="1">
      <c r="A544" s="275" t="s">
        <v>1095</v>
      </c>
      <c r="B544" s="82"/>
      <c r="C544" s="114" t="s">
        <v>1381</v>
      </c>
      <c r="D544" s="114" t="s">
        <v>1378</v>
      </c>
      <c r="E544" s="143" t="s">
        <v>1375</v>
      </c>
      <c r="F544" s="144" t="s">
        <v>1094</v>
      </c>
      <c r="G544" s="25"/>
      <c r="H544" s="25"/>
      <c r="I544" s="85" t="e">
        <f t="shared" si="15"/>
        <v>#DIV/0!</v>
      </c>
    </row>
    <row r="545" spans="1:9" ht="19.5" customHeight="1" hidden="1">
      <c r="A545" s="94" t="s">
        <v>1411</v>
      </c>
      <c r="B545" s="82"/>
      <c r="C545" s="114" t="s">
        <v>1381</v>
      </c>
      <c r="D545" s="114" t="s">
        <v>1378</v>
      </c>
      <c r="E545" s="114" t="s">
        <v>1375</v>
      </c>
      <c r="F545" s="101" t="s">
        <v>1412</v>
      </c>
      <c r="G545" s="21"/>
      <c r="H545" s="21"/>
      <c r="I545" s="85" t="e">
        <f t="shared" si="15"/>
        <v>#DIV/0!</v>
      </c>
    </row>
    <row r="546" spans="1:9" ht="27.75" customHeight="1">
      <c r="A546" s="149" t="s">
        <v>1066</v>
      </c>
      <c r="B546" s="82"/>
      <c r="C546" s="114" t="s">
        <v>1381</v>
      </c>
      <c r="D546" s="114" t="s">
        <v>1378</v>
      </c>
      <c r="E546" s="114" t="s">
        <v>1068</v>
      </c>
      <c r="F546" s="101"/>
      <c r="G546" s="21">
        <f>SUM(G547:G549)</f>
        <v>2020</v>
      </c>
      <c r="H546" s="21">
        <f>SUM(H547:H549)</f>
        <v>1805.3</v>
      </c>
      <c r="I546" s="85">
        <f aca="true" t="shared" si="17" ref="I546:I609">SUM(H546/G546*100)</f>
        <v>89.37128712871288</v>
      </c>
    </row>
    <row r="547" spans="1:9" ht="15">
      <c r="A547" s="136" t="s">
        <v>1418</v>
      </c>
      <c r="B547" s="82"/>
      <c r="C547" s="114" t="s">
        <v>1381</v>
      </c>
      <c r="D547" s="114" t="s">
        <v>1378</v>
      </c>
      <c r="E547" s="114" t="s">
        <v>1068</v>
      </c>
      <c r="F547" s="87" t="s">
        <v>1420</v>
      </c>
      <c r="G547" s="21">
        <v>420</v>
      </c>
      <c r="H547" s="21">
        <v>244.3</v>
      </c>
      <c r="I547" s="85">
        <f t="shared" si="17"/>
        <v>58.166666666666664</v>
      </c>
    </row>
    <row r="548" spans="1:9" ht="15" hidden="1">
      <c r="A548" s="17" t="s">
        <v>1486</v>
      </c>
      <c r="B548" s="82"/>
      <c r="C548" s="90" t="s">
        <v>1381</v>
      </c>
      <c r="D548" s="90" t="s">
        <v>1378</v>
      </c>
      <c r="E548" s="90" t="s">
        <v>1067</v>
      </c>
      <c r="F548" s="86" t="s">
        <v>1487</v>
      </c>
      <c r="G548" s="21">
        <f>1300-1300</f>
        <v>0</v>
      </c>
      <c r="H548" s="21">
        <f>1300-1300</f>
        <v>0</v>
      </c>
      <c r="I548" s="85" t="e">
        <f t="shared" si="17"/>
        <v>#DIV/0!</v>
      </c>
    </row>
    <row r="549" spans="1:9" ht="15">
      <c r="A549" s="94" t="s">
        <v>1096</v>
      </c>
      <c r="B549" s="82"/>
      <c r="C549" s="114" t="s">
        <v>1381</v>
      </c>
      <c r="D549" s="114" t="s">
        <v>1378</v>
      </c>
      <c r="E549" s="114" t="s">
        <v>1068</v>
      </c>
      <c r="F549" s="101" t="s">
        <v>1097</v>
      </c>
      <c r="G549" s="21">
        <f>2100-500</f>
        <v>1600</v>
      </c>
      <c r="H549" s="21">
        <v>1561</v>
      </c>
      <c r="I549" s="85">
        <f t="shared" si="17"/>
        <v>97.5625</v>
      </c>
    </row>
    <row r="550" spans="1:9" ht="19.5" customHeight="1" hidden="1">
      <c r="A550" s="149" t="s">
        <v>1098</v>
      </c>
      <c r="B550" s="82"/>
      <c r="C550" s="114" t="s">
        <v>1381</v>
      </c>
      <c r="D550" s="114" t="s">
        <v>1378</v>
      </c>
      <c r="E550" s="114" t="s">
        <v>1099</v>
      </c>
      <c r="F550" s="101"/>
      <c r="G550" s="21">
        <f>SUM(G551:G552)</f>
        <v>0</v>
      </c>
      <c r="H550" s="21">
        <f>SUM(H551:H552)</f>
        <v>0</v>
      </c>
      <c r="I550" s="85" t="e">
        <f t="shared" si="17"/>
        <v>#DIV/0!</v>
      </c>
    </row>
    <row r="551" spans="1:9" ht="19.5" customHeight="1" hidden="1">
      <c r="A551" s="17" t="s">
        <v>1054</v>
      </c>
      <c r="B551" s="82"/>
      <c r="C551" s="114" t="s">
        <v>1381</v>
      </c>
      <c r="D551" s="114" t="s">
        <v>1378</v>
      </c>
      <c r="E551" s="114" t="s">
        <v>1099</v>
      </c>
      <c r="F551" s="87" t="s">
        <v>1420</v>
      </c>
      <c r="G551" s="21"/>
      <c r="H551" s="21"/>
      <c r="I551" s="85" t="e">
        <f t="shared" si="17"/>
        <v>#DIV/0!</v>
      </c>
    </row>
    <row r="552" spans="1:9" ht="19.5" customHeight="1" hidden="1">
      <c r="A552" s="94" t="s">
        <v>1096</v>
      </c>
      <c r="B552" s="82"/>
      <c r="C552" s="114" t="s">
        <v>1381</v>
      </c>
      <c r="D552" s="114" t="s">
        <v>1378</v>
      </c>
      <c r="E552" s="114" t="s">
        <v>1099</v>
      </c>
      <c r="F552" s="101" t="s">
        <v>1100</v>
      </c>
      <c r="G552" s="21"/>
      <c r="H552" s="21"/>
      <c r="I552" s="85" t="e">
        <f t="shared" si="17"/>
        <v>#DIV/0!</v>
      </c>
    </row>
    <row r="553" spans="1:9" ht="14.25" customHeight="1">
      <c r="A553" s="95" t="s">
        <v>1334</v>
      </c>
      <c r="B553" s="88"/>
      <c r="C553" s="114" t="s">
        <v>1335</v>
      </c>
      <c r="D553" s="114"/>
      <c r="E553" s="114"/>
      <c r="F553" s="101"/>
      <c r="G553" s="21">
        <f>SUM(G554)+G567+G561</f>
        <v>468.4</v>
      </c>
      <c r="H553" s="21">
        <f>SUM(H554)+H567+H561</f>
        <v>468.4</v>
      </c>
      <c r="I553" s="85">
        <f t="shared" si="17"/>
        <v>100</v>
      </c>
    </row>
    <row r="554" spans="1:9" ht="15.75">
      <c r="A554" s="95" t="s">
        <v>1103</v>
      </c>
      <c r="B554" s="148"/>
      <c r="C554" s="90" t="s">
        <v>1335</v>
      </c>
      <c r="D554" s="90" t="s">
        <v>1312</v>
      </c>
      <c r="E554" s="90"/>
      <c r="F554" s="116"/>
      <c r="G554" s="85">
        <f>SUM(G558)+G555</f>
        <v>368.4</v>
      </c>
      <c r="H554" s="85">
        <f>SUM(H558)+H555</f>
        <v>368.4</v>
      </c>
      <c r="I554" s="85">
        <f t="shared" si="17"/>
        <v>100</v>
      </c>
    </row>
    <row r="555" spans="1:9" s="265" customFormat="1" ht="15.75" customHeight="1" hidden="1">
      <c r="A555" s="95" t="s">
        <v>1480</v>
      </c>
      <c r="B555" s="107"/>
      <c r="C555" s="108" t="s">
        <v>1335</v>
      </c>
      <c r="D555" s="108" t="s">
        <v>1312</v>
      </c>
      <c r="E555" s="92" t="s">
        <v>1481</v>
      </c>
      <c r="F555" s="87"/>
      <c r="G555" s="85">
        <f>SUM(G556)</f>
        <v>0</v>
      </c>
      <c r="H555" s="85">
        <f>SUM(H556)</f>
        <v>0</v>
      </c>
      <c r="I555" s="85" t="e">
        <f t="shared" si="17"/>
        <v>#DIV/0!</v>
      </c>
    </row>
    <row r="556" spans="1:9" s="265" customFormat="1" ht="57" customHeight="1" hidden="1">
      <c r="A556" s="95" t="s">
        <v>394</v>
      </c>
      <c r="B556" s="107"/>
      <c r="C556" s="108" t="s">
        <v>1335</v>
      </c>
      <c r="D556" s="108" t="s">
        <v>1312</v>
      </c>
      <c r="E556" s="92" t="s">
        <v>1120</v>
      </c>
      <c r="F556" s="87"/>
      <c r="G556" s="85">
        <f>SUM(G557)</f>
        <v>0</v>
      </c>
      <c r="H556" s="85">
        <f>SUM(H557)</f>
        <v>0</v>
      </c>
      <c r="I556" s="85" t="e">
        <f t="shared" si="17"/>
        <v>#DIV/0!</v>
      </c>
    </row>
    <row r="557" spans="1:9" ht="18.75" customHeight="1" hidden="1">
      <c r="A557" s="136" t="s">
        <v>1418</v>
      </c>
      <c r="B557" s="107"/>
      <c r="C557" s="108" t="s">
        <v>1335</v>
      </c>
      <c r="D557" s="108" t="s">
        <v>1312</v>
      </c>
      <c r="E557" s="92" t="s">
        <v>1120</v>
      </c>
      <c r="F557" s="87" t="s">
        <v>1420</v>
      </c>
      <c r="G557" s="85"/>
      <c r="H557" s="85"/>
      <c r="I557" s="85" t="e">
        <f t="shared" si="17"/>
        <v>#DIV/0!</v>
      </c>
    </row>
    <row r="558" spans="1:9" ht="15.75">
      <c r="A558" s="95" t="s">
        <v>1374</v>
      </c>
      <c r="B558" s="148"/>
      <c r="C558" s="90" t="s">
        <v>1335</v>
      </c>
      <c r="D558" s="90" t="s">
        <v>1312</v>
      </c>
      <c r="E558" s="90" t="s">
        <v>1375</v>
      </c>
      <c r="F558" s="116"/>
      <c r="G558" s="85">
        <f>SUM(G559)</f>
        <v>368.4</v>
      </c>
      <c r="H558" s="85">
        <f>SUM(H559)</f>
        <v>368.4</v>
      </c>
      <c r="I558" s="85">
        <f t="shared" si="17"/>
        <v>100</v>
      </c>
    </row>
    <row r="559" spans="1:9" ht="28.5">
      <c r="A559" s="95" t="s">
        <v>396</v>
      </c>
      <c r="B559" s="148"/>
      <c r="C559" s="90" t="s">
        <v>1335</v>
      </c>
      <c r="D559" s="90" t="s">
        <v>1312</v>
      </c>
      <c r="E559" s="90" t="s">
        <v>1121</v>
      </c>
      <c r="F559" s="116"/>
      <c r="G559" s="85">
        <f>SUM(G560)</f>
        <v>368.4</v>
      </c>
      <c r="H559" s="85">
        <f>SUM(H560)</f>
        <v>368.4</v>
      </c>
      <c r="I559" s="85">
        <f t="shared" si="17"/>
        <v>100</v>
      </c>
    </row>
    <row r="560" spans="1:9" ht="13.5" customHeight="1">
      <c r="A560" s="136" t="s">
        <v>1418</v>
      </c>
      <c r="B560" s="107"/>
      <c r="C560" s="151" t="s">
        <v>1335</v>
      </c>
      <c r="D560" s="151" t="s">
        <v>1312</v>
      </c>
      <c r="E560" s="90" t="s">
        <v>1121</v>
      </c>
      <c r="F560" s="152" t="s">
        <v>1420</v>
      </c>
      <c r="G560" s="85">
        <v>368.4</v>
      </c>
      <c r="H560" s="85">
        <v>368.4</v>
      </c>
      <c r="I560" s="85">
        <f t="shared" si="17"/>
        <v>100</v>
      </c>
    </row>
    <row r="561" spans="1:9" s="1" customFormat="1" ht="21" customHeight="1" hidden="1">
      <c r="A561" s="17" t="s">
        <v>1124</v>
      </c>
      <c r="B561" s="91"/>
      <c r="C561" s="92" t="s">
        <v>1335</v>
      </c>
      <c r="D561" s="92" t="s">
        <v>1314</v>
      </c>
      <c r="E561" s="92"/>
      <c r="F561" s="86"/>
      <c r="G561" s="85">
        <f>SUM(G562)</f>
        <v>0</v>
      </c>
      <c r="H561" s="85">
        <f>SUM(H562)</f>
        <v>0</v>
      </c>
      <c r="I561" s="85" t="e">
        <f t="shared" si="17"/>
        <v>#DIV/0!</v>
      </c>
    </row>
    <row r="562" spans="1:9" s="1" customFormat="1" ht="21" customHeight="1" hidden="1">
      <c r="A562" s="272" t="s">
        <v>537</v>
      </c>
      <c r="B562" s="91"/>
      <c r="C562" s="92" t="s">
        <v>1335</v>
      </c>
      <c r="D562" s="92" t="s">
        <v>1314</v>
      </c>
      <c r="E562" s="92" t="s">
        <v>1126</v>
      </c>
      <c r="F562" s="86"/>
      <c r="G562" s="85">
        <f>SUM(G563)</f>
        <v>0</v>
      </c>
      <c r="H562" s="85">
        <f>SUM(H563)</f>
        <v>0</v>
      </c>
      <c r="I562" s="85" t="e">
        <f t="shared" si="17"/>
        <v>#DIV/0!</v>
      </c>
    </row>
    <row r="563" spans="1:9" s="1" customFormat="1" ht="31.5" customHeight="1" hidden="1">
      <c r="A563" s="17" t="s">
        <v>305</v>
      </c>
      <c r="B563" s="91"/>
      <c r="C563" s="92" t="s">
        <v>1335</v>
      </c>
      <c r="D563" s="92" t="s">
        <v>1314</v>
      </c>
      <c r="E563" s="92" t="s">
        <v>397</v>
      </c>
      <c r="F563" s="86"/>
      <c r="G563" s="85">
        <f>SUM(G565)</f>
        <v>0</v>
      </c>
      <c r="H563" s="85">
        <f>SUM(H565)</f>
        <v>0</v>
      </c>
      <c r="I563" s="85" t="e">
        <f t="shared" si="17"/>
        <v>#DIV/0!</v>
      </c>
    </row>
    <row r="564" spans="1:9" s="1" customFormat="1" ht="20.25" customHeight="1" hidden="1">
      <c r="A564" s="94" t="s">
        <v>313</v>
      </c>
      <c r="B564" s="91"/>
      <c r="C564" s="92" t="s">
        <v>1335</v>
      </c>
      <c r="D564" s="92" t="s">
        <v>1314</v>
      </c>
      <c r="E564" s="92" t="s">
        <v>400</v>
      </c>
      <c r="F564" s="86"/>
      <c r="G564" s="85">
        <f>SUM(G565)</f>
        <v>0</v>
      </c>
      <c r="H564" s="85">
        <f>SUM(H565)</f>
        <v>0</v>
      </c>
      <c r="I564" s="85" t="e">
        <f t="shared" si="17"/>
        <v>#DIV/0!</v>
      </c>
    </row>
    <row r="565" spans="1:9" s="1" customFormat="1" ht="33" customHeight="1" hidden="1">
      <c r="A565" s="17" t="s">
        <v>401</v>
      </c>
      <c r="B565" s="91"/>
      <c r="C565" s="92" t="s">
        <v>1335</v>
      </c>
      <c r="D565" s="92" t="s">
        <v>1314</v>
      </c>
      <c r="E565" s="92" t="s">
        <v>402</v>
      </c>
      <c r="F565" s="86"/>
      <c r="G565" s="85">
        <f>SUM(G566)</f>
        <v>0</v>
      </c>
      <c r="H565" s="85">
        <f>SUM(H566)</f>
        <v>0</v>
      </c>
      <c r="I565" s="85" t="e">
        <f t="shared" si="17"/>
        <v>#DIV/0!</v>
      </c>
    </row>
    <row r="566" spans="1:9" s="1" customFormat="1" ht="15" hidden="1">
      <c r="A566" s="17" t="s">
        <v>313</v>
      </c>
      <c r="B566" s="91"/>
      <c r="C566" s="92" t="s">
        <v>1335</v>
      </c>
      <c r="D566" s="92" t="s">
        <v>1314</v>
      </c>
      <c r="E566" s="92" t="s">
        <v>402</v>
      </c>
      <c r="F566" s="86" t="s">
        <v>317</v>
      </c>
      <c r="G566" s="85"/>
      <c r="H566" s="85"/>
      <c r="I566" s="85" t="e">
        <f t="shared" si="17"/>
        <v>#DIV/0!</v>
      </c>
    </row>
    <row r="567" spans="1:9" ht="15">
      <c r="A567" s="170" t="s">
        <v>1199</v>
      </c>
      <c r="B567" s="82"/>
      <c r="C567" s="92" t="s">
        <v>1335</v>
      </c>
      <c r="D567" s="92" t="s">
        <v>1463</v>
      </c>
      <c r="E567" s="92"/>
      <c r="F567" s="86"/>
      <c r="G567" s="85">
        <f aca="true" t="shared" si="18" ref="G567:H569">SUM(G568)</f>
        <v>100</v>
      </c>
      <c r="H567" s="85">
        <f t="shared" si="18"/>
        <v>100</v>
      </c>
      <c r="I567" s="85">
        <f t="shared" si="17"/>
        <v>100</v>
      </c>
    </row>
    <row r="568" spans="1:9" ht="15">
      <c r="A568" s="276" t="s">
        <v>1374</v>
      </c>
      <c r="B568" s="157"/>
      <c r="C568" s="92" t="s">
        <v>1335</v>
      </c>
      <c r="D568" s="92" t="s">
        <v>1463</v>
      </c>
      <c r="E568" s="92" t="s">
        <v>1375</v>
      </c>
      <c r="F568" s="87"/>
      <c r="G568" s="85">
        <f t="shared" si="18"/>
        <v>100</v>
      </c>
      <c r="H568" s="85">
        <f t="shared" si="18"/>
        <v>100</v>
      </c>
      <c r="I568" s="85">
        <f t="shared" si="17"/>
        <v>100</v>
      </c>
    </row>
    <row r="569" spans="1:9" ht="28.5">
      <c r="A569" s="136" t="s">
        <v>372</v>
      </c>
      <c r="B569" s="107"/>
      <c r="C569" s="92" t="s">
        <v>1335</v>
      </c>
      <c r="D569" s="92" t="s">
        <v>1463</v>
      </c>
      <c r="E569" s="92" t="s">
        <v>1018</v>
      </c>
      <c r="F569" s="152"/>
      <c r="G569" s="85">
        <f t="shared" si="18"/>
        <v>100</v>
      </c>
      <c r="H569" s="85">
        <f t="shared" si="18"/>
        <v>100</v>
      </c>
      <c r="I569" s="85">
        <f t="shared" si="17"/>
        <v>100</v>
      </c>
    </row>
    <row r="570" spans="1:9" ht="15.75">
      <c r="A570" s="136" t="s">
        <v>1418</v>
      </c>
      <c r="B570" s="107"/>
      <c r="C570" s="92" t="s">
        <v>1335</v>
      </c>
      <c r="D570" s="92" t="s">
        <v>1463</v>
      </c>
      <c r="E570" s="92" t="s">
        <v>1018</v>
      </c>
      <c r="F570" s="152" t="s">
        <v>1420</v>
      </c>
      <c r="G570" s="85">
        <v>100</v>
      </c>
      <c r="H570" s="85">
        <v>100</v>
      </c>
      <c r="I570" s="85">
        <f t="shared" si="17"/>
        <v>100</v>
      </c>
    </row>
    <row r="571" spans="1:9" ht="15.75" hidden="1">
      <c r="A571" s="136"/>
      <c r="B571" s="107"/>
      <c r="C571" s="151"/>
      <c r="D571" s="151"/>
      <c r="E571" s="90"/>
      <c r="F571" s="152"/>
      <c r="G571" s="85"/>
      <c r="H571" s="85"/>
      <c r="I571" s="85" t="e">
        <f t="shared" si="17"/>
        <v>#DIV/0!</v>
      </c>
    </row>
    <row r="572" spans="1:9" s="1" customFormat="1" ht="19.5" customHeight="1" hidden="1">
      <c r="A572" s="95" t="s">
        <v>276</v>
      </c>
      <c r="B572" s="82"/>
      <c r="C572" s="83" t="s">
        <v>1463</v>
      </c>
      <c r="D572" s="83"/>
      <c r="E572" s="83"/>
      <c r="F572" s="84"/>
      <c r="G572" s="85">
        <f>SUM(G573+G596+G587+G583+G579)</f>
        <v>0</v>
      </c>
      <c r="H572" s="85">
        <f>SUM(H573+H596+H587+H583+H579)</f>
        <v>0</v>
      </c>
      <c r="I572" s="85" t="e">
        <f t="shared" si="17"/>
        <v>#DIV/0!</v>
      </c>
    </row>
    <row r="573" spans="1:9" s="1" customFormat="1" ht="19.5" customHeight="1" hidden="1">
      <c r="A573" s="95" t="s">
        <v>277</v>
      </c>
      <c r="B573" s="82"/>
      <c r="C573" s="92" t="s">
        <v>1463</v>
      </c>
      <c r="D573" s="92" t="s">
        <v>1312</v>
      </c>
      <c r="E573" s="92"/>
      <c r="F573" s="86"/>
      <c r="G573" s="85">
        <f>SUM(G576)+G574</f>
        <v>0</v>
      </c>
      <c r="H573" s="85">
        <f>SUM(H576)+H574</f>
        <v>0</v>
      </c>
      <c r="I573" s="85" t="e">
        <f t="shared" si="17"/>
        <v>#DIV/0!</v>
      </c>
    </row>
    <row r="574" spans="1:9" s="7" customFormat="1" ht="19.5" customHeight="1" hidden="1">
      <c r="A574" s="95" t="s">
        <v>1372</v>
      </c>
      <c r="B574" s="82"/>
      <c r="C574" s="92" t="s">
        <v>1463</v>
      </c>
      <c r="D574" s="92" t="s">
        <v>1312</v>
      </c>
      <c r="E574" s="92" t="s">
        <v>1373</v>
      </c>
      <c r="F574" s="86"/>
      <c r="G574" s="85">
        <f>SUM(G575)</f>
        <v>0</v>
      </c>
      <c r="H574" s="85">
        <f>SUM(H575)</f>
        <v>0</v>
      </c>
      <c r="I574" s="85" t="e">
        <f t="shared" si="17"/>
        <v>#DIV/0!</v>
      </c>
    </row>
    <row r="575" spans="1:9" s="7" customFormat="1" ht="19.5" customHeight="1" hidden="1">
      <c r="A575" s="94" t="s">
        <v>1411</v>
      </c>
      <c r="B575" s="82"/>
      <c r="C575" s="92" t="s">
        <v>1463</v>
      </c>
      <c r="D575" s="92" t="s">
        <v>1312</v>
      </c>
      <c r="E575" s="92" t="s">
        <v>1373</v>
      </c>
      <c r="F575" s="86" t="s">
        <v>1412</v>
      </c>
      <c r="G575" s="85"/>
      <c r="H575" s="85"/>
      <c r="I575" s="85" t="e">
        <f t="shared" si="17"/>
        <v>#DIV/0!</v>
      </c>
    </row>
    <row r="576" spans="1:9" s="7" customFormat="1" ht="15" hidden="1">
      <c r="A576" s="95" t="s">
        <v>900</v>
      </c>
      <c r="B576" s="82"/>
      <c r="C576" s="92" t="s">
        <v>1463</v>
      </c>
      <c r="D576" s="92" t="s">
        <v>1312</v>
      </c>
      <c r="E576" s="92" t="s">
        <v>281</v>
      </c>
      <c r="F576" s="86"/>
      <c r="G576" s="85">
        <f>SUM(G577)</f>
        <v>0</v>
      </c>
      <c r="H576" s="85">
        <f>SUM(H577)</f>
        <v>0</v>
      </c>
      <c r="I576" s="85" t="e">
        <f t="shared" si="17"/>
        <v>#DIV/0!</v>
      </c>
    </row>
    <row r="577" spans="1:9" s="7" customFormat="1" ht="19.5" customHeight="1" hidden="1">
      <c r="A577" s="95" t="s">
        <v>1409</v>
      </c>
      <c r="B577" s="82"/>
      <c r="C577" s="92" t="s">
        <v>1463</v>
      </c>
      <c r="D577" s="92" t="s">
        <v>1312</v>
      </c>
      <c r="E577" s="92" t="s">
        <v>282</v>
      </c>
      <c r="F577" s="86"/>
      <c r="G577" s="85">
        <f>SUM(G578)</f>
        <v>0</v>
      </c>
      <c r="H577" s="85">
        <f>SUM(H578)</f>
        <v>0</v>
      </c>
      <c r="I577" s="85" t="e">
        <f t="shared" si="17"/>
        <v>#DIV/0!</v>
      </c>
    </row>
    <row r="578" spans="1:9" s="7" customFormat="1" ht="19.5" customHeight="1" hidden="1">
      <c r="A578" s="94" t="s">
        <v>1411</v>
      </c>
      <c r="B578" s="142"/>
      <c r="C578" s="108" t="s">
        <v>1463</v>
      </c>
      <c r="D578" s="108" t="s">
        <v>1312</v>
      </c>
      <c r="E578" s="108" t="s">
        <v>282</v>
      </c>
      <c r="F578" s="87" t="s">
        <v>1412</v>
      </c>
      <c r="G578" s="85"/>
      <c r="H578" s="85"/>
      <c r="I578" s="85" t="e">
        <f t="shared" si="17"/>
        <v>#DIV/0!</v>
      </c>
    </row>
    <row r="579" spans="1:9" s="7" customFormat="1" ht="15" hidden="1">
      <c r="A579" s="95" t="s">
        <v>285</v>
      </c>
      <c r="B579" s="82"/>
      <c r="C579" s="92" t="s">
        <v>1463</v>
      </c>
      <c r="D579" s="92" t="s">
        <v>1314</v>
      </c>
      <c r="E579" s="92"/>
      <c r="F579" s="86"/>
      <c r="G579" s="85">
        <f>SUM(G580)</f>
        <v>0</v>
      </c>
      <c r="H579" s="85">
        <f>SUM(H580)</f>
        <v>0</v>
      </c>
      <c r="I579" s="85" t="e">
        <f t="shared" si="17"/>
        <v>#DIV/0!</v>
      </c>
    </row>
    <row r="580" spans="1:9" s="7" customFormat="1" ht="15" hidden="1">
      <c r="A580" s="95" t="s">
        <v>900</v>
      </c>
      <c r="B580" s="82"/>
      <c r="C580" s="92" t="s">
        <v>1463</v>
      </c>
      <c r="D580" s="92" t="s">
        <v>1314</v>
      </c>
      <c r="E580" s="92" t="s">
        <v>281</v>
      </c>
      <c r="F580" s="86"/>
      <c r="G580" s="85">
        <f>SUM(G581)</f>
        <v>0</v>
      </c>
      <c r="H580" s="85">
        <f>SUM(H581)</f>
        <v>0</v>
      </c>
      <c r="I580" s="85" t="e">
        <f t="shared" si="17"/>
        <v>#DIV/0!</v>
      </c>
    </row>
    <row r="581" spans="1:9" s="7" customFormat="1" ht="15" hidden="1">
      <c r="A581" s="95" t="s">
        <v>1409</v>
      </c>
      <c r="B581" s="82"/>
      <c r="C581" s="92" t="s">
        <v>1463</v>
      </c>
      <c r="D581" s="92" t="s">
        <v>1314</v>
      </c>
      <c r="E581" s="92" t="s">
        <v>282</v>
      </c>
      <c r="F581" s="86"/>
      <c r="G581" s="85">
        <f>SUM(G582:G585)</f>
        <v>0</v>
      </c>
      <c r="H581" s="85">
        <f>SUM(H582:H585)</f>
        <v>0</v>
      </c>
      <c r="I581" s="85" t="e">
        <f t="shared" si="17"/>
        <v>#DIV/0!</v>
      </c>
    </row>
    <row r="582" spans="1:9" s="7" customFormat="1" ht="15" hidden="1">
      <c r="A582" s="94" t="s">
        <v>1411</v>
      </c>
      <c r="B582" s="82"/>
      <c r="C582" s="92" t="s">
        <v>1463</v>
      </c>
      <c r="D582" s="92" t="s">
        <v>1314</v>
      </c>
      <c r="E582" s="92" t="s">
        <v>282</v>
      </c>
      <c r="F582" s="86" t="s">
        <v>1412</v>
      </c>
      <c r="G582" s="85"/>
      <c r="H582" s="85"/>
      <c r="I582" s="85" t="e">
        <f t="shared" si="17"/>
        <v>#DIV/0!</v>
      </c>
    </row>
    <row r="583" spans="1:9" s="7" customFormat="1" ht="19.5" customHeight="1" hidden="1">
      <c r="A583" s="94" t="s">
        <v>1654</v>
      </c>
      <c r="B583" s="82"/>
      <c r="C583" s="92" t="s">
        <v>1463</v>
      </c>
      <c r="D583" s="92" t="s">
        <v>1346</v>
      </c>
      <c r="E583" s="92"/>
      <c r="F583" s="86"/>
      <c r="G583" s="85">
        <f aca="true" t="shared" si="19" ref="G583:H585">SUM(G584)</f>
        <v>0</v>
      </c>
      <c r="H583" s="85">
        <f t="shared" si="19"/>
        <v>0</v>
      </c>
      <c r="I583" s="85" t="e">
        <f t="shared" si="17"/>
        <v>#DIV/0!</v>
      </c>
    </row>
    <row r="584" spans="1:9" s="7" customFormat="1" ht="15" hidden="1">
      <c r="A584" s="94" t="s">
        <v>1655</v>
      </c>
      <c r="B584" s="142"/>
      <c r="C584" s="92" t="s">
        <v>1463</v>
      </c>
      <c r="D584" s="92" t="s">
        <v>1346</v>
      </c>
      <c r="E584" s="108" t="s">
        <v>1656</v>
      </c>
      <c r="F584" s="87"/>
      <c r="G584" s="85">
        <f t="shared" si="19"/>
        <v>0</v>
      </c>
      <c r="H584" s="85">
        <f t="shared" si="19"/>
        <v>0</v>
      </c>
      <c r="I584" s="85" t="e">
        <f t="shared" si="17"/>
        <v>#DIV/0!</v>
      </c>
    </row>
    <row r="585" spans="1:9" s="1" customFormat="1" ht="19.5" customHeight="1" hidden="1">
      <c r="A585" s="94" t="s">
        <v>1409</v>
      </c>
      <c r="B585" s="142"/>
      <c r="C585" s="92" t="s">
        <v>1463</v>
      </c>
      <c r="D585" s="92" t="s">
        <v>1346</v>
      </c>
      <c r="E585" s="108" t="s">
        <v>1657</v>
      </c>
      <c r="F585" s="87"/>
      <c r="G585" s="85">
        <f t="shared" si="19"/>
        <v>0</v>
      </c>
      <c r="H585" s="85">
        <f t="shared" si="19"/>
        <v>0</v>
      </c>
      <c r="I585" s="85" t="e">
        <f t="shared" si="17"/>
        <v>#DIV/0!</v>
      </c>
    </row>
    <row r="586" spans="1:9" s="1" customFormat="1" ht="19.5" customHeight="1" hidden="1">
      <c r="A586" s="94" t="s">
        <v>1411</v>
      </c>
      <c r="B586" s="142"/>
      <c r="C586" s="92" t="s">
        <v>1463</v>
      </c>
      <c r="D586" s="92" t="s">
        <v>1346</v>
      </c>
      <c r="E586" s="108" t="s">
        <v>1657</v>
      </c>
      <c r="F586" s="87" t="s">
        <v>1412</v>
      </c>
      <c r="G586" s="85"/>
      <c r="H586" s="85"/>
      <c r="I586" s="85" t="e">
        <f t="shared" si="17"/>
        <v>#DIV/0!</v>
      </c>
    </row>
    <row r="587" spans="1:9" s="1" customFormat="1" ht="15" hidden="1">
      <c r="A587" s="95" t="s">
        <v>1658</v>
      </c>
      <c r="B587" s="82"/>
      <c r="C587" s="83" t="s">
        <v>1463</v>
      </c>
      <c r="D587" s="83" t="s">
        <v>1348</v>
      </c>
      <c r="E587" s="83"/>
      <c r="F587" s="84"/>
      <c r="G587" s="85">
        <f>SUM(G590+G593+G588)</f>
        <v>0</v>
      </c>
      <c r="H587" s="85">
        <f>SUM(H590+H593+H588)</f>
        <v>0</v>
      </c>
      <c r="I587" s="85" t="e">
        <f t="shared" si="17"/>
        <v>#DIV/0!</v>
      </c>
    </row>
    <row r="588" spans="1:9" ht="15" hidden="1">
      <c r="A588" s="94" t="s">
        <v>1372</v>
      </c>
      <c r="B588" s="82"/>
      <c r="C588" s="83" t="s">
        <v>1463</v>
      </c>
      <c r="D588" s="83" t="s">
        <v>1348</v>
      </c>
      <c r="E588" s="92" t="s">
        <v>1373</v>
      </c>
      <c r="F588" s="86"/>
      <c r="G588" s="85">
        <f>SUM(G589)</f>
        <v>0</v>
      </c>
      <c r="H588" s="85">
        <f>SUM(H589)</f>
        <v>0</v>
      </c>
      <c r="I588" s="85" t="e">
        <f t="shared" si="17"/>
        <v>#DIV/0!</v>
      </c>
    </row>
    <row r="589" spans="1:9" ht="15" hidden="1">
      <c r="A589" s="95" t="s">
        <v>1319</v>
      </c>
      <c r="B589" s="82"/>
      <c r="C589" s="83" t="s">
        <v>1463</v>
      </c>
      <c r="D589" s="83" t="s">
        <v>1348</v>
      </c>
      <c r="E589" s="92" t="s">
        <v>1373</v>
      </c>
      <c r="F589" s="86" t="s">
        <v>1320</v>
      </c>
      <c r="G589" s="85"/>
      <c r="H589" s="85"/>
      <c r="I589" s="85" t="e">
        <f t="shared" si="17"/>
        <v>#DIV/0!</v>
      </c>
    </row>
    <row r="590" spans="1:9" s="1" customFormat="1" ht="15" hidden="1">
      <c r="A590" s="95" t="s">
        <v>1659</v>
      </c>
      <c r="B590" s="82"/>
      <c r="C590" s="83" t="s">
        <v>1463</v>
      </c>
      <c r="D590" s="83" t="s">
        <v>1348</v>
      </c>
      <c r="E590" s="98" t="s">
        <v>1164</v>
      </c>
      <c r="F590" s="84"/>
      <c r="G590" s="85">
        <f>SUM(G591)</f>
        <v>0</v>
      </c>
      <c r="H590" s="85">
        <f>SUM(H591)</f>
        <v>0</v>
      </c>
      <c r="I590" s="85" t="e">
        <f t="shared" si="17"/>
        <v>#DIV/0!</v>
      </c>
    </row>
    <row r="591" spans="1:9" s="1" customFormat="1" ht="28.5" hidden="1">
      <c r="A591" s="95" t="s">
        <v>1131</v>
      </c>
      <c r="B591" s="82"/>
      <c r="C591" s="83" t="s">
        <v>1463</v>
      </c>
      <c r="D591" s="83" t="s">
        <v>1348</v>
      </c>
      <c r="E591" s="98" t="s">
        <v>1165</v>
      </c>
      <c r="F591" s="84"/>
      <c r="G591" s="85">
        <f>SUM(G592)</f>
        <v>0</v>
      </c>
      <c r="H591" s="85">
        <f>SUM(H592)</f>
        <v>0</v>
      </c>
      <c r="I591" s="85" t="e">
        <f t="shared" si="17"/>
        <v>#DIV/0!</v>
      </c>
    </row>
    <row r="592" spans="1:9" s="1" customFormat="1" ht="19.5" customHeight="1" hidden="1">
      <c r="A592" s="95" t="s">
        <v>1319</v>
      </c>
      <c r="B592" s="82"/>
      <c r="C592" s="83" t="s">
        <v>1463</v>
      </c>
      <c r="D592" s="83" t="s">
        <v>1348</v>
      </c>
      <c r="E592" s="98" t="s">
        <v>1165</v>
      </c>
      <c r="F592" s="84" t="s">
        <v>1320</v>
      </c>
      <c r="G592" s="85"/>
      <c r="H592" s="85"/>
      <c r="I592" s="85" t="e">
        <f t="shared" si="17"/>
        <v>#DIV/0!</v>
      </c>
    </row>
    <row r="593" spans="1:9" s="1" customFormat="1" ht="19.5" customHeight="1" hidden="1">
      <c r="A593" s="94" t="s">
        <v>1374</v>
      </c>
      <c r="B593" s="91"/>
      <c r="C593" s="83" t="s">
        <v>1463</v>
      </c>
      <c r="D593" s="83" t="s">
        <v>1348</v>
      </c>
      <c r="E593" s="92" t="s">
        <v>1375</v>
      </c>
      <c r="F593" s="86"/>
      <c r="G593" s="85">
        <f>SUM(G594)</f>
        <v>0</v>
      </c>
      <c r="H593" s="85">
        <f>SUM(H594)</f>
        <v>0</v>
      </c>
      <c r="I593" s="85" t="e">
        <f t="shared" si="17"/>
        <v>#DIV/0!</v>
      </c>
    </row>
    <row r="594" spans="1:9" s="1" customFormat="1" ht="28.5" hidden="1">
      <c r="A594" s="95" t="s">
        <v>1131</v>
      </c>
      <c r="B594" s="142"/>
      <c r="C594" s="83" t="s">
        <v>1463</v>
      </c>
      <c r="D594" s="83" t="s">
        <v>1348</v>
      </c>
      <c r="E594" s="108" t="s">
        <v>1375</v>
      </c>
      <c r="F594" s="87" t="s">
        <v>235</v>
      </c>
      <c r="G594" s="85">
        <f>SUM(G595)</f>
        <v>0</v>
      </c>
      <c r="H594" s="85">
        <f>SUM(H595)</f>
        <v>0</v>
      </c>
      <c r="I594" s="85" t="e">
        <f t="shared" si="17"/>
        <v>#DIV/0!</v>
      </c>
    </row>
    <row r="595" spans="1:9" s="1" customFormat="1" ht="19.5" customHeight="1" hidden="1">
      <c r="A595" s="95" t="s">
        <v>1660</v>
      </c>
      <c r="B595" s="82"/>
      <c r="C595" s="83" t="s">
        <v>1463</v>
      </c>
      <c r="D595" s="83" t="s">
        <v>1348</v>
      </c>
      <c r="E595" s="108" t="s">
        <v>1661</v>
      </c>
      <c r="F595" s="87" t="s">
        <v>235</v>
      </c>
      <c r="G595" s="85">
        <f>1738.6-1738.6</f>
        <v>0</v>
      </c>
      <c r="H595" s="85">
        <f>1738.6-1738.6</f>
        <v>0</v>
      </c>
      <c r="I595" s="85" t="e">
        <f t="shared" si="17"/>
        <v>#DIV/0!</v>
      </c>
    </row>
    <row r="596" spans="1:9" s="1" customFormat="1" ht="15" hidden="1">
      <c r="A596" s="95" t="s">
        <v>1662</v>
      </c>
      <c r="B596" s="82"/>
      <c r="C596" s="92" t="s">
        <v>1463</v>
      </c>
      <c r="D596" s="92" t="s">
        <v>1463</v>
      </c>
      <c r="E596" s="92"/>
      <c r="F596" s="86"/>
      <c r="G596" s="85">
        <f>SUM(G600+G597)</f>
        <v>0</v>
      </c>
      <c r="H596" s="85">
        <f>SUM(H600+H597)</f>
        <v>0</v>
      </c>
      <c r="I596" s="85" t="e">
        <f t="shared" si="17"/>
        <v>#DIV/0!</v>
      </c>
    </row>
    <row r="597" spans="1:9" s="265" customFormat="1" ht="28.5" hidden="1">
      <c r="A597" s="17" t="s">
        <v>953</v>
      </c>
      <c r="B597" s="91"/>
      <c r="C597" s="92" t="s">
        <v>1463</v>
      </c>
      <c r="D597" s="92" t="s">
        <v>1463</v>
      </c>
      <c r="E597" s="92" t="s">
        <v>1359</v>
      </c>
      <c r="F597" s="86"/>
      <c r="G597" s="85">
        <f>SUM(G598)</f>
        <v>0</v>
      </c>
      <c r="H597" s="85">
        <f>SUM(H598)</f>
        <v>0</v>
      </c>
      <c r="I597" s="85" t="e">
        <f t="shared" si="17"/>
        <v>#DIV/0!</v>
      </c>
    </row>
    <row r="598" spans="1:9" ht="28.5" hidden="1">
      <c r="A598" s="17" t="s">
        <v>1200</v>
      </c>
      <c r="B598" s="91"/>
      <c r="C598" s="92" t="s">
        <v>1463</v>
      </c>
      <c r="D598" s="92" t="s">
        <v>1463</v>
      </c>
      <c r="E598" s="92" t="s">
        <v>1419</v>
      </c>
      <c r="F598" s="86"/>
      <c r="G598" s="85">
        <f>SUM(G599)</f>
        <v>0</v>
      </c>
      <c r="H598" s="85">
        <f>SUM(H599)</f>
        <v>0</v>
      </c>
      <c r="I598" s="85" t="e">
        <f t="shared" si="17"/>
        <v>#DIV/0!</v>
      </c>
    </row>
    <row r="599" spans="1:9" ht="15" hidden="1">
      <c r="A599" s="17" t="s">
        <v>1054</v>
      </c>
      <c r="B599" s="91"/>
      <c r="C599" s="92" t="s">
        <v>1463</v>
      </c>
      <c r="D599" s="92" t="s">
        <v>1463</v>
      </c>
      <c r="E599" s="92" t="s">
        <v>1419</v>
      </c>
      <c r="F599" s="86" t="s">
        <v>1420</v>
      </c>
      <c r="G599" s="85"/>
      <c r="H599" s="85"/>
      <c r="I599" s="85" t="e">
        <f t="shared" si="17"/>
        <v>#DIV/0!</v>
      </c>
    </row>
    <row r="600" spans="1:9" ht="15" hidden="1">
      <c r="A600" s="94" t="s">
        <v>1374</v>
      </c>
      <c r="B600" s="91"/>
      <c r="C600" s="92" t="s">
        <v>1463</v>
      </c>
      <c r="D600" s="92" t="s">
        <v>1463</v>
      </c>
      <c r="E600" s="92" t="s">
        <v>1375</v>
      </c>
      <c r="F600" s="86"/>
      <c r="G600" s="85">
        <f>SUM(G603)+G607+G609+G601</f>
        <v>0</v>
      </c>
      <c r="H600" s="85">
        <f>SUM(H603)+H607+H609+H601</f>
        <v>0</v>
      </c>
      <c r="I600" s="85" t="e">
        <f t="shared" si="17"/>
        <v>#DIV/0!</v>
      </c>
    </row>
    <row r="601" spans="1:9" ht="42.75" hidden="1">
      <c r="A601" s="149" t="s">
        <v>270</v>
      </c>
      <c r="B601" s="91"/>
      <c r="C601" s="92" t="s">
        <v>1463</v>
      </c>
      <c r="D601" s="92" t="s">
        <v>1463</v>
      </c>
      <c r="E601" s="92" t="s">
        <v>271</v>
      </c>
      <c r="F601" s="86"/>
      <c r="G601" s="85">
        <f>SUM(G602)</f>
        <v>0</v>
      </c>
      <c r="H601" s="85">
        <f>SUM(H602)</f>
        <v>0</v>
      </c>
      <c r="I601" s="85" t="e">
        <f t="shared" si="17"/>
        <v>#DIV/0!</v>
      </c>
    </row>
    <row r="602" spans="1:9" ht="15" hidden="1">
      <c r="A602" s="95" t="s">
        <v>1486</v>
      </c>
      <c r="B602" s="91"/>
      <c r="C602" s="92" t="s">
        <v>1463</v>
      </c>
      <c r="D602" s="92" t="s">
        <v>1463</v>
      </c>
      <c r="E602" s="92" t="s">
        <v>271</v>
      </c>
      <c r="F602" s="86" t="s">
        <v>1487</v>
      </c>
      <c r="G602" s="85"/>
      <c r="H602" s="85"/>
      <c r="I602" s="85" t="e">
        <f t="shared" si="17"/>
        <v>#DIV/0!</v>
      </c>
    </row>
    <row r="603" spans="1:9" ht="28.5" hidden="1">
      <c r="A603" s="95" t="s">
        <v>1667</v>
      </c>
      <c r="B603" s="91"/>
      <c r="C603" s="92" t="s">
        <v>1463</v>
      </c>
      <c r="D603" s="92" t="s">
        <v>1463</v>
      </c>
      <c r="E603" s="92" t="s">
        <v>1668</v>
      </c>
      <c r="F603" s="86"/>
      <c r="G603" s="85">
        <f>SUM(G604:G606)</f>
        <v>0</v>
      </c>
      <c r="H603" s="85">
        <f>SUM(H604:H606)</f>
        <v>0</v>
      </c>
      <c r="I603" s="85" t="e">
        <f t="shared" si="17"/>
        <v>#DIV/0!</v>
      </c>
    </row>
    <row r="604" spans="1:9" ht="19.5" customHeight="1" hidden="1">
      <c r="A604" s="17" t="s">
        <v>1054</v>
      </c>
      <c r="B604" s="82"/>
      <c r="C604" s="92" t="s">
        <v>1463</v>
      </c>
      <c r="D604" s="92" t="s">
        <v>1463</v>
      </c>
      <c r="E604" s="92" t="s">
        <v>1668</v>
      </c>
      <c r="F604" s="86" t="s">
        <v>1420</v>
      </c>
      <c r="G604" s="85"/>
      <c r="H604" s="85"/>
      <c r="I604" s="85" t="e">
        <f t="shared" si="17"/>
        <v>#DIV/0!</v>
      </c>
    </row>
    <row r="605" spans="1:9" ht="15" hidden="1">
      <c r="A605" s="95" t="s">
        <v>1319</v>
      </c>
      <c r="B605" s="142"/>
      <c r="C605" s="108" t="s">
        <v>1463</v>
      </c>
      <c r="D605" s="108" t="s">
        <v>1463</v>
      </c>
      <c r="E605" s="92" t="s">
        <v>1668</v>
      </c>
      <c r="F605" s="87" t="s">
        <v>1320</v>
      </c>
      <c r="G605" s="85"/>
      <c r="H605" s="85"/>
      <c r="I605" s="85" t="e">
        <f t="shared" si="17"/>
        <v>#DIV/0!</v>
      </c>
    </row>
    <row r="606" spans="1:9" s="256" customFormat="1" ht="19.5" customHeight="1" hidden="1">
      <c r="A606" s="95" t="s">
        <v>1131</v>
      </c>
      <c r="B606" s="82"/>
      <c r="C606" s="92" t="s">
        <v>1463</v>
      </c>
      <c r="D606" s="92" t="s">
        <v>1463</v>
      </c>
      <c r="E606" s="92" t="s">
        <v>1668</v>
      </c>
      <c r="F606" s="116" t="s">
        <v>235</v>
      </c>
      <c r="G606" s="21"/>
      <c r="H606" s="21"/>
      <c r="I606" s="85" t="e">
        <f t="shared" si="17"/>
        <v>#DIV/0!</v>
      </c>
    </row>
    <row r="607" spans="1:9" ht="28.5" hidden="1">
      <c r="A607" s="136" t="s">
        <v>901</v>
      </c>
      <c r="B607" s="82"/>
      <c r="C607" s="92" t="s">
        <v>1463</v>
      </c>
      <c r="D607" s="92" t="s">
        <v>1463</v>
      </c>
      <c r="E607" s="92" t="s">
        <v>1456</v>
      </c>
      <c r="F607" s="116"/>
      <c r="G607" s="21">
        <f>SUM(G608)</f>
        <v>0</v>
      </c>
      <c r="H607" s="21">
        <f>SUM(H608)</f>
        <v>0</v>
      </c>
      <c r="I607" s="85" t="e">
        <f t="shared" si="17"/>
        <v>#DIV/0!</v>
      </c>
    </row>
    <row r="608" spans="1:9" ht="28.5" hidden="1">
      <c r="A608" s="95" t="s">
        <v>1131</v>
      </c>
      <c r="B608" s="82"/>
      <c r="C608" s="92" t="s">
        <v>1463</v>
      </c>
      <c r="D608" s="92" t="s">
        <v>1463</v>
      </c>
      <c r="E608" s="92" t="s">
        <v>1456</v>
      </c>
      <c r="F608" s="116" t="s">
        <v>235</v>
      </c>
      <c r="G608" s="21"/>
      <c r="H608" s="21"/>
      <c r="I608" s="85" t="e">
        <f t="shared" si="17"/>
        <v>#DIV/0!</v>
      </c>
    </row>
    <row r="609" spans="1:9" ht="19.5" customHeight="1" hidden="1">
      <c r="A609" s="95" t="s">
        <v>1069</v>
      </c>
      <c r="B609" s="82"/>
      <c r="C609" s="92" t="s">
        <v>283</v>
      </c>
      <c r="D609" s="92" t="s">
        <v>283</v>
      </c>
      <c r="E609" s="92" t="s">
        <v>1018</v>
      </c>
      <c r="F609" s="116"/>
      <c r="G609" s="21">
        <f>SUM(G610)</f>
        <v>0</v>
      </c>
      <c r="H609" s="21">
        <f>SUM(H610)</f>
        <v>0</v>
      </c>
      <c r="I609" s="85" t="e">
        <f t="shared" si="17"/>
        <v>#DIV/0!</v>
      </c>
    </row>
    <row r="610" spans="1:9" ht="19.5" customHeight="1" hidden="1">
      <c r="A610" s="17" t="s">
        <v>1054</v>
      </c>
      <c r="B610" s="82"/>
      <c r="C610" s="92" t="s">
        <v>1463</v>
      </c>
      <c r="D610" s="92" t="s">
        <v>1463</v>
      </c>
      <c r="E610" s="92" t="s">
        <v>1018</v>
      </c>
      <c r="F610" s="116" t="s">
        <v>1420</v>
      </c>
      <c r="G610" s="21"/>
      <c r="H610" s="21"/>
      <c r="I610" s="85" t="e">
        <f aca="true" t="shared" si="20" ref="I610:I673">SUM(H610/G610*100)</f>
        <v>#DIV/0!</v>
      </c>
    </row>
    <row r="611" spans="1:9" ht="19.5" customHeight="1" hidden="1">
      <c r="A611" s="95" t="s">
        <v>1679</v>
      </c>
      <c r="B611" s="82"/>
      <c r="C611" s="83" t="s">
        <v>1680</v>
      </c>
      <c r="D611" s="83"/>
      <c r="E611" s="83"/>
      <c r="F611" s="84"/>
      <c r="G611" s="85">
        <f>SUM(G615)</f>
        <v>0</v>
      </c>
      <c r="H611" s="85">
        <f>SUM(H615)</f>
        <v>0</v>
      </c>
      <c r="I611" s="85" t="e">
        <f t="shared" si="20"/>
        <v>#DIV/0!</v>
      </c>
    </row>
    <row r="612" spans="1:9" ht="15" hidden="1">
      <c r="A612" s="95" t="s">
        <v>1687</v>
      </c>
      <c r="B612" s="82"/>
      <c r="C612" s="83" t="s">
        <v>1680</v>
      </c>
      <c r="D612" s="83" t="s">
        <v>1314</v>
      </c>
      <c r="E612" s="83"/>
      <c r="F612" s="84"/>
      <c r="G612" s="85">
        <f>SUM(G613)</f>
        <v>0</v>
      </c>
      <c r="H612" s="85">
        <f>SUM(H613)</f>
        <v>0</v>
      </c>
      <c r="I612" s="85" t="e">
        <f t="shared" si="20"/>
        <v>#DIV/0!</v>
      </c>
    </row>
    <row r="613" spans="1:9" ht="19.5" customHeight="1" hidden="1">
      <c r="A613" s="95" t="s">
        <v>1690</v>
      </c>
      <c r="B613" s="82"/>
      <c r="C613" s="83" t="s">
        <v>1680</v>
      </c>
      <c r="D613" s="83" t="s">
        <v>1314</v>
      </c>
      <c r="E613" s="83" t="s">
        <v>902</v>
      </c>
      <c r="F613" s="84"/>
      <c r="G613" s="85">
        <f>SUM(G614)</f>
        <v>0</v>
      </c>
      <c r="H613" s="85">
        <f>SUM(H614)</f>
        <v>0</v>
      </c>
      <c r="I613" s="85" t="e">
        <f t="shared" si="20"/>
        <v>#DIV/0!</v>
      </c>
    </row>
    <row r="614" spans="1:9" ht="15" hidden="1">
      <c r="A614" s="95" t="s">
        <v>1409</v>
      </c>
      <c r="B614" s="82"/>
      <c r="C614" s="83" t="s">
        <v>1680</v>
      </c>
      <c r="D614" s="83" t="s">
        <v>1314</v>
      </c>
      <c r="E614" s="83" t="s">
        <v>902</v>
      </c>
      <c r="F614" s="84" t="s">
        <v>903</v>
      </c>
      <c r="G614" s="85"/>
      <c r="H614" s="85"/>
      <c r="I614" s="85" t="e">
        <f t="shared" si="20"/>
        <v>#DIV/0!</v>
      </c>
    </row>
    <row r="615" spans="1:9" ht="15" hidden="1">
      <c r="A615" s="125" t="s">
        <v>1695</v>
      </c>
      <c r="B615" s="82"/>
      <c r="C615" s="83" t="s">
        <v>1680</v>
      </c>
      <c r="D615" s="92" t="s">
        <v>1322</v>
      </c>
      <c r="E615" s="83"/>
      <c r="F615" s="84"/>
      <c r="G615" s="85">
        <f>SUM(G616+G619+G628+G637+G635)</f>
        <v>0</v>
      </c>
      <c r="H615" s="85">
        <f>SUM(H616+H619+H628+H637+H635)</f>
        <v>0</v>
      </c>
      <c r="I615" s="85" t="e">
        <f t="shared" si="20"/>
        <v>#DIV/0!</v>
      </c>
    </row>
    <row r="616" spans="1:9" ht="19.5" customHeight="1" hidden="1">
      <c r="A616" s="125" t="s">
        <v>904</v>
      </c>
      <c r="B616" s="82"/>
      <c r="C616" s="83" t="s">
        <v>1680</v>
      </c>
      <c r="D616" s="92" t="s">
        <v>1322</v>
      </c>
      <c r="E616" s="83" t="s">
        <v>1073</v>
      </c>
      <c r="F616" s="84"/>
      <c r="G616" s="85">
        <f>SUM(G617)</f>
        <v>0</v>
      </c>
      <c r="H616" s="85">
        <f>SUM(H617)</f>
        <v>0</v>
      </c>
      <c r="I616" s="85" t="e">
        <f t="shared" si="20"/>
        <v>#DIV/0!</v>
      </c>
    </row>
    <row r="617" spans="1:9" ht="19.5" customHeight="1" hidden="1">
      <c r="A617" s="125" t="s">
        <v>1698</v>
      </c>
      <c r="B617" s="82"/>
      <c r="C617" s="83" t="s">
        <v>1680</v>
      </c>
      <c r="D617" s="92" t="s">
        <v>1322</v>
      </c>
      <c r="E617" s="83" t="s">
        <v>905</v>
      </c>
      <c r="F617" s="84"/>
      <c r="G617" s="85">
        <f>SUM(G618)</f>
        <v>0</v>
      </c>
      <c r="H617" s="85">
        <f>SUM(H618)</f>
        <v>0</v>
      </c>
      <c r="I617" s="85" t="e">
        <f t="shared" si="20"/>
        <v>#DIV/0!</v>
      </c>
    </row>
    <row r="618" spans="1:9" ht="19.5" customHeight="1" hidden="1">
      <c r="A618" s="125" t="s">
        <v>1700</v>
      </c>
      <c r="B618" s="82"/>
      <c r="C618" s="83" t="s">
        <v>1680</v>
      </c>
      <c r="D618" s="92" t="s">
        <v>1322</v>
      </c>
      <c r="E618" s="83" t="s">
        <v>905</v>
      </c>
      <c r="F618" s="84" t="s">
        <v>1701</v>
      </c>
      <c r="G618" s="85"/>
      <c r="H618" s="85"/>
      <c r="I618" s="85" t="e">
        <f t="shared" si="20"/>
        <v>#DIV/0!</v>
      </c>
    </row>
    <row r="619" spans="1:9" s="1" customFormat="1" ht="19.5" customHeight="1" hidden="1">
      <c r="A619" s="95" t="s">
        <v>1702</v>
      </c>
      <c r="B619" s="82"/>
      <c r="C619" s="83" t="s">
        <v>1680</v>
      </c>
      <c r="D619" s="92" t="s">
        <v>1322</v>
      </c>
      <c r="E619" s="83" t="s">
        <v>1703</v>
      </c>
      <c r="F619" s="84"/>
      <c r="G619" s="85">
        <f>SUM(G623+G626+G620)</f>
        <v>0</v>
      </c>
      <c r="H619" s="85">
        <f>SUM(H623+H626+H620)</f>
        <v>0</v>
      </c>
      <c r="I619" s="85" t="e">
        <f t="shared" si="20"/>
        <v>#DIV/0!</v>
      </c>
    </row>
    <row r="620" spans="1:9" s="1" customFormat="1" ht="19.5" customHeight="1" hidden="1">
      <c r="A620" s="125" t="s">
        <v>1765</v>
      </c>
      <c r="B620" s="82"/>
      <c r="C620" s="83" t="s">
        <v>1680</v>
      </c>
      <c r="D620" s="83" t="s">
        <v>1322</v>
      </c>
      <c r="E620" s="83" t="s">
        <v>906</v>
      </c>
      <c r="F620" s="84"/>
      <c r="G620" s="85">
        <f>SUM(G621)</f>
        <v>0</v>
      </c>
      <c r="H620" s="85">
        <f>SUM(H621)</f>
        <v>0</v>
      </c>
      <c r="I620" s="85" t="e">
        <f t="shared" si="20"/>
        <v>#DIV/0!</v>
      </c>
    </row>
    <row r="621" spans="1:9" s="1" customFormat="1" ht="19.5" customHeight="1" hidden="1">
      <c r="A621" s="277" t="s">
        <v>1732</v>
      </c>
      <c r="B621" s="142"/>
      <c r="C621" s="108" t="s">
        <v>1680</v>
      </c>
      <c r="D621" s="108" t="s">
        <v>1322</v>
      </c>
      <c r="E621" s="108" t="s">
        <v>1733</v>
      </c>
      <c r="F621" s="87"/>
      <c r="G621" s="85">
        <f>SUM(G622)</f>
        <v>0</v>
      </c>
      <c r="H621" s="85">
        <f>SUM(H622)</f>
        <v>0</v>
      </c>
      <c r="I621" s="85" t="e">
        <f t="shared" si="20"/>
        <v>#DIV/0!</v>
      </c>
    </row>
    <row r="622" spans="1:9" s="1" customFormat="1" ht="19.5" customHeight="1" hidden="1">
      <c r="A622" s="95" t="s">
        <v>1453</v>
      </c>
      <c r="B622" s="142"/>
      <c r="C622" s="108" t="s">
        <v>1680</v>
      </c>
      <c r="D622" s="108" t="s">
        <v>1322</v>
      </c>
      <c r="E622" s="108" t="s">
        <v>1733</v>
      </c>
      <c r="F622" s="87" t="s">
        <v>1454</v>
      </c>
      <c r="G622" s="85"/>
      <c r="H622" s="85"/>
      <c r="I622" s="85" t="e">
        <f t="shared" si="20"/>
        <v>#DIV/0!</v>
      </c>
    </row>
    <row r="623" spans="1:9" ht="19.5" customHeight="1" hidden="1">
      <c r="A623" s="95" t="s">
        <v>538</v>
      </c>
      <c r="B623" s="82"/>
      <c r="C623" s="92" t="s">
        <v>1680</v>
      </c>
      <c r="D623" s="92" t="s">
        <v>1322</v>
      </c>
      <c r="E623" s="83" t="s">
        <v>1736</v>
      </c>
      <c r="F623" s="84"/>
      <c r="G623" s="85">
        <f>SUM(G624)</f>
        <v>0</v>
      </c>
      <c r="H623" s="85">
        <f>SUM(H624)</f>
        <v>0</v>
      </c>
      <c r="I623" s="85" t="e">
        <f t="shared" si="20"/>
        <v>#DIV/0!</v>
      </c>
    </row>
    <row r="624" spans="1:9" ht="19.5" customHeight="1" hidden="1">
      <c r="A624" s="125" t="s">
        <v>1737</v>
      </c>
      <c r="B624" s="82"/>
      <c r="C624" s="92" t="s">
        <v>1680</v>
      </c>
      <c r="D624" s="92" t="s">
        <v>1322</v>
      </c>
      <c r="E624" s="83" t="s">
        <v>1738</v>
      </c>
      <c r="F624" s="86"/>
      <c r="G624" s="85">
        <f>SUM(G625)</f>
        <v>0</v>
      </c>
      <c r="H624" s="85">
        <f>SUM(H625)</f>
        <v>0</v>
      </c>
      <c r="I624" s="85" t="e">
        <f t="shared" si="20"/>
        <v>#DIV/0!</v>
      </c>
    </row>
    <row r="625" spans="1:9" ht="19.5" customHeight="1" hidden="1">
      <c r="A625" s="95" t="s">
        <v>1453</v>
      </c>
      <c r="B625" s="145"/>
      <c r="C625" s="92" t="s">
        <v>1680</v>
      </c>
      <c r="D625" s="92" t="s">
        <v>1322</v>
      </c>
      <c r="E625" s="83" t="s">
        <v>1738</v>
      </c>
      <c r="F625" s="116" t="s">
        <v>1454</v>
      </c>
      <c r="G625" s="21"/>
      <c r="H625" s="21"/>
      <c r="I625" s="85" t="e">
        <f t="shared" si="20"/>
        <v>#DIV/0!</v>
      </c>
    </row>
    <row r="626" spans="1:9" s="1" customFormat="1" ht="15" hidden="1">
      <c r="A626" s="125" t="s">
        <v>1761</v>
      </c>
      <c r="B626" s="82"/>
      <c r="C626" s="92" t="s">
        <v>1680</v>
      </c>
      <c r="D626" s="92" t="s">
        <v>1322</v>
      </c>
      <c r="E626" s="83" t="s">
        <v>907</v>
      </c>
      <c r="F626" s="86"/>
      <c r="G626" s="85">
        <f>SUM(G627)</f>
        <v>0</v>
      </c>
      <c r="H626" s="85">
        <f>SUM(H627)</f>
        <v>0</v>
      </c>
      <c r="I626" s="85" t="e">
        <f t="shared" si="20"/>
        <v>#DIV/0!</v>
      </c>
    </row>
    <row r="627" spans="1:9" ht="19.5" customHeight="1" hidden="1">
      <c r="A627" s="95" t="s">
        <v>1453</v>
      </c>
      <c r="B627" s="145"/>
      <c r="C627" s="92" t="s">
        <v>1680</v>
      </c>
      <c r="D627" s="92" t="s">
        <v>1322</v>
      </c>
      <c r="E627" s="83" t="s">
        <v>907</v>
      </c>
      <c r="F627" s="116" t="s">
        <v>1454</v>
      </c>
      <c r="G627" s="21"/>
      <c r="H627" s="21"/>
      <c r="I627" s="85" t="e">
        <f t="shared" si="20"/>
        <v>#DIV/0!</v>
      </c>
    </row>
    <row r="628" spans="1:9" ht="15.75" hidden="1">
      <c r="A628" s="95" t="s">
        <v>1480</v>
      </c>
      <c r="B628" s="107"/>
      <c r="C628" s="92" t="s">
        <v>1680</v>
      </c>
      <c r="D628" s="92" t="s">
        <v>1322</v>
      </c>
      <c r="E628" s="92" t="s">
        <v>1481</v>
      </c>
      <c r="F628" s="116"/>
      <c r="G628" s="21">
        <f>SUM(G629)</f>
        <v>0</v>
      </c>
      <c r="H628" s="21">
        <f>SUM(H629)</f>
        <v>0</v>
      </c>
      <c r="I628" s="85" t="e">
        <f t="shared" si="20"/>
        <v>#DIV/0!</v>
      </c>
    </row>
    <row r="629" spans="1:9" ht="42.75" hidden="1">
      <c r="A629" s="95" t="s">
        <v>908</v>
      </c>
      <c r="B629" s="145"/>
      <c r="C629" s="92" t="s">
        <v>1680</v>
      </c>
      <c r="D629" s="92" t="s">
        <v>1322</v>
      </c>
      <c r="E629" s="92" t="s">
        <v>995</v>
      </c>
      <c r="F629" s="116"/>
      <c r="G629" s="21">
        <f>SUM(G630)+G633</f>
        <v>0</v>
      </c>
      <c r="H629" s="21">
        <f>SUM(H630)+H633</f>
        <v>0</v>
      </c>
      <c r="I629" s="85" t="e">
        <f t="shared" si="20"/>
        <v>#DIV/0!</v>
      </c>
    </row>
    <row r="630" spans="1:9" s="1" customFormat="1" ht="28.5" hidden="1">
      <c r="A630" s="95" t="s">
        <v>909</v>
      </c>
      <c r="B630" s="145"/>
      <c r="C630" s="92" t="s">
        <v>1680</v>
      </c>
      <c r="D630" s="92" t="s">
        <v>1322</v>
      </c>
      <c r="E630" s="92" t="s">
        <v>1767</v>
      </c>
      <c r="F630" s="116"/>
      <c r="G630" s="21">
        <f>SUM(G631+G632)</f>
        <v>0</v>
      </c>
      <c r="H630" s="21">
        <f>SUM(H631+H632)</f>
        <v>0</v>
      </c>
      <c r="I630" s="85" t="e">
        <f t="shared" si="20"/>
        <v>#DIV/0!</v>
      </c>
    </row>
    <row r="631" spans="1:9" ht="15" hidden="1">
      <c r="A631" s="149" t="s">
        <v>1319</v>
      </c>
      <c r="B631" s="145"/>
      <c r="C631" s="92" t="s">
        <v>1680</v>
      </c>
      <c r="D631" s="92" t="s">
        <v>1322</v>
      </c>
      <c r="E631" s="92" t="s">
        <v>1767</v>
      </c>
      <c r="F631" s="116" t="s">
        <v>1320</v>
      </c>
      <c r="G631" s="21"/>
      <c r="H631" s="21"/>
      <c r="I631" s="85" t="e">
        <f t="shared" si="20"/>
        <v>#DIV/0!</v>
      </c>
    </row>
    <row r="632" spans="1:9" ht="15" hidden="1">
      <c r="A632" s="95" t="s">
        <v>1700</v>
      </c>
      <c r="B632" s="145"/>
      <c r="C632" s="92" t="s">
        <v>1680</v>
      </c>
      <c r="D632" s="92" t="s">
        <v>1322</v>
      </c>
      <c r="E632" s="92" t="s">
        <v>1767</v>
      </c>
      <c r="F632" s="116" t="s">
        <v>1701</v>
      </c>
      <c r="G632" s="21"/>
      <c r="H632" s="21"/>
      <c r="I632" s="85" t="e">
        <f t="shared" si="20"/>
        <v>#DIV/0!</v>
      </c>
    </row>
    <row r="633" spans="1:9" ht="19.5" customHeight="1" hidden="1">
      <c r="A633" s="95" t="s">
        <v>1768</v>
      </c>
      <c r="B633" s="145"/>
      <c r="C633" s="92" t="s">
        <v>1680</v>
      </c>
      <c r="D633" s="92" t="s">
        <v>1322</v>
      </c>
      <c r="E633" s="92" t="s">
        <v>1769</v>
      </c>
      <c r="F633" s="116"/>
      <c r="G633" s="21">
        <f>SUM(G634)</f>
        <v>0</v>
      </c>
      <c r="H633" s="21">
        <f>SUM(H634)</f>
        <v>0</v>
      </c>
      <c r="I633" s="85" t="e">
        <f t="shared" si="20"/>
        <v>#DIV/0!</v>
      </c>
    </row>
    <row r="634" spans="1:9" ht="19.5" customHeight="1" hidden="1">
      <c r="A634" s="95" t="s">
        <v>1700</v>
      </c>
      <c r="B634" s="145"/>
      <c r="C634" s="92" t="s">
        <v>1680</v>
      </c>
      <c r="D634" s="92" t="s">
        <v>1322</v>
      </c>
      <c r="E634" s="92" t="s">
        <v>1769</v>
      </c>
      <c r="F634" s="116" t="s">
        <v>1701</v>
      </c>
      <c r="G634" s="21"/>
      <c r="H634" s="21"/>
      <c r="I634" s="85" t="e">
        <f t="shared" si="20"/>
        <v>#DIV/0!</v>
      </c>
    </row>
    <row r="635" spans="1:9" ht="19.5" customHeight="1" hidden="1">
      <c r="A635" s="95" t="s">
        <v>506</v>
      </c>
      <c r="B635" s="145"/>
      <c r="C635" s="92" t="s">
        <v>1680</v>
      </c>
      <c r="D635" s="92" t="s">
        <v>1322</v>
      </c>
      <c r="E635" s="92" t="s">
        <v>1769</v>
      </c>
      <c r="F635" s="116"/>
      <c r="G635" s="21">
        <f>SUM(G636)</f>
        <v>0</v>
      </c>
      <c r="H635" s="21">
        <f>SUM(H636)</f>
        <v>0</v>
      </c>
      <c r="I635" s="85" t="e">
        <f t="shared" si="20"/>
        <v>#DIV/0!</v>
      </c>
    </row>
    <row r="636" spans="1:9" ht="19.5" customHeight="1" hidden="1">
      <c r="A636" s="95" t="s">
        <v>1700</v>
      </c>
      <c r="B636" s="145"/>
      <c r="C636" s="92" t="s">
        <v>1680</v>
      </c>
      <c r="D636" s="92" t="s">
        <v>1322</v>
      </c>
      <c r="E636" s="92" t="s">
        <v>1769</v>
      </c>
      <c r="F636" s="116" t="s">
        <v>1701</v>
      </c>
      <c r="G636" s="21"/>
      <c r="H636" s="21"/>
      <c r="I636" s="85" t="e">
        <f t="shared" si="20"/>
        <v>#DIV/0!</v>
      </c>
    </row>
    <row r="637" spans="1:9" ht="19.5" customHeight="1" hidden="1">
      <c r="A637" s="94" t="s">
        <v>1374</v>
      </c>
      <c r="B637" s="91"/>
      <c r="C637" s="92" t="s">
        <v>1680</v>
      </c>
      <c r="D637" s="92" t="s">
        <v>1322</v>
      </c>
      <c r="E637" s="92" t="s">
        <v>1375</v>
      </c>
      <c r="F637" s="86"/>
      <c r="G637" s="85">
        <f>SUM(G638)</f>
        <v>0</v>
      </c>
      <c r="H637" s="85">
        <f>SUM(H638)</f>
        <v>0</v>
      </c>
      <c r="I637" s="85" t="e">
        <f t="shared" si="20"/>
        <v>#DIV/0!</v>
      </c>
    </row>
    <row r="638" spans="1:9" ht="15" hidden="1">
      <c r="A638" s="149" t="s">
        <v>1319</v>
      </c>
      <c r="B638" s="82"/>
      <c r="C638" s="92" t="s">
        <v>1680</v>
      </c>
      <c r="D638" s="92" t="s">
        <v>1322</v>
      </c>
      <c r="E638" s="92" t="s">
        <v>1375</v>
      </c>
      <c r="F638" s="86" t="s">
        <v>1320</v>
      </c>
      <c r="G638" s="85">
        <f>SUM(G639)</f>
        <v>0</v>
      </c>
      <c r="H638" s="85">
        <f>SUM(H639)</f>
        <v>0</v>
      </c>
      <c r="I638" s="85" t="e">
        <f t="shared" si="20"/>
        <v>#DIV/0!</v>
      </c>
    </row>
    <row r="639" spans="1:9" ht="28.5" hidden="1">
      <c r="A639" s="149" t="s">
        <v>1040</v>
      </c>
      <c r="B639" s="82"/>
      <c r="C639" s="92" t="s">
        <v>1680</v>
      </c>
      <c r="D639" s="92" t="s">
        <v>1322</v>
      </c>
      <c r="E639" s="90" t="s">
        <v>1041</v>
      </c>
      <c r="F639" s="84" t="s">
        <v>1320</v>
      </c>
      <c r="G639" s="85">
        <f>SUM(G640:G641)</f>
        <v>0</v>
      </c>
      <c r="H639" s="85">
        <f>SUM(H640:H641)</f>
        <v>0</v>
      </c>
      <c r="I639" s="85" t="e">
        <f t="shared" si="20"/>
        <v>#DIV/0!</v>
      </c>
    </row>
    <row r="640" spans="1:9" ht="28.5" hidden="1">
      <c r="A640" s="95" t="s">
        <v>909</v>
      </c>
      <c r="B640" s="91"/>
      <c r="C640" s="92" t="s">
        <v>1680</v>
      </c>
      <c r="D640" s="92" t="s">
        <v>1322</v>
      </c>
      <c r="E640" s="90" t="s">
        <v>1773</v>
      </c>
      <c r="F640" s="84" t="s">
        <v>1320</v>
      </c>
      <c r="G640" s="21"/>
      <c r="H640" s="21"/>
      <c r="I640" s="85" t="e">
        <f t="shared" si="20"/>
        <v>#DIV/0!</v>
      </c>
    </row>
    <row r="641" spans="1:9" ht="28.5" hidden="1">
      <c r="A641" s="95" t="s">
        <v>910</v>
      </c>
      <c r="B641" s="91"/>
      <c r="C641" s="92" t="s">
        <v>1680</v>
      </c>
      <c r="D641" s="92" t="s">
        <v>1322</v>
      </c>
      <c r="E641" s="90" t="s">
        <v>837</v>
      </c>
      <c r="F641" s="84" t="s">
        <v>1320</v>
      </c>
      <c r="G641" s="21"/>
      <c r="H641" s="21"/>
      <c r="I641" s="85" t="e">
        <f t="shared" si="20"/>
        <v>#DIV/0!</v>
      </c>
    </row>
    <row r="642" spans="1:9" s="278" customFormat="1" ht="15">
      <c r="A642" s="149" t="s">
        <v>1658</v>
      </c>
      <c r="B642" s="89"/>
      <c r="C642" s="90" t="s">
        <v>1354</v>
      </c>
      <c r="D642" s="90"/>
      <c r="E642" s="90"/>
      <c r="F642" s="116"/>
      <c r="G642" s="21">
        <f aca="true" t="shared" si="21" ref="G642:H645">SUM(G643)</f>
        <v>1504.9</v>
      </c>
      <c r="H642" s="21">
        <f t="shared" si="21"/>
        <v>1200</v>
      </c>
      <c r="I642" s="85">
        <f t="shared" si="20"/>
        <v>79.73951757591865</v>
      </c>
    </row>
    <row r="643" spans="1:9" ht="15">
      <c r="A643" s="95" t="s">
        <v>868</v>
      </c>
      <c r="B643" s="82"/>
      <c r="C643" s="83" t="s">
        <v>1354</v>
      </c>
      <c r="D643" s="83" t="s">
        <v>1378</v>
      </c>
      <c r="E643" s="92"/>
      <c r="F643" s="86"/>
      <c r="G643" s="21">
        <f t="shared" si="21"/>
        <v>1504.9</v>
      </c>
      <c r="H643" s="21">
        <f t="shared" si="21"/>
        <v>1200</v>
      </c>
      <c r="I643" s="85">
        <f t="shared" si="20"/>
        <v>79.73951757591865</v>
      </c>
    </row>
    <row r="644" spans="1:9" ht="15">
      <c r="A644" s="94" t="s">
        <v>1374</v>
      </c>
      <c r="B644" s="91"/>
      <c r="C644" s="83" t="s">
        <v>1354</v>
      </c>
      <c r="D644" s="83" t="s">
        <v>1378</v>
      </c>
      <c r="E644" s="92" t="s">
        <v>1375</v>
      </c>
      <c r="F644" s="86"/>
      <c r="G644" s="21">
        <f t="shared" si="21"/>
        <v>1504.9</v>
      </c>
      <c r="H644" s="21">
        <f t="shared" si="21"/>
        <v>1200</v>
      </c>
      <c r="I644" s="85">
        <f t="shared" si="20"/>
        <v>79.73951757591865</v>
      </c>
    </row>
    <row r="645" spans="1:9" ht="28.5">
      <c r="A645" s="136" t="s">
        <v>372</v>
      </c>
      <c r="B645" s="82"/>
      <c r="C645" s="83" t="s">
        <v>1354</v>
      </c>
      <c r="D645" s="83" t="s">
        <v>1378</v>
      </c>
      <c r="E645" s="92" t="s">
        <v>1018</v>
      </c>
      <c r="F645" s="116"/>
      <c r="G645" s="21">
        <f t="shared" si="21"/>
        <v>1504.9</v>
      </c>
      <c r="H645" s="21">
        <f t="shared" si="21"/>
        <v>1200</v>
      </c>
      <c r="I645" s="85">
        <f t="shared" si="20"/>
        <v>79.73951757591865</v>
      </c>
    </row>
    <row r="646" spans="1:9" ht="15">
      <c r="A646" s="136" t="s">
        <v>1418</v>
      </c>
      <c r="B646" s="82"/>
      <c r="C646" s="83" t="s">
        <v>1354</v>
      </c>
      <c r="D646" s="83" t="s">
        <v>1378</v>
      </c>
      <c r="E646" s="92" t="s">
        <v>1018</v>
      </c>
      <c r="F646" s="116" t="s">
        <v>1420</v>
      </c>
      <c r="G646" s="21">
        <v>1504.9</v>
      </c>
      <c r="H646" s="21">
        <v>1200</v>
      </c>
      <c r="I646" s="85">
        <f t="shared" si="20"/>
        <v>79.73951757591865</v>
      </c>
    </row>
    <row r="647" spans="1:9" ht="15">
      <c r="A647" s="136" t="s">
        <v>522</v>
      </c>
      <c r="B647" s="82"/>
      <c r="C647" s="83" t="s">
        <v>952</v>
      </c>
      <c r="D647" s="83"/>
      <c r="E647" s="92"/>
      <c r="F647" s="116"/>
      <c r="G647" s="21">
        <f aca="true" t="shared" si="22" ref="G647:H652">SUM(G648)</f>
        <v>115</v>
      </c>
      <c r="H647" s="21">
        <f t="shared" si="22"/>
        <v>115</v>
      </c>
      <c r="I647" s="85">
        <f t="shared" si="20"/>
        <v>100</v>
      </c>
    </row>
    <row r="648" spans="1:9" ht="15">
      <c r="A648" s="136" t="s">
        <v>523</v>
      </c>
      <c r="B648" s="82"/>
      <c r="C648" s="83" t="s">
        <v>952</v>
      </c>
      <c r="D648" s="83" t="s">
        <v>1346</v>
      </c>
      <c r="E648" s="92"/>
      <c r="F648" s="116"/>
      <c r="G648" s="21">
        <f t="shared" si="22"/>
        <v>115</v>
      </c>
      <c r="H648" s="21">
        <f t="shared" si="22"/>
        <v>115</v>
      </c>
      <c r="I648" s="85">
        <f t="shared" si="20"/>
        <v>100</v>
      </c>
    </row>
    <row r="649" spans="1:9" ht="15">
      <c r="A649" s="136" t="s">
        <v>524</v>
      </c>
      <c r="B649" s="82"/>
      <c r="C649" s="83" t="s">
        <v>952</v>
      </c>
      <c r="D649" s="83" t="s">
        <v>1346</v>
      </c>
      <c r="E649" s="92" t="s">
        <v>525</v>
      </c>
      <c r="F649" s="116"/>
      <c r="G649" s="21">
        <f t="shared" si="22"/>
        <v>115</v>
      </c>
      <c r="H649" s="21">
        <f t="shared" si="22"/>
        <v>115</v>
      </c>
      <c r="I649" s="85">
        <f t="shared" si="20"/>
        <v>100</v>
      </c>
    </row>
    <row r="650" spans="1:9" ht="15">
      <c r="A650" s="136" t="s">
        <v>305</v>
      </c>
      <c r="B650" s="82"/>
      <c r="C650" s="83" t="s">
        <v>952</v>
      </c>
      <c r="D650" s="83" t="s">
        <v>1346</v>
      </c>
      <c r="E650" s="92" t="s">
        <v>526</v>
      </c>
      <c r="F650" s="116"/>
      <c r="G650" s="21">
        <f t="shared" si="22"/>
        <v>115</v>
      </c>
      <c r="H650" s="21">
        <f t="shared" si="22"/>
        <v>115</v>
      </c>
      <c r="I650" s="85">
        <f t="shared" si="20"/>
        <v>100</v>
      </c>
    </row>
    <row r="651" spans="1:9" ht="15">
      <c r="A651" s="94" t="s">
        <v>313</v>
      </c>
      <c r="B651" s="82"/>
      <c r="C651" s="83" t="s">
        <v>952</v>
      </c>
      <c r="D651" s="83" t="s">
        <v>1346</v>
      </c>
      <c r="E651" s="92" t="s">
        <v>527</v>
      </c>
      <c r="F651" s="116"/>
      <c r="G651" s="21">
        <f t="shared" si="22"/>
        <v>115</v>
      </c>
      <c r="H651" s="21">
        <f t="shared" si="22"/>
        <v>115</v>
      </c>
      <c r="I651" s="85">
        <f t="shared" si="20"/>
        <v>100</v>
      </c>
    </row>
    <row r="652" spans="1:9" ht="15">
      <c r="A652" s="95" t="s">
        <v>322</v>
      </c>
      <c r="B652" s="82"/>
      <c r="C652" s="83" t="s">
        <v>952</v>
      </c>
      <c r="D652" s="83" t="s">
        <v>1346</v>
      </c>
      <c r="E652" s="92" t="s">
        <v>528</v>
      </c>
      <c r="F652" s="116"/>
      <c r="G652" s="21">
        <f t="shared" si="22"/>
        <v>115</v>
      </c>
      <c r="H652" s="21">
        <f t="shared" si="22"/>
        <v>115</v>
      </c>
      <c r="I652" s="85">
        <f t="shared" si="20"/>
        <v>100</v>
      </c>
    </row>
    <row r="653" spans="1:9" ht="15">
      <c r="A653" s="94" t="s">
        <v>378</v>
      </c>
      <c r="B653" s="82"/>
      <c r="C653" s="83" t="s">
        <v>952</v>
      </c>
      <c r="D653" s="83" t="s">
        <v>1346</v>
      </c>
      <c r="E653" s="92" t="s">
        <v>528</v>
      </c>
      <c r="F653" s="116" t="s">
        <v>317</v>
      </c>
      <c r="G653" s="21">
        <v>115</v>
      </c>
      <c r="H653" s="21">
        <v>115</v>
      </c>
      <c r="I653" s="85">
        <f t="shared" si="20"/>
        <v>100</v>
      </c>
    </row>
    <row r="654" spans="1:9" ht="30">
      <c r="A654" s="266" t="s">
        <v>911</v>
      </c>
      <c r="B654" s="148" t="s">
        <v>912</v>
      </c>
      <c r="C654" s="98"/>
      <c r="D654" s="146"/>
      <c r="E654" s="146"/>
      <c r="F654" s="147"/>
      <c r="G654" s="255">
        <f>SUM(G655+G669+G673+G677+G681+G685)</f>
        <v>24388.4</v>
      </c>
      <c r="H654" s="255">
        <f>SUM(H655+H669+H673+H677+H681+H685)</f>
        <v>24112.3</v>
      </c>
      <c r="I654" s="85">
        <f t="shared" si="20"/>
        <v>98.86790441357365</v>
      </c>
    </row>
    <row r="655" spans="1:9" ht="15">
      <c r="A655" s="95" t="s">
        <v>1311</v>
      </c>
      <c r="B655" s="82"/>
      <c r="C655" s="83" t="s">
        <v>1312</v>
      </c>
      <c r="D655" s="83"/>
      <c r="E655" s="83"/>
      <c r="F655" s="84"/>
      <c r="G655" s="85">
        <f>SUM(G656+G665+G662)</f>
        <v>20604.5</v>
      </c>
      <c r="H655" s="85">
        <f>SUM(H656+H665+H662)</f>
        <v>20604.5</v>
      </c>
      <c r="I655" s="85">
        <f t="shared" si="20"/>
        <v>100</v>
      </c>
    </row>
    <row r="656" spans="1:9" ht="28.5">
      <c r="A656" s="95" t="s">
        <v>1380</v>
      </c>
      <c r="B656" s="82"/>
      <c r="C656" s="83" t="s">
        <v>1312</v>
      </c>
      <c r="D656" s="83" t="s">
        <v>1381</v>
      </c>
      <c r="E656" s="83"/>
      <c r="F656" s="84"/>
      <c r="G656" s="85">
        <f>SUM(G657)</f>
        <v>20604.5</v>
      </c>
      <c r="H656" s="85">
        <f>SUM(H657)</f>
        <v>20604.5</v>
      </c>
      <c r="I656" s="85">
        <f t="shared" si="20"/>
        <v>100</v>
      </c>
    </row>
    <row r="657" spans="1:9" ht="45.75" customHeight="1">
      <c r="A657" s="95" t="s">
        <v>1315</v>
      </c>
      <c r="B657" s="82"/>
      <c r="C657" s="83" t="s">
        <v>1312</v>
      </c>
      <c r="D657" s="83" t="s">
        <v>1381</v>
      </c>
      <c r="E657" s="83" t="s">
        <v>1316</v>
      </c>
      <c r="F657" s="84"/>
      <c r="G657" s="85">
        <f>SUM(G658)</f>
        <v>20604.5</v>
      </c>
      <c r="H657" s="85">
        <f>SUM(H658)</f>
        <v>20604.5</v>
      </c>
      <c r="I657" s="85">
        <f t="shared" si="20"/>
        <v>100</v>
      </c>
    </row>
    <row r="658" spans="1:9" ht="15">
      <c r="A658" s="95" t="s">
        <v>1323</v>
      </c>
      <c r="B658" s="82"/>
      <c r="C658" s="83" t="s">
        <v>1312</v>
      </c>
      <c r="D658" s="83" t="s">
        <v>1381</v>
      </c>
      <c r="E658" s="83" t="s">
        <v>1325</v>
      </c>
      <c r="F658" s="84"/>
      <c r="G658" s="85">
        <f>SUM(G659+G660)</f>
        <v>20604.5</v>
      </c>
      <c r="H658" s="85">
        <f>SUM(H659+H660)</f>
        <v>20604.5</v>
      </c>
      <c r="I658" s="85">
        <f t="shared" si="20"/>
        <v>100</v>
      </c>
    </row>
    <row r="659" spans="1:9" s="4" customFormat="1" ht="27" customHeight="1">
      <c r="A659" s="95" t="s">
        <v>1319</v>
      </c>
      <c r="B659" s="82"/>
      <c r="C659" s="83" t="s">
        <v>1324</v>
      </c>
      <c r="D659" s="83" t="s">
        <v>1381</v>
      </c>
      <c r="E659" s="83" t="s">
        <v>1325</v>
      </c>
      <c r="F659" s="87" t="s">
        <v>1320</v>
      </c>
      <c r="G659" s="85">
        <v>5265.1</v>
      </c>
      <c r="H659" s="85">
        <v>5265.1</v>
      </c>
      <c r="I659" s="85">
        <f t="shared" si="20"/>
        <v>100</v>
      </c>
    </row>
    <row r="660" spans="1:9" s="4" customFormat="1" ht="46.5" customHeight="1">
      <c r="A660" s="95" t="s">
        <v>1382</v>
      </c>
      <c r="B660" s="82"/>
      <c r="C660" s="83" t="s">
        <v>1324</v>
      </c>
      <c r="D660" s="83" t="s">
        <v>1381</v>
      </c>
      <c r="E660" s="83" t="s">
        <v>1383</v>
      </c>
      <c r="F660" s="84"/>
      <c r="G660" s="85">
        <f>SUM(G661)</f>
        <v>15339.4</v>
      </c>
      <c r="H660" s="85">
        <f>SUM(H661)</f>
        <v>15339.4</v>
      </c>
      <c r="I660" s="85">
        <f t="shared" si="20"/>
        <v>100</v>
      </c>
    </row>
    <row r="661" spans="1:9" ht="26.25" customHeight="1">
      <c r="A661" s="95" t="s">
        <v>1319</v>
      </c>
      <c r="B661" s="82"/>
      <c r="C661" s="83" t="s">
        <v>1324</v>
      </c>
      <c r="D661" s="83" t="s">
        <v>1381</v>
      </c>
      <c r="E661" s="83" t="s">
        <v>1383</v>
      </c>
      <c r="F661" s="87" t="s">
        <v>1320</v>
      </c>
      <c r="G661" s="85">
        <v>15339.4</v>
      </c>
      <c r="H661" s="85">
        <v>15339.4</v>
      </c>
      <c r="I661" s="85">
        <f t="shared" si="20"/>
        <v>100</v>
      </c>
    </row>
    <row r="662" spans="1:9" ht="19.5" customHeight="1" hidden="1">
      <c r="A662" s="95" t="s">
        <v>1328</v>
      </c>
      <c r="B662" s="82"/>
      <c r="C662" s="83" t="s">
        <v>1312</v>
      </c>
      <c r="D662" s="83" t="s">
        <v>1402</v>
      </c>
      <c r="E662" s="83"/>
      <c r="F662" s="86"/>
      <c r="G662" s="85">
        <f>SUM(G663)</f>
        <v>0</v>
      </c>
      <c r="H662" s="85">
        <f>SUM(H663)</f>
        <v>0</v>
      </c>
      <c r="I662" s="85" t="e">
        <f t="shared" si="20"/>
        <v>#DIV/0!</v>
      </c>
    </row>
    <row r="663" spans="1:9" ht="19.5" customHeight="1" hidden="1">
      <c r="A663" s="125" t="s">
        <v>435</v>
      </c>
      <c r="B663" s="82"/>
      <c r="C663" s="83" t="s">
        <v>1312</v>
      </c>
      <c r="D663" s="83" t="s">
        <v>1402</v>
      </c>
      <c r="E663" s="83" t="s">
        <v>367</v>
      </c>
      <c r="F663" s="87"/>
      <c r="G663" s="85">
        <f>SUM(G664)</f>
        <v>0</v>
      </c>
      <c r="H663" s="85">
        <f>SUM(H664)</f>
        <v>0</v>
      </c>
      <c r="I663" s="85" t="e">
        <f t="shared" si="20"/>
        <v>#DIV/0!</v>
      </c>
    </row>
    <row r="664" spans="1:9" ht="19.5" customHeight="1" hidden="1">
      <c r="A664" s="95" t="s">
        <v>1319</v>
      </c>
      <c r="B664" s="82"/>
      <c r="C664" s="83" t="s">
        <v>1312</v>
      </c>
      <c r="D664" s="83" t="s">
        <v>1402</v>
      </c>
      <c r="E664" s="83" t="s">
        <v>367</v>
      </c>
      <c r="F664" s="87" t="s">
        <v>1320</v>
      </c>
      <c r="G664" s="85"/>
      <c r="H664" s="85"/>
      <c r="I664" s="85" t="e">
        <f t="shared" si="20"/>
        <v>#DIV/0!</v>
      </c>
    </row>
    <row r="665" spans="1:9" ht="15" hidden="1">
      <c r="A665" s="95" t="s">
        <v>1399</v>
      </c>
      <c r="B665" s="82"/>
      <c r="C665" s="83" t="s">
        <v>1312</v>
      </c>
      <c r="D665" s="83" t="s">
        <v>1354</v>
      </c>
      <c r="E665" s="83"/>
      <c r="F665" s="84"/>
      <c r="G665" s="85">
        <f>SUM(G666)</f>
        <v>0</v>
      </c>
      <c r="H665" s="85">
        <f>SUM(H666)</f>
        <v>0</v>
      </c>
      <c r="I665" s="85" t="e">
        <f t="shared" si="20"/>
        <v>#DIV/0!</v>
      </c>
    </row>
    <row r="666" spans="1:9" ht="15" hidden="1">
      <c r="A666" s="95" t="s">
        <v>1399</v>
      </c>
      <c r="B666" s="82"/>
      <c r="C666" s="83" t="s">
        <v>1312</v>
      </c>
      <c r="D666" s="83" t="s">
        <v>1354</v>
      </c>
      <c r="E666" s="83" t="s">
        <v>1400</v>
      </c>
      <c r="F666" s="84"/>
      <c r="G666" s="85">
        <f>SUM(G668)</f>
        <v>0</v>
      </c>
      <c r="H666" s="85">
        <f>SUM(H668)</f>
        <v>0</v>
      </c>
      <c r="I666" s="85" t="e">
        <f t="shared" si="20"/>
        <v>#DIV/0!</v>
      </c>
    </row>
    <row r="667" spans="1:9" ht="15" hidden="1">
      <c r="A667" s="95" t="s">
        <v>1372</v>
      </c>
      <c r="B667" s="82"/>
      <c r="C667" s="83" t="s">
        <v>1312</v>
      </c>
      <c r="D667" s="83" t="s">
        <v>1354</v>
      </c>
      <c r="E667" s="83" t="s">
        <v>1373</v>
      </c>
      <c r="F667" s="84"/>
      <c r="G667" s="85">
        <f>SUM(G668)</f>
        <v>0</v>
      </c>
      <c r="H667" s="85">
        <f>SUM(H668)</f>
        <v>0</v>
      </c>
      <c r="I667" s="85" t="e">
        <f t="shared" si="20"/>
        <v>#DIV/0!</v>
      </c>
    </row>
    <row r="668" spans="1:9" ht="16.5" customHeight="1" hidden="1">
      <c r="A668" s="17" t="s">
        <v>1401</v>
      </c>
      <c r="B668" s="91"/>
      <c r="C668" s="83" t="s">
        <v>1312</v>
      </c>
      <c r="D668" s="83" t="s">
        <v>1354</v>
      </c>
      <c r="E668" s="83" t="s">
        <v>1373</v>
      </c>
      <c r="F668" s="86" t="s">
        <v>1398</v>
      </c>
      <c r="G668" s="85"/>
      <c r="H668" s="85"/>
      <c r="I668" s="85" t="e">
        <f t="shared" si="20"/>
        <v>#DIV/0!</v>
      </c>
    </row>
    <row r="669" spans="1:9" s="259" customFormat="1" ht="19.5" customHeight="1" hidden="1">
      <c r="A669" s="17" t="s">
        <v>963</v>
      </c>
      <c r="B669" s="91"/>
      <c r="C669" s="92" t="s">
        <v>1378</v>
      </c>
      <c r="D669" s="92"/>
      <c r="E669" s="92"/>
      <c r="F669" s="87"/>
      <c r="G669" s="258">
        <f aca="true" t="shared" si="23" ref="G669:H671">SUM(G670)</f>
        <v>0</v>
      </c>
      <c r="H669" s="258">
        <f t="shared" si="23"/>
        <v>0</v>
      </c>
      <c r="I669" s="85" t="e">
        <f t="shared" si="20"/>
        <v>#DIV/0!</v>
      </c>
    </row>
    <row r="670" spans="1:9" s="264" customFormat="1" ht="19.5" customHeight="1" hidden="1">
      <c r="A670" s="17" t="s">
        <v>1043</v>
      </c>
      <c r="B670" s="91"/>
      <c r="C670" s="92" t="s">
        <v>1378</v>
      </c>
      <c r="D670" s="92" t="s">
        <v>1322</v>
      </c>
      <c r="E670" s="92"/>
      <c r="F670" s="86"/>
      <c r="G670" s="85">
        <f t="shared" si="23"/>
        <v>0</v>
      </c>
      <c r="H670" s="85">
        <f t="shared" si="23"/>
        <v>0</v>
      </c>
      <c r="I670" s="85" t="e">
        <f t="shared" si="20"/>
        <v>#DIV/0!</v>
      </c>
    </row>
    <row r="671" spans="1:9" ht="19.5" customHeight="1" hidden="1">
      <c r="A671" s="125" t="s">
        <v>435</v>
      </c>
      <c r="B671" s="82"/>
      <c r="C671" s="92" t="s">
        <v>1378</v>
      </c>
      <c r="D671" s="92" t="s">
        <v>1322</v>
      </c>
      <c r="E671" s="83" t="s">
        <v>367</v>
      </c>
      <c r="F671" s="87"/>
      <c r="G671" s="85">
        <f t="shared" si="23"/>
        <v>0</v>
      </c>
      <c r="H671" s="85">
        <f t="shared" si="23"/>
        <v>0</v>
      </c>
      <c r="I671" s="85" t="e">
        <f t="shared" si="20"/>
        <v>#DIV/0!</v>
      </c>
    </row>
    <row r="672" spans="1:9" ht="19.5" customHeight="1" hidden="1">
      <c r="A672" s="95" t="s">
        <v>1319</v>
      </c>
      <c r="B672" s="82"/>
      <c r="C672" s="92" t="s">
        <v>1378</v>
      </c>
      <c r="D672" s="92" t="s">
        <v>1322</v>
      </c>
      <c r="E672" s="83" t="s">
        <v>367</v>
      </c>
      <c r="F672" s="87" t="s">
        <v>1320</v>
      </c>
      <c r="G672" s="85"/>
      <c r="H672" s="85"/>
      <c r="I672" s="85" t="e">
        <f t="shared" si="20"/>
        <v>#DIV/0!</v>
      </c>
    </row>
    <row r="673" spans="1:9" ht="15" hidden="1">
      <c r="A673" s="149" t="s">
        <v>1334</v>
      </c>
      <c r="B673" s="82"/>
      <c r="C673" s="114" t="s">
        <v>1335</v>
      </c>
      <c r="D673" s="114"/>
      <c r="E673" s="114"/>
      <c r="F673" s="101"/>
      <c r="G673" s="21">
        <f aca="true" t="shared" si="24" ref="G673:H675">SUM(G674)</f>
        <v>0</v>
      </c>
      <c r="H673" s="21">
        <f t="shared" si="24"/>
        <v>0</v>
      </c>
      <c r="I673" s="85" t="e">
        <f t="shared" si="20"/>
        <v>#DIV/0!</v>
      </c>
    </row>
    <row r="674" spans="1:9" ht="19.5" customHeight="1" hidden="1">
      <c r="A674" s="94" t="s">
        <v>1199</v>
      </c>
      <c r="B674" s="91"/>
      <c r="C674" s="92" t="s">
        <v>1335</v>
      </c>
      <c r="D674" s="92" t="s">
        <v>1463</v>
      </c>
      <c r="E674" s="92"/>
      <c r="F674" s="86"/>
      <c r="G674" s="85">
        <f t="shared" si="24"/>
        <v>0</v>
      </c>
      <c r="H674" s="85">
        <f t="shared" si="24"/>
        <v>0</v>
      </c>
      <c r="I674" s="85" t="e">
        <f aca="true" t="shared" si="25" ref="I674:I737">SUM(H674/G674*100)</f>
        <v>#DIV/0!</v>
      </c>
    </row>
    <row r="675" spans="1:9" ht="19.5" customHeight="1" hidden="1">
      <c r="A675" s="125" t="s">
        <v>435</v>
      </c>
      <c r="B675" s="82"/>
      <c r="C675" s="92" t="s">
        <v>1335</v>
      </c>
      <c r="D675" s="92" t="s">
        <v>1463</v>
      </c>
      <c r="E675" s="83" t="s">
        <v>367</v>
      </c>
      <c r="F675" s="87"/>
      <c r="G675" s="85">
        <f t="shared" si="24"/>
        <v>0</v>
      </c>
      <c r="H675" s="85">
        <f t="shared" si="24"/>
        <v>0</v>
      </c>
      <c r="I675" s="85" t="e">
        <f t="shared" si="25"/>
        <v>#DIV/0!</v>
      </c>
    </row>
    <row r="676" spans="1:9" ht="19.5" customHeight="1" hidden="1">
      <c r="A676" s="94" t="s">
        <v>304</v>
      </c>
      <c r="B676" s="88"/>
      <c r="C676" s="114" t="s">
        <v>1680</v>
      </c>
      <c r="D676" s="114" t="s">
        <v>1381</v>
      </c>
      <c r="E676" s="83" t="s">
        <v>367</v>
      </c>
      <c r="F676" s="84" t="s">
        <v>1412</v>
      </c>
      <c r="G676" s="21"/>
      <c r="H676" s="21"/>
      <c r="I676" s="85" t="e">
        <f t="shared" si="25"/>
        <v>#DIV/0!</v>
      </c>
    </row>
    <row r="677" spans="1:9" ht="15" hidden="1">
      <c r="A677" s="95" t="s">
        <v>250</v>
      </c>
      <c r="B677" s="82"/>
      <c r="C677" s="92" t="s">
        <v>1348</v>
      </c>
      <c r="D677" s="92"/>
      <c r="E677" s="92"/>
      <c r="F677" s="86"/>
      <c r="G677" s="85">
        <f aca="true" t="shared" si="26" ref="G677:H679">SUM(G678)</f>
        <v>0</v>
      </c>
      <c r="H677" s="85">
        <f t="shared" si="26"/>
        <v>0</v>
      </c>
      <c r="I677" s="85" t="e">
        <f t="shared" si="25"/>
        <v>#DIV/0!</v>
      </c>
    </row>
    <row r="678" spans="1:9" ht="28.5" hidden="1">
      <c r="A678" s="125" t="s">
        <v>899</v>
      </c>
      <c r="B678" s="96"/>
      <c r="C678" s="90" t="s">
        <v>1348</v>
      </c>
      <c r="D678" s="90" t="s">
        <v>1346</v>
      </c>
      <c r="E678" s="90"/>
      <c r="F678" s="116"/>
      <c r="G678" s="85">
        <f t="shared" si="26"/>
        <v>0</v>
      </c>
      <c r="H678" s="85">
        <f t="shared" si="26"/>
        <v>0</v>
      </c>
      <c r="I678" s="85" t="e">
        <f t="shared" si="25"/>
        <v>#DIV/0!</v>
      </c>
    </row>
    <row r="679" spans="1:9" ht="19.5" customHeight="1" hidden="1">
      <c r="A679" s="125" t="s">
        <v>435</v>
      </c>
      <c r="B679" s="82"/>
      <c r="C679" s="90" t="s">
        <v>1348</v>
      </c>
      <c r="D679" s="90" t="s">
        <v>1346</v>
      </c>
      <c r="E679" s="83" t="s">
        <v>367</v>
      </c>
      <c r="F679" s="87"/>
      <c r="G679" s="85">
        <f t="shared" si="26"/>
        <v>0</v>
      </c>
      <c r="H679" s="85">
        <f t="shared" si="26"/>
        <v>0</v>
      </c>
      <c r="I679" s="85" t="e">
        <f t="shared" si="25"/>
        <v>#DIV/0!</v>
      </c>
    </row>
    <row r="680" spans="1:9" ht="19.5" customHeight="1" hidden="1">
      <c r="A680" s="94" t="s">
        <v>304</v>
      </c>
      <c r="B680" s="88"/>
      <c r="C680" s="90" t="s">
        <v>1348</v>
      </c>
      <c r="D680" s="90" t="s">
        <v>1346</v>
      </c>
      <c r="E680" s="83" t="s">
        <v>367</v>
      </c>
      <c r="F680" s="84" t="s">
        <v>1412</v>
      </c>
      <c r="G680" s="21"/>
      <c r="H680" s="21"/>
      <c r="I680" s="85" t="e">
        <f t="shared" si="25"/>
        <v>#DIV/0!</v>
      </c>
    </row>
    <row r="681" spans="1:9" s="263" customFormat="1" ht="15" hidden="1">
      <c r="A681" s="149" t="s">
        <v>1679</v>
      </c>
      <c r="B681" s="82"/>
      <c r="C681" s="114" t="s">
        <v>1680</v>
      </c>
      <c r="D681" s="114" t="s">
        <v>1681</v>
      </c>
      <c r="E681" s="114"/>
      <c r="F681" s="101"/>
      <c r="G681" s="21">
        <f aca="true" t="shared" si="27" ref="G681:H683">SUM(G682)</f>
        <v>0</v>
      </c>
      <c r="H681" s="21">
        <f t="shared" si="27"/>
        <v>0</v>
      </c>
      <c r="I681" s="85" t="e">
        <f t="shared" si="25"/>
        <v>#DIV/0!</v>
      </c>
    </row>
    <row r="682" spans="1:9" ht="20.25" customHeight="1" hidden="1">
      <c r="A682" s="149" t="s">
        <v>858</v>
      </c>
      <c r="B682" s="82"/>
      <c r="C682" s="114" t="s">
        <v>1680</v>
      </c>
      <c r="D682" s="114" t="s">
        <v>1381</v>
      </c>
      <c r="E682" s="114"/>
      <c r="F682" s="101"/>
      <c r="G682" s="21">
        <f t="shared" si="27"/>
        <v>0</v>
      </c>
      <c r="H682" s="21">
        <f t="shared" si="27"/>
        <v>0</v>
      </c>
      <c r="I682" s="85" t="e">
        <f t="shared" si="25"/>
        <v>#DIV/0!</v>
      </c>
    </row>
    <row r="683" spans="1:9" ht="42.75" hidden="1">
      <c r="A683" s="125" t="s">
        <v>512</v>
      </c>
      <c r="B683" s="88"/>
      <c r="C683" s="114" t="s">
        <v>1680</v>
      </c>
      <c r="D683" s="114" t="s">
        <v>1381</v>
      </c>
      <c r="E683" s="83" t="s">
        <v>513</v>
      </c>
      <c r="F683" s="84"/>
      <c r="G683" s="21">
        <f t="shared" si="27"/>
        <v>0</v>
      </c>
      <c r="H683" s="21">
        <f t="shared" si="27"/>
        <v>0</v>
      </c>
      <c r="I683" s="85" t="e">
        <f t="shared" si="25"/>
        <v>#DIV/0!</v>
      </c>
    </row>
    <row r="684" spans="1:9" ht="18" customHeight="1" hidden="1">
      <c r="A684" s="94" t="s">
        <v>304</v>
      </c>
      <c r="B684" s="88"/>
      <c r="C684" s="114" t="s">
        <v>1680</v>
      </c>
      <c r="D684" s="114" t="s">
        <v>1381</v>
      </c>
      <c r="E684" s="83" t="s">
        <v>513</v>
      </c>
      <c r="F684" s="84" t="s">
        <v>1412</v>
      </c>
      <c r="G684" s="21"/>
      <c r="H684" s="21"/>
      <c r="I684" s="85" t="e">
        <f t="shared" si="25"/>
        <v>#DIV/0!</v>
      </c>
    </row>
    <row r="685" spans="1:9" ht="15">
      <c r="A685" s="149" t="s">
        <v>1392</v>
      </c>
      <c r="B685" s="82"/>
      <c r="C685" s="114" t="s">
        <v>1402</v>
      </c>
      <c r="D685" s="114" t="s">
        <v>1681</v>
      </c>
      <c r="E685" s="114"/>
      <c r="F685" s="101"/>
      <c r="G685" s="21">
        <f>SUM(G686)</f>
        <v>3783.9000000000005</v>
      </c>
      <c r="H685" s="21">
        <f>SUM(H686)</f>
        <v>3507.8</v>
      </c>
      <c r="I685" s="85">
        <f t="shared" si="25"/>
        <v>92.70329554163693</v>
      </c>
    </row>
    <row r="686" spans="1:9" ht="15">
      <c r="A686" s="149" t="s">
        <v>869</v>
      </c>
      <c r="B686" s="82"/>
      <c r="C686" s="114" t="s">
        <v>1402</v>
      </c>
      <c r="D686" s="114" t="s">
        <v>1312</v>
      </c>
      <c r="E686" s="83"/>
      <c r="F686" s="84"/>
      <c r="G686" s="21">
        <f>SUM(G687)</f>
        <v>3783.9000000000005</v>
      </c>
      <c r="H686" s="21">
        <f>SUM(H687)</f>
        <v>3507.8</v>
      </c>
      <c r="I686" s="85">
        <f t="shared" si="25"/>
        <v>92.70329554163693</v>
      </c>
    </row>
    <row r="687" spans="1:9" ht="15">
      <c r="A687" s="95" t="s">
        <v>1393</v>
      </c>
      <c r="B687" s="82"/>
      <c r="C687" s="114" t="s">
        <v>1402</v>
      </c>
      <c r="D687" s="114" t="s">
        <v>1312</v>
      </c>
      <c r="E687" s="83" t="s">
        <v>1394</v>
      </c>
      <c r="F687" s="87"/>
      <c r="G687" s="85">
        <f>SUM(G689)</f>
        <v>3783.9000000000005</v>
      </c>
      <c r="H687" s="85">
        <f>SUM(H689)</f>
        <v>3507.8</v>
      </c>
      <c r="I687" s="85">
        <f t="shared" si="25"/>
        <v>92.70329554163693</v>
      </c>
    </row>
    <row r="688" spans="1:9" ht="15">
      <c r="A688" s="95" t="s">
        <v>1395</v>
      </c>
      <c r="B688" s="82"/>
      <c r="C688" s="114" t="s">
        <v>1402</v>
      </c>
      <c r="D688" s="114" t="s">
        <v>1312</v>
      </c>
      <c r="E688" s="83" t="s">
        <v>1396</v>
      </c>
      <c r="F688" s="87"/>
      <c r="G688" s="85">
        <f>SUM(G689)</f>
        <v>3783.9000000000005</v>
      </c>
      <c r="H688" s="85">
        <f>SUM(H689)</f>
        <v>3507.8</v>
      </c>
      <c r="I688" s="85">
        <f t="shared" si="25"/>
        <v>92.70329554163693</v>
      </c>
    </row>
    <row r="689" spans="1:9" ht="19.5" customHeight="1">
      <c r="A689" s="95" t="s">
        <v>1397</v>
      </c>
      <c r="B689" s="82"/>
      <c r="C689" s="114" t="s">
        <v>1402</v>
      </c>
      <c r="D689" s="114" t="s">
        <v>1312</v>
      </c>
      <c r="E689" s="83" t="s">
        <v>1396</v>
      </c>
      <c r="F689" s="87" t="s">
        <v>1398</v>
      </c>
      <c r="G689" s="85">
        <f>10168.5-2210.9-4000-0.1-122.1-51.5</f>
        <v>3783.9000000000005</v>
      </c>
      <c r="H689" s="85">
        <v>3507.8</v>
      </c>
      <c r="I689" s="85">
        <f t="shared" si="25"/>
        <v>92.70329554163693</v>
      </c>
    </row>
    <row r="690" spans="1:9" ht="19.5" customHeight="1" hidden="1">
      <c r="A690" s="94" t="s">
        <v>1411</v>
      </c>
      <c r="B690" s="279"/>
      <c r="C690" s="151" t="s">
        <v>1680</v>
      </c>
      <c r="D690" s="151" t="s">
        <v>1381</v>
      </c>
      <c r="E690" s="108" t="s">
        <v>913</v>
      </c>
      <c r="F690" s="87" t="s">
        <v>1412</v>
      </c>
      <c r="G690" s="21"/>
      <c r="H690" s="21"/>
      <c r="I690" s="85" t="e">
        <f t="shared" si="25"/>
        <v>#DIV/0!</v>
      </c>
    </row>
    <row r="691" spans="1:9" ht="30.75" customHeight="1">
      <c r="A691" s="266" t="s">
        <v>914</v>
      </c>
      <c r="B691" s="148" t="s">
        <v>915</v>
      </c>
      <c r="C691" s="98"/>
      <c r="D691" s="146"/>
      <c r="E691" s="146"/>
      <c r="F691" s="147"/>
      <c r="G691" s="255">
        <f>SUM(G692+G709+G714+G720+G725+G730+G769+G784+G807)</f>
        <v>813647.4</v>
      </c>
      <c r="H691" s="255">
        <f>SUM(H692+H709+H714+H720+H725+H730+H769+H784+H807)</f>
        <v>742366.3999999999</v>
      </c>
      <c r="I691" s="85">
        <f t="shared" si="25"/>
        <v>91.23932553585249</v>
      </c>
    </row>
    <row r="692" spans="1:9" ht="15">
      <c r="A692" s="95" t="s">
        <v>1311</v>
      </c>
      <c r="B692" s="82"/>
      <c r="C692" s="83" t="s">
        <v>1312</v>
      </c>
      <c r="D692" s="83"/>
      <c r="E692" s="83"/>
      <c r="F692" s="84"/>
      <c r="G692" s="85">
        <f>SUM(G693)+G697+G701+G705</f>
        <v>250.3</v>
      </c>
      <c r="H692" s="85">
        <f>SUM(H693)+H697+H701+H705</f>
        <v>250.3</v>
      </c>
      <c r="I692" s="85">
        <f t="shared" si="25"/>
        <v>100</v>
      </c>
    </row>
    <row r="693" spans="1:9" ht="44.25" customHeight="1">
      <c r="A693" s="95" t="s">
        <v>1321</v>
      </c>
      <c r="B693" s="82"/>
      <c r="C693" s="83" t="s">
        <v>1312</v>
      </c>
      <c r="D693" s="83" t="s">
        <v>1322</v>
      </c>
      <c r="E693" s="83"/>
      <c r="F693" s="84"/>
      <c r="G693" s="85">
        <f aca="true" t="shared" si="28" ref="G693:H695">SUM(G694)</f>
        <v>2.3</v>
      </c>
      <c r="H693" s="85">
        <f t="shared" si="28"/>
        <v>2.3</v>
      </c>
      <c r="I693" s="85">
        <f t="shared" si="25"/>
        <v>100</v>
      </c>
    </row>
    <row r="694" spans="1:9" ht="42.75" customHeight="1">
      <c r="A694" s="95" t="s">
        <v>1315</v>
      </c>
      <c r="B694" s="82"/>
      <c r="C694" s="83" t="s">
        <v>1312</v>
      </c>
      <c r="D694" s="83" t="s">
        <v>1322</v>
      </c>
      <c r="E694" s="83" t="s">
        <v>1316</v>
      </c>
      <c r="F694" s="86"/>
      <c r="G694" s="85">
        <f t="shared" si="28"/>
        <v>2.3</v>
      </c>
      <c r="H694" s="85">
        <f t="shared" si="28"/>
        <v>2.3</v>
      </c>
      <c r="I694" s="85">
        <f t="shared" si="25"/>
        <v>100</v>
      </c>
    </row>
    <row r="695" spans="1:9" ht="15">
      <c r="A695" s="95" t="s">
        <v>1323</v>
      </c>
      <c r="B695" s="82"/>
      <c r="C695" s="83" t="s">
        <v>1324</v>
      </c>
      <c r="D695" s="83" t="s">
        <v>1322</v>
      </c>
      <c r="E695" s="83" t="s">
        <v>1325</v>
      </c>
      <c r="F695" s="86"/>
      <c r="G695" s="85">
        <f t="shared" si="28"/>
        <v>2.3</v>
      </c>
      <c r="H695" s="85">
        <f t="shared" si="28"/>
        <v>2.3</v>
      </c>
      <c r="I695" s="85">
        <f t="shared" si="25"/>
        <v>100</v>
      </c>
    </row>
    <row r="696" spans="1:9" ht="30.75" customHeight="1">
      <c r="A696" s="95" t="s">
        <v>1319</v>
      </c>
      <c r="B696" s="82"/>
      <c r="C696" s="83" t="s">
        <v>1312</v>
      </c>
      <c r="D696" s="83" t="s">
        <v>1322</v>
      </c>
      <c r="E696" s="83" t="s">
        <v>1325</v>
      </c>
      <c r="F696" s="84" t="s">
        <v>1320</v>
      </c>
      <c r="G696" s="85">
        <v>2.3</v>
      </c>
      <c r="H696" s="85">
        <v>2.3</v>
      </c>
      <c r="I696" s="85">
        <f t="shared" si="25"/>
        <v>100</v>
      </c>
    </row>
    <row r="697" spans="1:9" ht="36" customHeight="1">
      <c r="A697" s="95" t="s">
        <v>298</v>
      </c>
      <c r="B697" s="82"/>
      <c r="C697" s="83" t="s">
        <v>1312</v>
      </c>
      <c r="D697" s="83" t="s">
        <v>1346</v>
      </c>
      <c r="E697" s="83"/>
      <c r="F697" s="84"/>
      <c r="G697" s="85">
        <f aca="true" t="shared" si="29" ref="G697:H699">SUM(G698)</f>
        <v>218.1</v>
      </c>
      <c r="H697" s="85">
        <f t="shared" si="29"/>
        <v>218.1</v>
      </c>
      <c r="I697" s="85">
        <f t="shared" si="25"/>
        <v>100</v>
      </c>
    </row>
    <row r="698" spans="1:9" ht="36" customHeight="1">
      <c r="A698" s="95" t="s">
        <v>1315</v>
      </c>
      <c r="B698" s="82"/>
      <c r="C698" s="83" t="s">
        <v>1312</v>
      </c>
      <c r="D698" s="83" t="s">
        <v>1346</v>
      </c>
      <c r="E698" s="83" t="s">
        <v>1316</v>
      </c>
      <c r="F698" s="86"/>
      <c r="G698" s="85">
        <f t="shared" si="29"/>
        <v>218.1</v>
      </c>
      <c r="H698" s="85">
        <f t="shared" si="29"/>
        <v>218.1</v>
      </c>
      <c r="I698" s="85">
        <f t="shared" si="25"/>
        <v>100</v>
      </c>
    </row>
    <row r="699" spans="1:9" ht="15">
      <c r="A699" s="95" t="s">
        <v>1323</v>
      </c>
      <c r="B699" s="82"/>
      <c r="C699" s="83" t="s">
        <v>1312</v>
      </c>
      <c r="D699" s="83" t="s">
        <v>1346</v>
      </c>
      <c r="E699" s="83" t="s">
        <v>1325</v>
      </c>
      <c r="F699" s="86"/>
      <c r="G699" s="85">
        <f t="shared" si="29"/>
        <v>218.1</v>
      </c>
      <c r="H699" s="85">
        <f t="shared" si="29"/>
        <v>218.1</v>
      </c>
      <c r="I699" s="85">
        <f t="shared" si="25"/>
        <v>100</v>
      </c>
    </row>
    <row r="700" spans="1:9" ht="15">
      <c r="A700" s="95" t="s">
        <v>1319</v>
      </c>
      <c r="B700" s="82"/>
      <c r="C700" s="83" t="s">
        <v>1312</v>
      </c>
      <c r="D700" s="83" t="s">
        <v>1346</v>
      </c>
      <c r="E700" s="83" t="s">
        <v>1325</v>
      </c>
      <c r="F700" s="84" t="s">
        <v>1320</v>
      </c>
      <c r="G700" s="85">
        <v>218.1</v>
      </c>
      <c r="H700" s="85">
        <v>218.1</v>
      </c>
      <c r="I700" s="85">
        <f t="shared" si="25"/>
        <v>100</v>
      </c>
    </row>
    <row r="701" spans="1:9" s="256" customFormat="1" ht="28.5">
      <c r="A701" s="95" t="s">
        <v>1380</v>
      </c>
      <c r="B701" s="82"/>
      <c r="C701" s="83" t="s">
        <v>1312</v>
      </c>
      <c r="D701" s="83" t="s">
        <v>1381</v>
      </c>
      <c r="E701" s="83"/>
      <c r="F701" s="84"/>
      <c r="G701" s="85">
        <f aca="true" t="shared" si="30" ref="G701:H703">SUM(G702)</f>
        <v>6.9</v>
      </c>
      <c r="H701" s="85">
        <f t="shared" si="30"/>
        <v>6.9</v>
      </c>
      <c r="I701" s="85">
        <f t="shared" si="25"/>
        <v>100</v>
      </c>
    </row>
    <row r="702" spans="1:9" s="256" customFormat="1" ht="36.75" customHeight="1">
      <c r="A702" s="95" t="s">
        <v>1315</v>
      </c>
      <c r="B702" s="82"/>
      <c r="C702" s="83" t="s">
        <v>1312</v>
      </c>
      <c r="D702" s="83" t="s">
        <v>1381</v>
      </c>
      <c r="E702" s="83" t="s">
        <v>1316</v>
      </c>
      <c r="F702" s="84"/>
      <c r="G702" s="85">
        <f t="shared" si="30"/>
        <v>6.9</v>
      </c>
      <c r="H702" s="85">
        <f t="shared" si="30"/>
        <v>6.9</v>
      </c>
      <c r="I702" s="85">
        <f t="shared" si="25"/>
        <v>100</v>
      </c>
    </row>
    <row r="703" spans="1:9" s="256" customFormat="1" ht="15" customHeight="1">
      <c r="A703" s="95" t="s">
        <v>1323</v>
      </c>
      <c r="B703" s="82"/>
      <c r="C703" s="83" t="s">
        <v>1312</v>
      </c>
      <c r="D703" s="83" t="s">
        <v>1381</v>
      </c>
      <c r="E703" s="83" t="s">
        <v>1325</v>
      </c>
      <c r="F703" s="84"/>
      <c r="G703" s="85">
        <f t="shared" si="30"/>
        <v>6.9</v>
      </c>
      <c r="H703" s="85">
        <f t="shared" si="30"/>
        <v>6.9</v>
      </c>
      <c r="I703" s="85">
        <f t="shared" si="25"/>
        <v>100</v>
      </c>
    </row>
    <row r="704" spans="1:9" s="256" customFormat="1" ht="14.25" customHeight="1">
      <c r="A704" s="95" t="s">
        <v>1319</v>
      </c>
      <c r="B704" s="82"/>
      <c r="C704" s="83" t="s">
        <v>1324</v>
      </c>
      <c r="D704" s="83" t="s">
        <v>1381</v>
      </c>
      <c r="E704" s="83" t="s">
        <v>1325</v>
      </c>
      <c r="F704" s="87" t="s">
        <v>1320</v>
      </c>
      <c r="G704" s="85">
        <v>6.9</v>
      </c>
      <c r="H704" s="85">
        <v>6.9</v>
      </c>
      <c r="I704" s="85">
        <f t="shared" si="25"/>
        <v>100</v>
      </c>
    </row>
    <row r="705" spans="1:9" ht="16.5" customHeight="1">
      <c r="A705" s="95" t="s">
        <v>1328</v>
      </c>
      <c r="B705" s="82"/>
      <c r="C705" s="83" t="s">
        <v>1312</v>
      </c>
      <c r="D705" s="83" t="s">
        <v>1402</v>
      </c>
      <c r="E705" s="83"/>
      <c r="F705" s="86"/>
      <c r="G705" s="85">
        <f aca="true" t="shared" si="31" ref="G705:H707">SUM(G706)</f>
        <v>23</v>
      </c>
      <c r="H705" s="85">
        <f t="shared" si="31"/>
        <v>23</v>
      </c>
      <c r="I705" s="85">
        <f t="shared" si="25"/>
        <v>100</v>
      </c>
    </row>
    <row r="706" spans="1:9" ht="31.5" customHeight="1">
      <c r="A706" s="17" t="s">
        <v>1421</v>
      </c>
      <c r="B706" s="82"/>
      <c r="C706" s="83" t="s">
        <v>1312</v>
      </c>
      <c r="D706" s="83" t="s">
        <v>1402</v>
      </c>
      <c r="E706" s="92" t="s">
        <v>1422</v>
      </c>
      <c r="F706" s="86"/>
      <c r="G706" s="85">
        <f t="shared" si="31"/>
        <v>23</v>
      </c>
      <c r="H706" s="85">
        <f t="shared" si="31"/>
        <v>23</v>
      </c>
      <c r="I706" s="85">
        <f t="shared" si="25"/>
        <v>100</v>
      </c>
    </row>
    <row r="707" spans="1:9" ht="31.5" customHeight="1">
      <c r="A707" s="95" t="s">
        <v>303</v>
      </c>
      <c r="B707" s="82"/>
      <c r="C707" s="83" t="s">
        <v>1312</v>
      </c>
      <c r="D707" s="83" t="s">
        <v>1402</v>
      </c>
      <c r="E707" s="92" t="s">
        <v>1423</v>
      </c>
      <c r="F707" s="86"/>
      <c r="G707" s="85">
        <f t="shared" si="31"/>
        <v>23</v>
      </c>
      <c r="H707" s="85">
        <f t="shared" si="31"/>
        <v>23</v>
      </c>
      <c r="I707" s="85">
        <f t="shared" si="25"/>
        <v>100</v>
      </c>
    </row>
    <row r="708" spans="1:9" ht="25.5" customHeight="1">
      <c r="A708" s="17" t="s">
        <v>304</v>
      </c>
      <c r="B708" s="82"/>
      <c r="C708" s="83" t="s">
        <v>1312</v>
      </c>
      <c r="D708" s="83" t="s">
        <v>1402</v>
      </c>
      <c r="E708" s="92" t="s">
        <v>1423</v>
      </c>
      <c r="F708" s="86" t="s">
        <v>1412</v>
      </c>
      <c r="G708" s="85">
        <v>23</v>
      </c>
      <c r="H708" s="85">
        <v>23</v>
      </c>
      <c r="I708" s="85">
        <f t="shared" si="25"/>
        <v>100</v>
      </c>
    </row>
    <row r="709" spans="1:9" ht="21" customHeight="1">
      <c r="A709" s="95" t="s">
        <v>1429</v>
      </c>
      <c r="B709" s="82"/>
      <c r="C709" s="92" t="s">
        <v>1322</v>
      </c>
      <c r="D709" s="92"/>
      <c r="E709" s="92"/>
      <c r="F709" s="86"/>
      <c r="G709" s="85">
        <f aca="true" t="shared" si="32" ref="G709:H712">SUM(G710)</f>
        <v>78.2</v>
      </c>
      <c r="H709" s="85">
        <f t="shared" si="32"/>
        <v>78.2</v>
      </c>
      <c r="I709" s="85">
        <f t="shared" si="25"/>
        <v>100</v>
      </c>
    </row>
    <row r="710" spans="1:9" ht="36" customHeight="1">
      <c r="A710" s="125" t="s">
        <v>1462</v>
      </c>
      <c r="B710" s="82"/>
      <c r="C710" s="92" t="s">
        <v>1322</v>
      </c>
      <c r="D710" s="92" t="s">
        <v>1463</v>
      </c>
      <c r="E710" s="92"/>
      <c r="F710" s="86"/>
      <c r="G710" s="85">
        <f t="shared" si="32"/>
        <v>78.2</v>
      </c>
      <c r="H710" s="85">
        <f t="shared" si="32"/>
        <v>78.2</v>
      </c>
      <c r="I710" s="85">
        <f t="shared" si="25"/>
        <v>100</v>
      </c>
    </row>
    <row r="711" spans="1:9" ht="28.5">
      <c r="A711" s="95" t="s">
        <v>325</v>
      </c>
      <c r="B711" s="82"/>
      <c r="C711" s="92" t="s">
        <v>1322</v>
      </c>
      <c r="D711" s="92" t="s">
        <v>1463</v>
      </c>
      <c r="E711" s="92" t="s">
        <v>1474</v>
      </c>
      <c r="F711" s="86"/>
      <c r="G711" s="85">
        <f t="shared" si="32"/>
        <v>78.2</v>
      </c>
      <c r="H711" s="85">
        <f t="shared" si="32"/>
        <v>78.2</v>
      </c>
      <c r="I711" s="85">
        <f t="shared" si="25"/>
        <v>100</v>
      </c>
    </row>
    <row r="712" spans="1:9" ht="28.5">
      <c r="A712" s="95" t="s">
        <v>303</v>
      </c>
      <c r="B712" s="82"/>
      <c r="C712" s="92" t="s">
        <v>1322</v>
      </c>
      <c r="D712" s="92" t="s">
        <v>1463</v>
      </c>
      <c r="E712" s="92" t="s">
        <v>1475</v>
      </c>
      <c r="F712" s="86"/>
      <c r="G712" s="85">
        <f t="shared" si="32"/>
        <v>78.2</v>
      </c>
      <c r="H712" s="85">
        <f t="shared" si="32"/>
        <v>78.2</v>
      </c>
      <c r="I712" s="85">
        <f t="shared" si="25"/>
        <v>100</v>
      </c>
    </row>
    <row r="713" spans="1:9" ht="18" customHeight="1">
      <c r="A713" s="94" t="s">
        <v>304</v>
      </c>
      <c r="B713" s="107"/>
      <c r="C713" s="108" t="s">
        <v>1322</v>
      </c>
      <c r="D713" s="108" t="s">
        <v>1463</v>
      </c>
      <c r="E713" s="108" t="s">
        <v>1475</v>
      </c>
      <c r="F713" s="87" t="s">
        <v>1412</v>
      </c>
      <c r="G713" s="85">
        <v>78.2</v>
      </c>
      <c r="H713" s="85">
        <v>78.2</v>
      </c>
      <c r="I713" s="85">
        <f t="shared" si="25"/>
        <v>100</v>
      </c>
    </row>
    <row r="714" spans="1:9" ht="18.75" customHeight="1">
      <c r="A714" s="149" t="s">
        <v>1345</v>
      </c>
      <c r="B714" s="89"/>
      <c r="C714" s="114" t="s">
        <v>1346</v>
      </c>
      <c r="D714" s="114"/>
      <c r="E714" s="114"/>
      <c r="F714" s="101"/>
      <c r="G714" s="21">
        <f>SUM(G715)</f>
        <v>6057.4</v>
      </c>
      <c r="H714" s="21">
        <f>SUM(H715)</f>
        <v>6057.4</v>
      </c>
      <c r="I714" s="85">
        <f t="shared" si="25"/>
        <v>100</v>
      </c>
    </row>
    <row r="715" spans="1:9" ht="18" customHeight="1">
      <c r="A715" s="95" t="s">
        <v>1347</v>
      </c>
      <c r="B715" s="82"/>
      <c r="C715" s="83" t="s">
        <v>1346</v>
      </c>
      <c r="D715" s="83" t="s">
        <v>1348</v>
      </c>
      <c r="E715" s="83"/>
      <c r="F715" s="84"/>
      <c r="G715" s="85">
        <f>SUM(G716)</f>
        <v>6057.4</v>
      </c>
      <c r="H715" s="85">
        <f>SUM(H716)</f>
        <v>6057.4</v>
      </c>
      <c r="I715" s="85">
        <f t="shared" si="25"/>
        <v>100</v>
      </c>
    </row>
    <row r="716" spans="1:9" ht="28.5" customHeight="1">
      <c r="A716" s="95" t="s">
        <v>1484</v>
      </c>
      <c r="B716" s="82"/>
      <c r="C716" s="83" t="s">
        <v>1346</v>
      </c>
      <c r="D716" s="83" t="s">
        <v>1348</v>
      </c>
      <c r="E716" s="92" t="s">
        <v>1485</v>
      </c>
      <c r="F716" s="86"/>
      <c r="G716" s="85">
        <f>SUM(G717+G718)</f>
        <v>6057.4</v>
      </c>
      <c r="H716" s="85">
        <f>SUM(H717+H718)</f>
        <v>6057.4</v>
      </c>
      <c r="I716" s="85">
        <f t="shared" si="25"/>
        <v>100</v>
      </c>
    </row>
    <row r="717" spans="1:9" ht="17.25" customHeight="1">
      <c r="A717" s="95" t="s">
        <v>1486</v>
      </c>
      <c r="B717" s="82"/>
      <c r="C717" s="83" t="s">
        <v>1346</v>
      </c>
      <c r="D717" s="83" t="s">
        <v>1348</v>
      </c>
      <c r="E717" s="92" t="s">
        <v>1485</v>
      </c>
      <c r="F717" s="84" t="s">
        <v>1487</v>
      </c>
      <c r="G717" s="85">
        <v>3190.8</v>
      </c>
      <c r="H717" s="85">
        <v>3190.8</v>
      </c>
      <c r="I717" s="85">
        <f t="shared" si="25"/>
        <v>100</v>
      </c>
    </row>
    <row r="718" spans="1:9" ht="64.5" customHeight="1">
      <c r="A718" s="280" t="s">
        <v>1490</v>
      </c>
      <c r="B718" s="82"/>
      <c r="C718" s="83" t="s">
        <v>1346</v>
      </c>
      <c r="D718" s="83" t="s">
        <v>1348</v>
      </c>
      <c r="E718" s="92" t="s">
        <v>1491</v>
      </c>
      <c r="F718" s="86"/>
      <c r="G718" s="85">
        <f>SUM(G719)</f>
        <v>2866.6</v>
      </c>
      <c r="H718" s="85">
        <f>SUM(H719)</f>
        <v>2866.6</v>
      </c>
      <c r="I718" s="85">
        <f t="shared" si="25"/>
        <v>100</v>
      </c>
    </row>
    <row r="719" spans="1:9" ht="19.5" customHeight="1">
      <c r="A719" s="95" t="s">
        <v>1486</v>
      </c>
      <c r="B719" s="82"/>
      <c r="C719" s="83" t="s">
        <v>1346</v>
      </c>
      <c r="D719" s="83" t="s">
        <v>1348</v>
      </c>
      <c r="E719" s="92" t="s">
        <v>1491</v>
      </c>
      <c r="F719" s="86" t="s">
        <v>1487</v>
      </c>
      <c r="G719" s="85">
        <v>2866.6</v>
      </c>
      <c r="H719" s="85">
        <v>2866.6</v>
      </c>
      <c r="I719" s="85">
        <f t="shared" si="25"/>
        <v>100</v>
      </c>
    </row>
    <row r="720" spans="1:9" s="259" customFormat="1" ht="18" customHeight="1">
      <c r="A720" s="17" t="s">
        <v>963</v>
      </c>
      <c r="B720" s="91"/>
      <c r="C720" s="92" t="s">
        <v>1378</v>
      </c>
      <c r="D720" s="92"/>
      <c r="E720" s="92"/>
      <c r="F720" s="87"/>
      <c r="G720" s="85">
        <f aca="true" t="shared" si="33" ref="G720:H723">SUM(G721)</f>
        <v>6.9</v>
      </c>
      <c r="H720" s="85">
        <f t="shared" si="33"/>
        <v>6.9</v>
      </c>
      <c r="I720" s="85">
        <f t="shared" si="25"/>
        <v>100</v>
      </c>
    </row>
    <row r="721" spans="1:9" ht="15">
      <c r="A721" s="257" t="s">
        <v>1070</v>
      </c>
      <c r="B721" s="82"/>
      <c r="C721" s="92" t="s">
        <v>1378</v>
      </c>
      <c r="D721" s="92" t="s">
        <v>1378</v>
      </c>
      <c r="E721" s="92"/>
      <c r="F721" s="87"/>
      <c r="G721" s="85">
        <f t="shared" si="33"/>
        <v>6.9</v>
      </c>
      <c r="H721" s="85">
        <f t="shared" si="33"/>
        <v>6.9</v>
      </c>
      <c r="I721" s="85">
        <f t="shared" si="25"/>
        <v>100</v>
      </c>
    </row>
    <row r="722" spans="1:9" s="1" customFormat="1" ht="41.25" customHeight="1">
      <c r="A722" s="95" t="s">
        <v>1315</v>
      </c>
      <c r="B722" s="91"/>
      <c r="C722" s="92" t="s">
        <v>1378</v>
      </c>
      <c r="D722" s="92" t="s">
        <v>1378</v>
      </c>
      <c r="E722" s="83" t="s">
        <v>1316</v>
      </c>
      <c r="F722" s="86"/>
      <c r="G722" s="85">
        <f t="shared" si="33"/>
        <v>6.9</v>
      </c>
      <c r="H722" s="85">
        <f t="shared" si="33"/>
        <v>6.9</v>
      </c>
      <c r="I722" s="85">
        <f t="shared" si="25"/>
        <v>100</v>
      </c>
    </row>
    <row r="723" spans="1:9" s="1" customFormat="1" ht="21" customHeight="1">
      <c r="A723" s="95" t="s">
        <v>1323</v>
      </c>
      <c r="B723" s="91"/>
      <c r="C723" s="92" t="s">
        <v>1378</v>
      </c>
      <c r="D723" s="92" t="s">
        <v>1378</v>
      </c>
      <c r="E723" s="83" t="s">
        <v>1325</v>
      </c>
      <c r="F723" s="86"/>
      <c r="G723" s="85">
        <f t="shared" si="33"/>
        <v>6.9</v>
      </c>
      <c r="H723" s="85">
        <f t="shared" si="33"/>
        <v>6.9</v>
      </c>
      <c r="I723" s="85">
        <f t="shared" si="25"/>
        <v>100</v>
      </c>
    </row>
    <row r="724" spans="1:9" s="1" customFormat="1" ht="30" customHeight="1">
      <c r="A724" s="95" t="s">
        <v>1319</v>
      </c>
      <c r="B724" s="91"/>
      <c r="C724" s="92" t="s">
        <v>1378</v>
      </c>
      <c r="D724" s="92" t="s">
        <v>1378</v>
      </c>
      <c r="E724" s="83" t="s">
        <v>1325</v>
      </c>
      <c r="F724" s="86" t="s">
        <v>1320</v>
      </c>
      <c r="G724" s="85">
        <v>6.9</v>
      </c>
      <c r="H724" s="85">
        <v>6.9</v>
      </c>
      <c r="I724" s="85">
        <f t="shared" si="25"/>
        <v>100</v>
      </c>
    </row>
    <row r="725" spans="1:9" ht="26.25" customHeight="1">
      <c r="A725" s="95" t="s">
        <v>1086</v>
      </c>
      <c r="B725" s="82"/>
      <c r="C725" s="83" t="s">
        <v>1381</v>
      </c>
      <c r="D725" s="83"/>
      <c r="E725" s="83"/>
      <c r="F725" s="84"/>
      <c r="G725" s="85">
        <f>SUM(G728)</f>
        <v>27.6</v>
      </c>
      <c r="H725" s="85">
        <f>SUM(H728)</f>
        <v>27.6</v>
      </c>
      <c r="I725" s="85">
        <f t="shared" si="25"/>
        <v>100</v>
      </c>
    </row>
    <row r="726" spans="1:9" ht="31.5" customHeight="1">
      <c r="A726" s="95" t="s">
        <v>1087</v>
      </c>
      <c r="B726" s="82"/>
      <c r="C726" s="83" t="s">
        <v>1381</v>
      </c>
      <c r="D726" s="83" t="s">
        <v>1322</v>
      </c>
      <c r="E726" s="83"/>
      <c r="F726" s="84"/>
      <c r="G726" s="85">
        <f>SUM(G729)</f>
        <v>27.6</v>
      </c>
      <c r="H726" s="85">
        <f>SUM(H729)</f>
        <v>27.6</v>
      </c>
      <c r="I726" s="85">
        <f t="shared" si="25"/>
        <v>100</v>
      </c>
    </row>
    <row r="727" spans="1:9" ht="15.75" customHeight="1">
      <c r="A727" s="95" t="s">
        <v>1088</v>
      </c>
      <c r="B727" s="82"/>
      <c r="C727" s="83" t="s">
        <v>1381</v>
      </c>
      <c r="D727" s="83" t="s">
        <v>1322</v>
      </c>
      <c r="E727" s="83" t="s">
        <v>1089</v>
      </c>
      <c r="F727" s="84"/>
      <c r="G727" s="85">
        <f>SUM(G728)</f>
        <v>27.6</v>
      </c>
      <c r="H727" s="85">
        <f>SUM(H728)</f>
        <v>27.6</v>
      </c>
      <c r="I727" s="85">
        <f t="shared" si="25"/>
        <v>100</v>
      </c>
    </row>
    <row r="728" spans="1:9" ht="28.5">
      <c r="A728" s="95" t="s">
        <v>303</v>
      </c>
      <c r="B728" s="142"/>
      <c r="C728" s="108" t="s">
        <v>1381</v>
      </c>
      <c r="D728" s="108" t="s">
        <v>1322</v>
      </c>
      <c r="E728" s="108" t="s">
        <v>1090</v>
      </c>
      <c r="F728" s="87"/>
      <c r="G728" s="85">
        <f>SUM(G729)</f>
        <v>27.6</v>
      </c>
      <c r="H728" s="85">
        <f>SUM(H729)</f>
        <v>27.6</v>
      </c>
      <c r="I728" s="85">
        <f t="shared" si="25"/>
        <v>100</v>
      </c>
    </row>
    <row r="729" spans="1:9" ht="21.75" customHeight="1">
      <c r="A729" s="94" t="s">
        <v>304</v>
      </c>
      <c r="B729" s="82"/>
      <c r="C729" s="83" t="s">
        <v>1381</v>
      </c>
      <c r="D729" s="83" t="s">
        <v>1322</v>
      </c>
      <c r="E729" s="108" t="s">
        <v>1090</v>
      </c>
      <c r="F729" s="87" t="s">
        <v>1412</v>
      </c>
      <c r="G729" s="85">
        <v>27.6</v>
      </c>
      <c r="H729" s="85">
        <v>27.6</v>
      </c>
      <c r="I729" s="85">
        <f t="shared" si="25"/>
        <v>100</v>
      </c>
    </row>
    <row r="730" spans="1:9" ht="15">
      <c r="A730" s="149" t="s">
        <v>1334</v>
      </c>
      <c r="B730" s="82"/>
      <c r="C730" s="114" t="s">
        <v>1335</v>
      </c>
      <c r="D730" s="114"/>
      <c r="E730" s="114"/>
      <c r="F730" s="101"/>
      <c r="G730" s="21">
        <f>SUM(G731+G735+G752)+G759</f>
        <v>63217.200000000004</v>
      </c>
      <c r="H730" s="21">
        <f>SUM(H731+H735+H752)+H759</f>
        <v>63096.8</v>
      </c>
      <c r="I730" s="85">
        <f t="shared" si="25"/>
        <v>99.80954550343894</v>
      </c>
    </row>
    <row r="731" spans="1:9" ht="20.25" customHeight="1">
      <c r="A731" s="95" t="s">
        <v>1103</v>
      </c>
      <c r="B731" s="148"/>
      <c r="C731" s="92" t="s">
        <v>1335</v>
      </c>
      <c r="D731" s="92" t="s">
        <v>1312</v>
      </c>
      <c r="E731" s="92"/>
      <c r="F731" s="86"/>
      <c r="G731" s="85">
        <f aca="true" t="shared" si="34" ref="G731:H733">SUM(G732)</f>
        <v>5427.9</v>
      </c>
      <c r="H731" s="85">
        <f t="shared" si="34"/>
        <v>5427.9</v>
      </c>
      <c r="I731" s="85">
        <f t="shared" si="25"/>
        <v>100</v>
      </c>
    </row>
    <row r="732" spans="1:9" ht="21" customHeight="1">
      <c r="A732" s="95" t="s">
        <v>1104</v>
      </c>
      <c r="B732" s="148"/>
      <c r="C732" s="92" t="s">
        <v>1335</v>
      </c>
      <c r="D732" s="92" t="s">
        <v>1312</v>
      </c>
      <c r="E732" s="92" t="s">
        <v>1105</v>
      </c>
      <c r="F732" s="86"/>
      <c r="G732" s="85">
        <f t="shared" si="34"/>
        <v>5427.9</v>
      </c>
      <c r="H732" s="85">
        <f t="shared" si="34"/>
        <v>5427.9</v>
      </c>
      <c r="I732" s="85">
        <f t="shared" si="25"/>
        <v>100</v>
      </c>
    </row>
    <row r="733" spans="1:9" ht="28.5">
      <c r="A733" s="95" t="s">
        <v>303</v>
      </c>
      <c r="B733" s="148"/>
      <c r="C733" s="92" t="s">
        <v>1335</v>
      </c>
      <c r="D733" s="92" t="s">
        <v>1312</v>
      </c>
      <c r="E733" s="92" t="s">
        <v>1107</v>
      </c>
      <c r="F733" s="86"/>
      <c r="G733" s="85">
        <f t="shared" si="34"/>
        <v>5427.9</v>
      </c>
      <c r="H733" s="85">
        <f t="shared" si="34"/>
        <v>5427.9</v>
      </c>
      <c r="I733" s="85">
        <f t="shared" si="25"/>
        <v>100</v>
      </c>
    </row>
    <row r="734" spans="1:9" ht="18.75" customHeight="1">
      <c r="A734" s="94" t="s">
        <v>304</v>
      </c>
      <c r="B734" s="107"/>
      <c r="C734" s="108" t="s">
        <v>1335</v>
      </c>
      <c r="D734" s="108" t="s">
        <v>1312</v>
      </c>
      <c r="E734" s="108" t="s">
        <v>1107</v>
      </c>
      <c r="F734" s="87" t="s">
        <v>1412</v>
      </c>
      <c r="G734" s="85">
        <v>5427.9</v>
      </c>
      <c r="H734" s="85">
        <v>5427.9</v>
      </c>
      <c r="I734" s="85">
        <f t="shared" si="25"/>
        <v>100</v>
      </c>
    </row>
    <row r="735" spans="1:9" ht="15">
      <c r="A735" s="95" t="s">
        <v>1124</v>
      </c>
      <c r="B735" s="82"/>
      <c r="C735" s="92" t="s">
        <v>1335</v>
      </c>
      <c r="D735" s="92" t="s">
        <v>1314</v>
      </c>
      <c r="E735" s="114"/>
      <c r="F735" s="101"/>
      <c r="G735" s="85">
        <f>SUM(G736+G739+G742+G749)</f>
        <v>57349.600000000006</v>
      </c>
      <c r="H735" s="85">
        <f>SUM(H736+H739+H742+H749)</f>
        <v>57229.200000000004</v>
      </c>
      <c r="I735" s="85">
        <f t="shared" si="25"/>
        <v>99.79005956449565</v>
      </c>
    </row>
    <row r="736" spans="1:9" ht="26.25" customHeight="1">
      <c r="A736" s="95" t="s">
        <v>1125</v>
      </c>
      <c r="B736" s="148"/>
      <c r="C736" s="92" t="s">
        <v>1335</v>
      </c>
      <c r="D736" s="92" t="s">
        <v>1314</v>
      </c>
      <c r="E736" s="92" t="s">
        <v>1126</v>
      </c>
      <c r="F736" s="86"/>
      <c r="G736" s="85">
        <f>SUM(G737)</f>
        <v>4294.5</v>
      </c>
      <c r="H736" s="85">
        <f>SUM(H737)</f>
        <v>4294.5</v>
      </c>
      <c r="I736" s="85">
        <f t="shared" si="25"/>
        <v>100</v>
      </c>
    </row>
    <row r="737" spans="1:9" ht="37.5" customHeight="1">
      <c r="A737" s="95" t="s">
        <v>303</v>
      </c>
      <c r="B737" s="148"/>
      <c r="C737" s="92" t="s">
        <v>1335</v>
      </c>
      <c r="D737" s="92" t="s">
        <v>1314</v>
      </c>
      <c r="E737" s="92" t="s">
        <v>1127</v>
      </c>
      <c r="F737" s="86"/>
      <c r="G737" s="85">
        <f>SUM(G738)</f>
        <v>4294.5</v>
      </c>
      <c r="H737" s="85">
        <f>SUM(H738)</f>
        <v>4294.5</v>
      </c>
      <c r="I737" s="85">
        <f t="shared" si="25"/>
        <v>100</v>
      </c>
    </row>
    <row r="738" spans="1:9" ht="19.5" customHeight="1">
      <c r="A738" s="94" t="s">
        <v>304</v>
      </c>
      <c r="B738" s="107"/>
      <c r="C738" s="92" t="s">
        <v>1335</v>
      </c>
      <c r="D738" s="92" t="s">
        <v>1314</v>
      </c>
      <c r="E738" s="92" t="s">
        <v>1127</v>
      </c>
      <c r="F738" s="87" t="s">
        <v>1412</v>
      </c>
      <c r="G738" s="85">
        <v>4294.5</v>
      </c>
      <c r="H738" s="85">
        <v>4294.5</v>
      </c>
      <c r="I738" s="85">
        <f aca="true" t="shared" si="35" ref="I738:I801">SUM(H738/G738*100)</f>
        <v>100</v>
      </c>
    </row>
    <row r="739" spans="1:9" ht="18" customHeight="1">
      <c r="A739" s="95" t="s">
        <v>1142</v>
      </c>
      <c r="B739" s="82"/>
      <c r="C739" s="92" t="s">
        <v>1335</v>
      </c>
      <c r="D739" s="92" t="s">
        <v>1314</v>
      </c>
      <c r="E739" s="92" t="s">
        <v>1143</v>
      </c>
      <c r="F739" s="86"/>
      <c r="G739" s="85">
        <f>SUM(G740)</f>
        <v>1351.8</v>
      </c>
      <c r="H739" s="85">
        <f>SUM(H740)</f>
        <v>1351.8</v>
      </c>
      <c r="I739" s="85">
        <f t="shared" si="35"/>
        <v>100</v>
      </c>
    </row>
    <row r="740" spans="1:9" ht="37.5" customHeight="1">
      <c r="A740" s="95" t="s">
        <v>303</v>
      </c>
      <c r="B740" s="148"/>
      <c r="C740" s="92" t="s">
        <v>1335</v>
      </c>
      <c r="D740" s="92" t="s">
        <v>1314</v>
      </c>
      <c r="E740" s="92" t="s">
        <v>1144</v>
      </c>
      <c r="F740" s="86"/>
      <c r="G740" s="85">
        <f>SUM(G741)</f>
        <v>1351.8</v>
      </c>
      <c r="H740" s="85">
        <f>SUM(H741)</f>
        <v>1351.8</v>
      </c>
      <c r="I740" s="85">
        <f t="shared" si="35"/>
        <v>100</v>
      </c>
    </row>
    <row r="741" spans="1:9" ht="19.5" customHeight="1">
      <c r="A741" s="94" t="s">
        <v>304</v>
      </c>
      <c r="B741" s="107"/>
      <c r="C741" s="92" t="s">
        <v>1335</v>
      </c>
      <c r="D741" s="92" t="s">
        <v>1314</v>
      </c>
      <c r="E741" s="92" t="s">
        <v>1144</v>
      </c>
      <c r="F741" s="87" t="s">
        <v>1412</v>
      </c>
      <c r="G741" s="85">
        <v>1351.8</v>
      </c>
      <c r="H741" s="85">
        <v>1351.8</v>
      </c>
      <c r="I741" s="85">
        <f t="shared" si="35"/>
        <v>100</v>
      </c>
    </row>
    <row r="742" spans="1:9" ht="15">
      <c r="A742" s="95" t="s">
        <v>1147</v>
      </c>
      <c r="B742" s="82"/>
      <c r="C742" s="92" t="s">
        <v>1335</v>
      </c>
      <c r="D742" s="92" t="s">
        <v>1314</v>
      </c>
      <c r="E742" s="92" t="s">
        <v>1148</v>
      </c>
      <c r="F742" s="101"/>
      <c r="G742" s="85">
        <f>SUM(G743)</f>
        <v>51452.700000000004</v>
      </c>
      <c r="H742" s="85">
        <f>SUM(H743)</f>
        <v>51332.3</v>
      </c>
      <c r="I742" s="85">
        <f t="shared" si="35"/>
        <v>99.76599867451075</v>
      </c>
    </row>
    <row r="743" spans="1:9" ht="28.5">
      <c r="A743" s="95" t="s">
        <v>303</v>
      </c>
      <c r="B743" s="82"/>
      <c r="C743" s="92" t="s">
        <v>1335</v>
      </c>
      <c r="D743" s="92" t="s">
        <v>1314</v>
      </c>
      <c r="E743" s="92" t="s">
        <v>1149</v>
      </c>
      <c r="F743" s="101"/>
      <c r="G743" s="85">
        <f>SUM(G747+G745+G744)</f>
        <v>51452.700000000004</v>
      </c>
      <c r="H743" s="85">
        <f>SUM(H747+H745+H744)</f>
        <v>51332.3</v>
      </c>
      <c r="I743" s="85">
        <f t="shared" si="35"/>
        <v>99.76599867451075</v>
      </c>
    </row>
    <row r="744" spans="1:9" ht="21.75" customHeight="1">
      <c r="A744" s="94" t="s">
        <v>304</v>
      </c>
      <c r="B744" s="82"/>
      <c r="C744" s="92" t="s">
        <v>1335</v>
      </c>
      <c r="D744" s="92" t="s">
        <v>1314</v>
      </c>
      <c r="E744" s="83" t="s">
        <v>1149</v>
      </c>
      <c r="F744" s="86" t="s">
        <v>1412</v>
      </c>
      <c r="G744" s="85">
        <v>349.4</v>
      </c>
      <c r="H744" s="85">
        <v>349.4</v>
      </c>
      <c r="I744" s="85">
        <f t="shared" si="35"/>
        <v>100</v>
      </c>
    </row>
    <row r="745" spans="1:9" ht="42.75">
      <c r="A745" s="94" t="s">
        <v>1136</v>
      </c>
      <c r="B745" s="107"/>
      <c r="C745" s="92" t="s">
        <v>1335</v>
      </c>
      <c r="D745" s="92" t="s">
        <v>1314</v>
      </c>
      <c r="E745" s="92" t="s">
        <v>1151</v>
      </c>
      <c r="F745" s="87"/>
      <c r="G745" s="85">
        <f>SUM(G746)</f>
        <v>38.5</v>
      </c>
      <c r="H745" s="85">
        <f>SUM(H746)</f>
        <v>37.4</v>
      </c>
      <c r="I745" s="85">
        <f t="shared" si="35"/>
        <v>97.14285714285714</v>
      </c>
    </row>
    <row r="746" spans="1:9" ht="15.75">
      <c r="A746" s="94" t="s">
        <v>304</v>
      </c>
      <c r="B746" s="107"/>
      <c r="C746" s="92" t="s">
        <v>1335</v>
      </c>
      <c r="D746" s="92" t="s">
        <v>1314</v>
      </c>
      <c r="E746" s="92" t="s">
        <v>1151</v>
      </c>
      <c r="F746" s="87" t="s">
        <v>1412</v>
      </c>
      <c r="G746" s="85">
        <v>38.5</v>
      </c>
      <c r="H746" s="85">
        <v>37.4</v>
      </c>
      <c r="I746" s="85">
        <f t="shared" si="35"/>
        <v>97.14285714285714</v>
      </c>
    </row>
    <row r="747" spans="1:9" ht="28.5">
      <c r="A747" s="95" t="s">
        <v>1152</v>
      </c>
      <c r="B747" s="82"/>
      <c r="C747" s="92" t="s">
        <v>1335</v>
      </c>
      <c r="D747" s="92" t="s">
        <v>1314</v>
      </c>
      <c r="E747" s="92" t="s">
        <v>1153</v>
      </c>
      <c r="F747" s="101"/>
      <c r="G747" s="85">
        <f>SUM(G748)</f>
        <v>51064.8</v>
      </c>
      <c r="H747" s="85">
        <f>SUM(H748)</f>
        <v>50945.5</v>
      </c>
      <c r="I747" s="85">
        <f t="shared" si="35"/>
        <v>99.76637527220316</v>
      </c>
    </row>
    <row r="748" spans="1:9" ht="15">
      <c r="A748" s="94" t="s">
        <v>304</v>
      </c>
      <c r="B748" s="82"/>
      <c r="C748" s="92" t="s">
        <v>1335</v>
      </c>
      <c r="D748" s="92" t="s">
        <v>1314</v>
      </c>
      <c r="E748" s="92" t="s">
        <v>1153</v>
      </c>
      <c r="F748" s="101" t="s">
        <v>1412</v>
      </c>
      <c r="G748" s="85">
        <v>51064.8</v>
      </c>
      <c r="H748" s="85">
        <v>50945.5</v>
      </c>
      <c r="I748" s="85">
        <f t="shared" si="35"/>
        <v>99.76637527220316</v>
      </c>
    </row>
    <row r="749" spans="1:9" ht="19.5" customHeight="1">
      <c r="A749" s="95" t="s">
        <v>1154</v>
      </c>
      <c r="B749" s="92"/>
      <c r="C749" s="92" t="s">
        <v>1335</v>
      </c>
      <c r="D749" s="92" t="s">
        <v>1314</v>
      </c>
      <c r="E749" s="92" t="s">
        <v>1155</v>
      </c>
      <c r="F749" s="86"/>
      <c r="G749" s="85">
        <f>SUM(G750)</f>
        <v>250.6</v>
      </c>
      <c r="H749" s="85">
        <f>SUM(H750)</f>
        <v>250.6</v>
      </c>
      <c r="I749" s="85">
        <f t="shared" si="35"/>
        <v>100</v>
      </c>
    </row>
    <row r="750" spans="1:9" ht="34.5" customHeight="1">
      <c r="A750" s="95" t="s">
        <v>303</v>
      </c>
      <c r="B750" s="148"/>
      <c r="C750" s="92" t="s">
        <v>1335</v>
      </c>
      <c r="D750" s="92" t="s">
        <v>1314</v>
      </c>
      <c r="E750" s="92" t="s">
        <v>1156</v>
      </c>
      <c r="F750" s="86"/>
      <c r="G750" s="85">
        <f>SUM(G751)</f>
        <v>250.6</v>
      </c>
      <c r="H750" s="85">
        <f>SUM(H751)</f>
        <v>250.6</v>
      </c>
      <c r="I750" s="85">
        <f t="shared" si="35"/>
        <v>100</v>
      </c>
    </row>
    <row r="751" spans="1:9" ht="15">
      <c r="A751" s="94" t="s">
        <v>304</v>
      </c>
      <c r="B751" s="82"/>
      <c r="C751" s="92" t="s">
        <v>1335</v>
      </c>
      <c r="D751" s="92" t="s">
        <v>1314</v>
      </c>
      <c r="E751" s="92" t="s">
        <v>1156</v>
      </c>
      <c r="F751" s="101" t="s">
        <v>1412</v>
      </c>
      <c r="G751" s="85">
        <v>250.6</v>
      </c>
      <c r="H751" s="85">
        <v>250.6</v>
      </c>
      <c r="I751" s="85">
        <f t="shared" si="35"/>
        <v>100</v>
      </c>
    </row>
    <row r="752" spans="1:9" ht="15">
      <c r="A752" s="95" t="s">
        <v>1336</v>
      </c>
      <c r="B752" s="88"/>
      <c r="C752" s="83" t="s">
        <v>1335</v>
      </c>
      <c r="D752" s="83" t="s">
        <v>1335</v>
      </c>
      <c r="E752" s="92"/>
      <c r="F752" s="101"/>
      <c r="G752" s="85">
        <f>SUM(G763+G753+G756)</f>
        <v>138.5</v>
      </c>
      <c r="H752" s="85">
        <f>SUM(H763+H753+H756)</f>
        <v>138.5</v>
      </c>
      <c r="I752" s="85">
        <f t="shared" si="35"/>
        <v>100</v>
      </c>
    </row>
    <row r="753" spans="1:9" ht="15">
      <c r="A753" s="17" t="s">
        <v>1174</v>
      </c>
      <c r="B753" s="91"/>
      <c r="C753" s="92" t="s">
        <v>1335</v>
      </c>
      <c r="D753" s="92" t="s">
        <v>1335</v>
      </c>
      <c r="E753" s="92" t="s">
        <v>1175</v>
      </c>
      <c r="F753" s="86"/>
      <c r="G753" s="85">
        <f>SUM(G754)</f>
        <v>16.1</v>
      </c>
      <c r="H753" s="85">
        <f>SUM(H754)</f>
        <v>16.1</v>
      </c>
      <c r="I753" s="85">
        <f t="shared" si="35"/>
        <v>100</v>
      </c>
    </row>
    <row r="754" spans="1:9" ht="28.5">
      <c r="A754" s="95" t="s">
        <v>303</v>
      </c>
      <c r="B754" s="92"/>
      <c r="C754" s="92" t="s">
        <v>1335</v>
      </c>
      <c r="D754" s="92" t="s">
        <v>1335</v>
      </c>
      <c r="E754" s="92" t="s">
        <v>1181</v>
      </c>
      <c r="F754" s="86"/>
      <c r="G754" s="85">
        <f>SUM(G755)</f>
        <v>16.1</v>
      </c>
      <c r="H754" s="85">
        <f>SUM(H755)</f>
        <v>16.1</v>
      </c>
      <c r="I754" s="85">
        <f t="shared" si="35"/>
        <v>100</v>
      </c>
    </row>
    <row r="755" spans="1:9" ht="15">
      <c r="A755" s="94" t="s">
        <v>304</v>
      </c>
      <c r="B755" s="91"/>
      <c r="C755" s="92" t="s">
        <v>1335</v>
      </c>
      <c r="D755" s="92" t="s">
        <v>1335</v>
      </c>
      <c r="E755" s="92" t="s">
        <v>1181</v>
      </c>
      <c r="F755" s="86" t="s">
        <v>1412</v>
      </c>
      <c r="G755" s="85">
        <v>16.1</v>
      </c>
      <c r="H755" s="85">
        <v>16.1</v>
      </c>
      <c r="I755" s="85">
        <f t="shared" si="35"/>
        <v>100</v>
      </c>
    </row>
    <row r="756" spans="1:9" ht="15">
      <c r="A756" s="94" t="s">
        <v>1374</v>
      </c>
      <c r="B756" s="157"/>
      <c r="C756" s="92" t="s">
        <v>1335</v>
      </c>
      <c r="D756" s="92" t="s">
        <v>1335</v>
      </c>
      <c r="E756" s="92" t="s">
        <v>1375</v>
      </c>
      <c r="F756" s="87"/>
      <c r="G756" s="85">
        <f>SUM(G757)</f>
        <v>122.4</v>
      </c>
      <c r="H756" s="85">
        <f>SUM(H757)</f>
        <v>122.4</v>
      </c>
      <c r="I756" s="85">
        <f t="shared" si="35"/>
        <v>100</v>
      </c>
    </row>
    <row r="757" spans="1:9" ht="42.75">
      <c r="A757" s="134" t="s">
        <v>431</v>
      </c>
      <c r="B757" s="157"/>
      <c r="C757" s="92" t="s">
        <v>1335</v>
      </c>
      <c r="D757" s="92" t="s">
        <v>1335</v>
      </c>
      <c r="E757" s="92" t="s">
        <v>432</v>
      </c>
      <c r="F757" s="87"/>
      <c r="G757" s="85">
        <f>SUM(G758)</f>
        <v>122.4</v>
      </c>
      <c r="H757" s="85">
        <f>SUM(H758)</f>
        <v>122.4</v>
      </c>
      <c r="I757" s="85">
        <f t="shared" si="35"/>
        <v>100</v>
      </c>
    </row>
    <row r="758" spans="1:9" ht="22.5" customHeight="1">
      <c r="A758" s="94" t="s">
        <v>1122</v>
      </c>
      <c r="B758" s="157"/>
      <c r="C758" s="92" t="s">
        <v>1335</v>
      </c>
      <c r="D758" s="92" t="s">
        <v>1335</v>
      </c>
      <c r="E758" s="92" t="s">
        <v>432</v>
      </c>
      <c r="F758" s="87" t="s">
        <v>1123</v>
      </c>
      <c r="G758" s="85">
        <v>122.4</v>
      </c>
      <c r="H758" s="85">
        <v>122.4</v>
      </c>
      <c r="I758" s="85">
        <f t="shared" si="35"/>
        <v>100</v>
      </c>
    </row>
    <row r="759" spans="1:9" ht="15">
      <c r="A759" s="95" t="s">
        <v>1199</v>
      </c>
      <c r="B759" s="82"/>
      <c r="C759" s="92" t="s">
        <v>1335</v>
      </c>
      <c r="D759" s="92" t="s">
        <v>1463</v>
      </c>
      <c r="E759" s="92"/>
      <c r="F759" s="86"/>
      <c r="G759" s="85">
        <f>SUM(G760)</f>
        <v>301.2</v>
      </c>
      <c r="H759" s="85">
        <f>SUM(H760)</f>
        <v>301.2</v>
      </c>
      <c r="I759" s="85">
        <f t="shared" si="35"/>
        <v>100</v>
      </c>
    </row>
    <row r="760" spans="1:9" ht="42.75">
      <c r="A760" s="125" t="s">
        <v>226</v>
      </c>
      <c r="B760" s="82"/>
      <c r="C760" s="92" t="s">
        <v>1335</v>
      </c>
      <c r="D760" s="92" t="s">
        <v>1463</v>
      </c>
      <c r="E760" s="92" t="s">
        <v>227</v>
      </c>
      <c r="F760" s="86"/>
      <c r="G760" s="85">
        <f>SUM(G761)</f>
        <v>301.2</v>
      </c>
      <c r="H760" s="85">
        <f>SUM(H761)</f>
        <v>301.2</v>
      </c>
      <c r="I760" s="85">
        <f t="shared" si="35"/>
        <v>100</v>
      </c>
    </row>
    <row r="761" spans="1:9" ht="33" customHeight="1">
      <c r="A761" s="95" t="s">
        <v>303</v>
      </c>
      <c r="B761" s="129"/>
      <c r="C761" s="92" t="s">
        <v>1335</v>
      </c>
      <c r="D761" s="92" t="s">
        <v>1463</v>
      </c>
      <c r="E761" s="92" t="s">
        <v>228</v>
      </c>
      <c r="F761" s="86"/>
      <c r="G761" s="85">
        <f>SUM(G762+G763+G765)</f>
        <v>301.2</v>
      </c>
      <c r="H761" s="85">
        <f>SUM(H762+H763+H765)</f>
        <v>301.2</v>
      </c>
      <c r="I761" s="85">
        <f t="shared" si="35"/>
        <v>100</v>
      </c>
    </row>
    <row r="762" spans="1:9" ht="18" customHeight="1">
      <c r="A762" s="94" t="s">
        <v>304</v>
      </c>
      <c r="B762" s="129"/>
      <c r="C762" s="92" t="s">
        <v>1335</v>
      </c>
      <c r="D762" s="92" t="s">
        <v>1463</v>
      </c>
      <c r="E762" s="92" t="s">
        <v>228</v>
      </c>
      <c r="F762" s="86" t="s">
        <v>1412</v>
      </c>
      <c r="G762" s="85">
        <v>301.2</v>
      </c>
      <c r="H762" s="85">
        <v>301.2</v>
      </c>
      <c r="I762" s="85">
        <f t="shared" si="35"/>
        <v>100</v>
      </c>
    </row>
    <row r="763" spans="1:9" ht="15" hidden="1">
      <c r="A763" s="125" t="s">
        <v>1182</v>
      </c>
      <c r="B763" s="88"/>
      <c r="C763" s="83" t="s">
        <v>1335</v>
      </c>
      <c r="D763" s="83" t="s">
        <v>1335</v>
      </c>
      <c r="E763" s="83" t="s">
        <v>1338</v>
      </c>
      <c r="F763" s="101"/>
      <c r="G763" s="85">
        <f>SUM(G764)</f>
        <v>0</v>
      </c>
      <c r="H763" s="85">
        <f>SUM(H764)</f>
        <v>0</v>
      </c>
      <c r="I763" s="85" t="e">
        <f t="shared" si="35"/>
        <v>#DIV/0!</v>
      </c>
    </row>
    <row r="764" spans="1:9" ht="19.5" customHeight="1" hidden="1">
      <c r="A764" s="125" t="s">
        <v>1193</v>
      </c>
      <c r="B764" s="88"/>
      <c r="C764" s="83" t="s">
        <v>1335</v>
      </c>
      <c r="D764" s="83" t="s">
        <v>1335</v>
      </c>
      <c r="E764" s="83" t="s">
        <v>1194</v>
      </c>
      <c r="F764" s="101"/>
      <c r="G764" s="85">
        <f>SUM(G765)</f>
        <v>0</v>
      </c>
      <c r="H764" s="85">
        <f>SUM(H765)</f>
        <v>0</v>
      </c>
      <c r="I764" s="85" t="e">
        <f t="shared" si="35"/>
        <v>#DIV/0!</v>
      </c>
    </row>
    <row r="765" spans="1:9" s="263" customFormat="1" ht="19.5" customHeight="1" hidden="1">
      <c r="A765" s="94" t="s">
        <v>1411</v>
      </c>
      <c r="B765" s="88"/>
      <c r="C765" s="83" t="s">
        <v>1335</v>
      </c>
      <c r="D765" s="83" t="s">
        <v>1335</v>
      </c>
      <c r="E765" s="83" t="s">
        <v>1194</v>
      </c>
      <c r="F765" s="84" t="s">
        <v>1412</v>
      </c>
      <c r="G765" s="85"/>
      <c r="H765" s="85"/>
      <c r="I765" s="85" t="e">
        <f t="shared" si="35"/>
        <v>#DIV/0!</v>
      </c>
    </row>
    <row r="766" spans="1:9" s="263" customFormat="1" ht="19.5" customHeight="1" hidden="1">
      <c r="A766" s="94" t="s">
        <v>1336</v>
      </c>
      <c r="B766" s="88"/>
      <c r="C766" s="83" t="s">
        <v>1335</v>
      </c>
      <c r="D766" s="83" t="s">
        <v>1335</v>
      </c>
      <c r="E766" s="83"/>
      <c r="F766" s="84"/>
      <c r="G766" s="85">
        <f>SUM(G767)</f>
        <v>0</v>
      </c>
      <c r="H766" s="85">
        <f>SUM(H767)</f>
        <v>0</v>
      </c>
      <c r="I766" s="85" t="e">
        <f t="shared" si="35"/>
        <v>#DIV/0!</v>
      </c>
    </row>
    <row r="767" spans="1:9" s="263" customFormat="1" ht="19.5" customHeight="1" hidden="1">
      <c r="A767" s="94" t="s">
        <v>1372</v>
      </c>
      <c r="B767" s="88"/>
      <c r="C767" s="83" t="s">
        <v>1335</v>
      </c>
      <c r="D767" s="83" t="s">
        <v>1335</v>
      </c>
      <c r="E767" s="83" t="s">
        <v>1373</v>
      </c>
      <c r="F767" s="84"/>
      <c r="G767" s="85">
        <f>SUM(G768)</f>
        <v>0</v>
      </c>
      <c r="H767" s="85">
        <f>SUM(H768)</f>
        <v>0</v>
      </c>
      <c r="I767" s="85" t="e">
        <f t="shared" si="35"/>
        <v>#DIV/0!</v>
      </c>
    </row>
    <row r="768" spans="1:9" s="263" customFormat="1" ht="19.5" customHeight="1" hidden="1">
      <c r="A768" s="94" t="s">
        <v>1122</v>
      </c>
      <c r="B768" s="88"/>
      <c r="C768" s="83" t="s">
        <v>1335</v>
      </c>
      <c r="D768" s="83" t="s">
        <v>1335</v>
      </c>
      <c r="E768" s="83" t="s">
        <v>1373</v>
      </c>
      <c r="F768" s="84" t="s">
        <v>1123</v>
      </c>
      <c r="G768" s="85"/>
      <c r="H768" s="85"/>
      <c r="I768" s="85" t="e">
        <f t="shared" si="35"/>
        <v>#DIV/0!</v>
      </c>
    </row>
    <row r="769" spans="1:9" s="278" customFormat="1" ht="15">
      <c r="A769" s="149" t="s">
        <v>250</v>
      </c>
      <c r="B769" s="89"/>
      <c r="C769" s="90" t="s">
        <v>1348</v>
      </c>
      <c r="D769" s="90"/>
      <c r="E769" s="90"/>
      <c r="F769" s="116"/>
      <c r="G769" s="21">
        <f>SUM(G770+G780)</f>
        <v>816.1999999999999</v>
      </c>
      <c r="H769" s="21">
        <f>SUM(H770+H780)</f>
        <v>816.1999999999999</v>
      </c>
      <c r="I769" s="85">
        <f t="shared" si="35"/>
        <v>100</v>
      </c>
    </row>
    <row r="770" spans="1:9" ht="15">
      <c r="A770" s="95" t="s">
        <v>251</v>
      </c>
      <c r="B770" s="82"/>
      <c r="C770" s="92" t="s">
        <v>1348</v>
      </c>
      <c r="D770" s="92" t="s">
        <v>1312</v>
      </c>
      <c r="E770" s="92"/>
      <c r="F770" s="86"/>
      <c r="G770" s="85">
        <f>SUM(G771+G774+G777)</f>
        <v>774.8</v>
      </c>
      <c r="H770" s="85">
        <f>SUM(H771+H774+H777)</f>
        <v>774.8</v>
      </c>
      <c r="I770" s="85">
        <f t="shared" si="35"/>
        <v>100</v>
      </c>
    </row>
    <row r="771" spans="1:9" ht="28.5">
      <c r="A771" s="17" t="s">
        <v>1421</v>
      </c>
      <c r="B771" s="82"/>
      <c r="C771" s="92" t="s">
        <v>1348</v>
      </c>
      <c r="D771" s="92" t="s">
        <v>1312</v>
      </c>
      <c r="E771" s="92" t="s">
        <v>1422</v>
      </c>
      <c r="F771" s="86"/>
      <c r="G771" s="85">
        <f>SUM(G772:G772)</f>
        <v>432.2</v>
      </c>
      <c r="H771" s="85">
        <f>SUM(H772:H772)</f>
        <v>432.2</v>
      </c>
      <c r="I771" s="85">
        <f t="shared" si="35"/>
        <v>100</v>
      </c>
    </row>
    <row r="772" spans="1:9" ht="27.75" customHeight="1">
      <c r="A772" s="95" t="s">
        <v>303</v>
      </c>
      <c r="B772" s="91"/>
      <c r="C772" s="92" t="s">
        <v>1348</v>
      </c>
      <c r="D772" s="92" t="s">
        <v>1312</v>
      </c>
      <c r="E772" s="92" t="s">
        <v>1423</v>
      </c>
      <c r="F772" s="86"/>
      <c r="G772" s="85">
        <f>SUM(G773:G773)</f>
        <v>432.2</v>
      </c>
      <c r="H772" s="85">
        <f>SUM(H773:H773)</f>
        <v>432.2</v>
      </c>
      <c r="I772" s="85">
        <f t="shared" si="35"/>
        <v>100</v>
      </c>
    </row>
    <row r="773" spans="1:9" ht="18" customHeight="1">
      <c r="A773" s="94" t="s">
        <v>304</v>
      </c>
      <c r="B773" s="91"/>
      <c r="C773" s="92" t="s">
        <v>1348</v>
      </c>
      <c r="D773" s="92" t="s">
        <v>1312</v>
      </c>
      <c r="E773" s="92" t="s">
        <v>1423</v>
      </c>
      <c r="F773" s="86" t="s">
        <v>1412</v>
      </c>
      <c r="G773" s="85">
        <v>432.2</v>
      </c>
      <c r="H773" s="85">
        <v>432.2</v>
      </c>
      <c r="I773" s="85">
        <f t="shared" si="35"/>
        <v>100</v>
      </c>
    </row>
    <row r="774" spans="1:9" ht="15">
      <c r="A774" s="95" t="s">
        <v>255</v>
      </c>
      <c r="B774" s="82"/>
      <c r="C774" s="92" t="s">
        <v>1348</v>
      </c>
      <c r="D774" s="92" t="s">
        <v>1312</v>
      </c>
      <c r="E774" s="92" t="s">
        <v>256</v>
      </c>
      <c r="F774" s="86"/>
      <c r="G774" s="85">
        <f>SUM(G775)</f>
        <v>55.2</v>
      </c>
      <c r="H774" s="85">
        <f>SUM(H775)</f>
        <v>55.2</v>
      </c>
      <c r="I774" s="85">
        <f t="shared" si="35"/>
        <v>100</v>
      </c>
    </row>
    <row r="775" spans="1:9" ht="27.75" customHeight="1">
      <c r="A775" s="95" t="s">
        <v>303</v>
      </c>
      <c r="B775" s="91"/>
      <c r="C775" s="92" t="s">
        <v>1348</v>
      </c>
      <c r="D775" s="92" t="s">
        <v>1312</v>
      </c>
      <c r="E775" s="92" t="s">
        <v>257</v>
      </c>
      <c r="F775" s="86"/>
      <c r="G775" s="85">
        <f>SUM(G776:G776)</f>
        <v>55.2</v>
      </c>
      <c r="H775" s="85">
        <f>SUM(H776:H776)</f>
        <v>55.2</v>
      </c>
      <c r="I775" s="85">
        <f t="shared" si="35"/>
        <v>100</v>
      </c>
    </row>
    <row r="776" spans="1:9" ht="18" customHeight="1">
      <c r="A776" s="94" t="s">
        <v>304</v>
      </c>
      <c r="B776" s="91"/>
      <c r="C776" s="92" t="s">
        <v>1348</v>
      </c>
      <c r="D776" s="92" t="s">
        <v>1312</v>
      </c>
      <c r="E776" s="92" t="s">
        <v>257</v>
      </c>
      <c r="F776" s="86" t="s">
        <v>1412</v>
      </c>
      <c r="G776" s="85">
        <v>55.2</v>
      </c>
      <c r="H776" s="85">
        <v>55.2</v>
      </c>
      <c r="I776" s="85">
        <f t="shared" si="35"/>
        <v>100</v>
      </c>
    </row>
    <row r="777" spans="1:9" ht="15">
      <c r="A777" s="95" t="s">
        <v>261</v>
      </c>
      <c r="B777" s="82"/>
      <c r="C777" s="92" t="s">
        <v>1348</v>
      </c>
      <c r="D777" s="92" t="s">
        <v>1312</v>
      </c>
      <c r="E777" s="92" t="s">
        <v>262</v>
      </c>
      <c r="F777" s="86"/>
      <c r="G777" s="85">
        <f>SUM(G778)</f>
        <v>287.4</v>
      </c>
      <c r="H777" s="85">
        <f>SUM(H778)</f>
        <v>287.4</v>
      </c>
      <c r="I777" s="85">
        <f t="shared" si="35"/>
        <v>100</v>
      </c>
    </row>
    <row r="778" spans="1:9" ht="34.5" customHeight="1">
      <c r="A778" s="95" t="s">
        <v>303</v>
      </c>
      <c r="B778" s="148"/>
      <c r="C778" s="92" t="s">
        <v>1348</v>
      </c>
      <c r="D778" s="92" t="s">
        <v>1312</v>
      </c>
      <c r="E778" s="92" t="s">
        <v>263</v>
      </c>
      <c r="F778" s="86"/>
      <c r="G778" s="85">
        <f>SUM(G779)</f>
        <v>287.4</v>
      </c>
      <c r="H778" s="85">
        <f>SUM(H779)</f>
        <v>287.4</v>
      </c>
      <c r="I778" s="85">
        <f t="shared" si="35"/>
        <v>100</v>
      </c>
    </row>
    <row r="779" spans="1:9" ht="15.75" customHeight="1">
      <c r="A779" s="94" t="s">
        <v>304</v>
      </c>
      <c r="B779" s="107"/>
      <c r="C779" s="92" t="s">
        <v>1348</v>
      </c>
      <c r="D779" s="92" t="s">
        <v>1312</v>
      </c>
      <c r="E779" s="92" t="s">
        <v>263</v>
      </c>
      <c r="F779" s="87" t="s">
        <v>1412</v>
      </c>
      <c r="G779" s="85">
        <v>287.4</v>
      </c>
      <c r="H779" s="85">
        <v>287.4</v>
      </c>
      <c r="I779" s="85">
        <f t="shared" si="35"/>
        <v>100</v>
      </c>
    </row>
    <row r="780" spans="1:9" ht="24" customHeight="1">
      <c r="A780" s="125" t="s">
        <v>268</v>
      </c>
      <c r="B780" s="96"/>
      <c r="C780" s="90" t="s">
        <v>1348</v>
      </c>
      <c r="D780" s="90" t="s">
        <v>1346</v>
      </c>
      <c r="E780" s="90"/>
      <c r="F780" s="116"/>
      <c r="G780" s="85">
        <f aca="true" t="shared" si="36" ref="G780:H782">SUM(G781)</f>
        <v>41.4</v>
      </c>
      <c r="H780" s="85">
        <f t="shared" si="36"/>
        <v>41.4</v>
      </c>
      <c r="I780" s="85">
        <f t="shared" si="35"/>
        <v>100</v>
      </c>
    </row>
    <row r="781" spans="1:9" ht="57" customHeight="1">
      <c r="A781" s="125" t="s">
        <v>226</v>
      </c>
      <c r="B781" s="148"/>
      <c r="C781" s="92" t="s">
        <v>1348</v>
      </c>
      <c r="D781" s="90" t="s">
        <v>1346</v>
      </c>
      <c r="E781" s="92" t="s">
        <v>227</v>
      </c>
      <c r="F781" s="86"/>
      <c r="G781" s="85">
        <f t="shared" si="36"/>
        <v>41.4</v>
      </c>
      <c r="H781" s="85">
        <f t="shared" si="36"/>
        <v>41.4</v>
      </c>
      <c r="I781" s="85">
        <f t="shared" si="35"/>
        <v>100</v>
      </c>
    </row>
    <row r="782" spans="1:9" ht="30.75" customHeight="1">
      <c r="A782" s="95" t="s">
        <v>303</v>
      </c>
      <c r="B782" s="148"/>
      <c r="C782" s="92" t="s">
        <v>1348</v>
      </c>
      <c r="D782" s="90" t="s">
        <v>1346</v>
      </c>
      <c r="E782" s="92" t="s">
        <v>228</v>
      </c>
      <c r="F782" s="86"/>
      <c r="G782" s="85">
        <f t="shared" si="36"/>
        <v>41.4</v>
      </c>
      <c r="H782" s="85">
        <f t="shared" si="36"/>
        <v>41.4</v>
      </c>
      <c r="I782" s="85">
        <f t="shared" si="35"/>
        <v>100</v>
      </c>
    </row>
    <row r="783" spans="1:9" ht="16.5" customHeight="1">
      <c r="A783" s="94" t="s">
        <v>304</v>
      </c>
      <c r="B783" s="107"/>
      <c r="C783" s="92" t="s">
        <v>1348</v>
      </c>
      <c r="D783" s="90" t="s">
        <v>1346</v>
      </c>
      <c r="E783" s="92" t="s">
        <v>228</v>
      </c>
      <c r="F783" s="87" t="s">
        <v>1412</v>
      </c>
      <c r="G783" s="85">
        <v>41.4</v>
      </c>
      <c r="H783" s="85">
        <v>41.4</v>
      </c>
      <c r="I783" s="85">
        <f t="shared" si="35"/>
        <v>100</v>
      </c>
    </row>
    <row r="784" spans="1:9" s="278" customFormat="1" ht="15">
      <c r="A784" s="149" t="s">
        <v>276</v>
      </c>
      <c r="B784" s="89"/>
      <c r="C784" s="90" t="s">
        <v>1463</v>
      </c>
      <c r="D784" s="90"/>
      <c r="E784" s="90"/>
      <c r="F784" s="116"/>
      <c r="G784" s="21">
        <f>SUM(G785+G789+G799+G803)</f>
        <v>6595.799999999999</v>
      </c>
      <c r="H784" s="21">
        <f>SUM(H785+H789+H799+H803)</f>
        <v>6595.799999999999</v>
      </c>
      <c r="I784" s="85">
        <f t="shared" si="35"/>
        <v>100</v>
      </c>
    </row>
    <row r="785" spans="1:9" ht="15.75" customHeight="1">
      <c r="A785" s="95" t="s">
        <v>277</v>
      </c>
      <c r="B785" s="82"/>
      <c r="C785" s="92" t="s">
        <v>1463</v>
      </c>
      <c r="D785" s="92" t="s">
        <v>1312</v>
      </c>
      <c r="E785" s="92"/>
      <c r="F785" s="86"/>
      <c r="G785" s="85">
        <f aca="true" t="shared" si="37" ref="G785:H787">SUM(G786)</f>
        <v>2678.3</v>
      </c>
      <c r="H785" s="85">
        <f t="shared" si="37"/>
        <v>2678.3</v>
      </c>
      <c r="I785" s="85">
        <f t="shared" si="35"/>
        <v>100</v>
      </c>
    </row>
    <row r="786" spans="1:9" ht="15">
      <c r="A786" s="95" t="s">
        <v>900</v>
      </c>
      <c r="B786" s="82"/>
      <c r="C786" s="92" t="s">
        <v>1463</v>
      </c>
      <c r="D786" s="92" t="s">
        <v>1312</v>
      </c>
      <c r="E786" s="92" t="s">
        <v>281</v>
      </c>
      <c r="F786" s="86"/>
      <c r="G786" s="85">
        <f t="shared" si="37"/>
        <v>2678.3</v>
      </c>
      <c r="H786" s="85">
        <f t="shared" si="37"/>
        <v>2678.3</v>
      </c>
      <c r="I786" s="85">
        <f t="shared" si="35"/>
        <v>100</v>
      </c>
    </row>
    <row r="787" spans="1:9" ht="30.75" customHeight="1">
      <c r="A787" s="95" t="s">
        <v>303</v>
      </c>
      <c r="B787" s="148"/>
      <c r="C787" s="92" t="s">
        <v>1463</v>
      </c>
      <c r="D787" s="92" t="s">
        <v>1312</v>
      </c>
      <c r="E787" s="92" t="s">
        <v>282</v>
      </c>
      <c r="F787" s="86"/>
      <c r="G787" s="85">
        <f t="shared" si="37"/>
        <v>2678.3</v>
      </c>
      <c r="H787" s="85">
        <f t="shared" si="37"/>
        <v>2678.3</v>
      </c>
      <c r="I787" s="85">
        <f t="shared" si="35"/>
        <v>100</v>
      </c>
    </row>
    <row r="788" spans="1:9" ht="16.5" customHeight="1">
      <c r="A788" s="94" t="s">
        <v>304</v>
      </c>
      <c r="B788" s="107"/>
      <c r="C788" s="92" t="s">
        <v>1463</v>
      </c>
      <c r="D788" s="92" t="s">
        <v>1312</v>
      </c>
      <c r="E788" s="92" t="s">
        <v>282</v>
      </c>
      <c r="F788" s="87" t="s">
        <v>1412</v>
      </c>
      <c r="G788" s="85">
        <v>2678.3</v>
      </c>
      <c r="H788" s="85">
        <v>2678.3</v>
      </c>
      <c r="I788" s="85">
        <f t="shared" si="35"/>
        <v>100</v>
      </c>
    </row>
    <row r="789" spans="1:9" ht="18.75" customHeight="1">
      <c r="A789" s="95" t="s">
        <v>285</v>
      </c>
      <c r="B789" s="82"/>
      <c r="C789" s="92" t="s">
        <v>1463</v>
      </c>
      <c r="D789" s="92" t="s">
        <v>1314</v>
      </c>
      <c r="E789" s="92"/>
      <c r="F789" s="86"/>
      <c r="G789" s="85">
        <f>SUM(G790+G793+G796)</f>
        <v>3253.1</v>
      </c>
      <c r="H789" s="85">
        <f>SUM(H790+H793+H796)</f>
        <v>3253.1</v>
      </c>
      <c r="I789" s="85">
        <f t="shared" si="35"/>
        <v>100</v>
      </c>
    </row>
    <row r="790" spans="1:9" ht="15">
      <c r="A790" s="95" t="s">
        <v>900</v>
      </c>
      <c r="B790" s="82"/>
      <c r="C790" s="92" t="s">
        <v>1463</v>
      </c>
      <c r="D790" s="92" t="s">
        <v>1314</v>
      </c>
      <c r="E790" s="92" t="s">
        <v>281</v>
      </c>
      <c r="F790" s="86"/>
      <c r="G790" s="85">
        <f>SUM(G791)</f>
        <v>2848.5</v>
      </c>
      <c r="H790" s="85">
        <f>SUM(H791)</f>
        <v>2848.5</v>
      </c>
      <c r="I790" s="85">
        <f t="shared" si="35"/>
        <v>100</v>
      </c>
    </row>
    <row r="791" spans="1:9" ht="30.75" customHeight="1">
      <c r="A791" s="95" t="s">
        <v>303</v>
      </c>
      <c r="B791" s="148"/>
      <c r="C791" s="92" t="s">
        <v>1463</v>
      </c>
      <c r="D791" s="92" t="s">
        <v>1314</v>
      </c>
      <c r="E791" s="92" t="s">
        <v>282</v>
      </c>
      <c r="F791" s="86"/>
      <c r="G791" s="85">
        <f>SUM(G792)</f>
        <v>2848.5</v>
      </c>
      <c r="H791" s="85">
        <f>SUM(H792)</f>
        <v>2848.5</v>
      </c>
      <c r="I791" s="85">
        <f t="shared" si="35"/>
        <v>100</v>
      </c>
    </row>
    <row r="792" spans="1:9" ht="16.5" customHeight="1">
      <c r="A792" s="94" t="s">
        <v>304</v>
      </c>
      <c r="B792" s="107"/>
      <c r="C792" s="92" t="s">
        <v>1463</v>
      </c>
      <c r="D792" s="92" t="s">
        <v>1314</v>
      </c>
      <c r="E792" s="92" t="s">
        <v>282</v>
      </c>
      <c r="F792" s="87" t="s">
        <v>1412</v>
      </c>
      <c r="G792" s="85">
        <v>2848.5</v>
      </c>
      <c r="H792" s="85">
        <v>2848.5</v>
      </c>
      <c r="I792" s="85">
        <f t="shared" si="35"/>
        <v>100</v>
      </c>
    </row>
    <row r="793" spans="1:9" ht="15.75" customHeight="1">
      <c r="A793" s="95" t="s">
        <v>286</v>
      </c>
      <c r="B793" s="82"/>
      <c r="C793" s="92" t="s">
        <v>1463</v>
      </c>
      <c r="D793" s="92" t="s">
        <v>1314</v>
      </c>
      <c r="E793" s="92" t="s">
        <v>287</v>
      </c>
      <c r="F793" s="86"/>
      <c r="G793" s="85">
        <f>SUM(G794)</f>
        <v>370.1</v>
      </c>
      <c r="H793" s="85">
        <f>SUM(H794)</f>
        <v>370.1</v>
      </c>
      <c r="I793" s="85">
        <f t="shared" si="35"/>
        <v>100</v>
      </c>
    </row>
    <row r="794" spans="1:9" ht="30.75" customHeight="1">
      <c r="A794" s="95" t="s">
        <v>303</v>
      </c>
      <c r="B794" s="148"/>
      <c r="C794" s="92" t="s">
        <v>1463</v>
      </c>
      <c r="D794" s="92" t="s">
        <v>1314</v>
      </c>
      <c r="E794" s="92" t="s">
        <v>288</v>
      </c>
      <c r="F794" s="86"/>
      <c r="G794" s="85">
        <f>SUM(G795)</f>
        <v>370.1</v>
      </c>
      <c r="H794" s="85">
        <f>SUM(H795)</f>
        <v>370.1</v>
      </c>
      <c r="I794" s="85">
        <f t="shared" si="35"/>
        <v>100</v>
      </c>
    </row>
    <row r="795" spans="1:9" ht="16.5" customHeight="1">
      <c r="A795" s="94" t="s">
        <v>304</v>
      </c>
      <c r="B795" s="107"/>
      <c r="C795" s="92" t="s">
        <v>1463</v>
      </c>
      <c r="D795" s="92" t="s">
        <v>1314</v>
      </c>
      <c r="E795" s="92" t="s">
        <v>288</v>
      </c>
      <c r="F795" s="87" t="s">
        <v>1412</v>
      </c>
      <c r="G795" s="85">
        <v>370.1</v>
      </c>
      <c r="H795" s="85">
        <v>370.1</v>
      </c>
      <c r="I795" s="85">
        <f t="shared" si="35"/>
        <v>100</v>
      </c>
    </row>
    <row r="796" spans="1:9" ht="14.25" customHeight="1">
      <c r="A796" s="95" t="s">
        <v>290</v>
      </c>
      <c r="B796" s="82"/>
      <c r="C796" s="92" t="s">
        <v>1463</v>
      </c>
      <c r="D796" s="92" t="s">
        <v>1314</v>
      </c>
      <c r="E796" s="92" t="s">
        <v>291</v>
      </c>
      <c r="F796" s="86"/>
      <c r="G796" s="85">
        <f>SUM(G797)</f>
        <v>34.5</v>
      </c>
      <c r="H796" s="85">
        <f>SUM(H797)</f>
        <v>34.5</v>
      </c>
      <c r="I796" s="85">
        <f t="shared" si="35"/>
        <v>100</v>
      </c>
    </row>
    <row r="797" spans="1:9" ht="30.75" customHeight="1">
      <c r="A797" s="95" t="s">
        <v>303</v>
      </c>
      <c r="B797" s="148"/>
      <c r="C797" s="92" t="s">
        <v>1463</v>
      </c>
      <c r="D797" s="92" t="s">
        <v>1314</v>
      </c>
      <c r="E797" s="92" t="s">
        <v>292</v>
      </c>
      <c r="F797" s="86"/>
      <c r="G797" s="85">
        <f>SUM(G798)</f>
        <v>34.5</v>
      </c>
      <c r="H797" s="85">
        <f>SUM(H798)</f>
        <v>34.5</v>
      </c>
      <c r="I797" s="85">
        <f t="shared" si="35"/>
        <v>100</v>
      </c>
    </row>
    <row r="798" spans="1:9" ht="16.5" customHeight="1">
      <c r="A798" s="94" t="s">
        <v>304</v>
      </c>
      <c r="B798" s="107"/>
      <c r="C798" s="92" t="s">
        <v>1463</v>
      </c>
      <c r="D798" s="92" t="s">
        <v>1314</v>
      </c>
      <c r="E798" s="92" t="s">
        <v>292</v>
      </c>
      <c r="F798" s="87" t="s">
        <v>1412</v>
      </c>
      <c r="G798" s="85">
        <v>34.5</v>
      </c>
      <c r="H798" s="85">
        <v>34.5</v>
      </c>
      <c r="I798" s="85">
        <f t="shared" si="35"/>
        <v>100</v>
      </c>
    </row>
    <row r="799" spans="1:9" ht="15">
      <c r="A799" s="94" t="s">
        <v>1654</v>
      </c>
      <c r="B799" s="82"/>
      <c r="C799" s="92" t="s">
        <v>1463</v>
      </c>
      <c r="D799" s="92" t="s">
        <v>1346</v>
      </c>
      <c r="E799" s="92"/>
      <c r="F799" s="86"/>
      <c r="G799" s="85">
        <f aca="true" t="shared" si="38" ref="G799:H801">SUM(G800)</f>
        <v>597.7</v>
      </c>
      <c r="H799" s="85">
        <f t="shared" si="38"/>
        <v>597.7</v>
      </c>
      <c r="I799" s="85">
        <f t="shared" si="35"/>
        <v>100</v>
      </c>
    </row>
    <row r="800" spans="1:9" ht="15" customHeight="1">
      <c r="A800" s="95" t="s">
        <v>1655</v>
      </c>
      <c r="B800" s="82"/>
      <c r="C800" s="92" t="s">
        <v>1463</v>
      </c>
      <c r="D800" s="92" t="s">
        <v>1346</v>
      </c>
      <c r="E800" s="92" t="s">
        <v>1656</v>
      </c>
      <c r="F800" s="86"/>
      <c r="G800" s="85">
        <f t="shared" si="38"/>
        <v>597.7</v>
      </c>
      <c r="H800" s="85">
        <f t="shared" si="38"/>
        <v>597.7</v>
      </c>
      <c r="I800" s="85">
        <f t="shared" si="35"/>
        <v>100</v>
      </c>
    </row>
    <row r="801" spans="1:9" ht="30" customHeight="1">
      <c r="A801" s="95" t="s">
        <v>303</v>
      </c>
      <c r="B801" s="82"/>
      <c r="C801" s="92" t="s">
        <v>1463</v>
      </c>
      <c r="D801" s="92" t="s">
        <v>1346</v>
      </c>
      <c r="E801" s="92" t="s">
        <v>1657</v>
      </c>
      <c r="F801" s="86"/>
      <c r="G801" s="85">
        <f t="shared" si="38"/>
        <v>597.7</v>
      </c>
      <c r="H801" s="85">
        <f t="shared" si="38"/>
        <v>597.7</v>
      </c>
      <c r="I801" s="85">
        <f t="shared" si="35"/>
        <v>100</v>
      </c>
    </row>
    <row r="802" spans="1:9" ht="17.25" customHeight="1">
      <c r="A802" s="94" t="s">
        <v>304</v>
      </c>
      <c r="B802" s="82"/>
      <c r="C802" s="92" t="s">
        <v>1463</v>
      </c>
      <c r="D802" s="92" t="s">
        <v>1346</v>
      </c>
      <c r="E802" s="92" t="s">
        <v>1657</v>
      </c>
      <c r="F802" s="86" t="s">
        <v>1412</v>
      </c>
      <c r="G802" s="85">
        <v>597.7</v>
      </c>
      <c r="H802" s="85">
        <v>597.7</v>
      </c>
      <c r="I802" s="85">
        <f aca="true" t="shared" si="39" ref="I802:I865">SUM(H802/G802*100)</f>
        <v>100</v>
      </c>
    </row>
    <row r="803" spans="1:9" ht="15">
      <c r="A803" s="95" t="s">
        <v>1662</v>
      </c>
      <c r="B803" s="82"/>
      <c r="C803" s="92" t="s">
        <v>1463</v>
      </c>
      <c r="D803" s="92" t="s">
        <v>1463</v>
      </c>
      <c r="E803" s="92"/>
      <c r="F803" s="86"/>
      <c r="G803" s="85">
        <f aca="true" t="shared" si="40" ref="G803:H805">SUM(G804)</f>
        <v>66.7</v>
      </c>
      <c r="H803" s="85">
        <f t="shared" si="40"/>
        <v>66.7</v>
      </c>
      <c r="I803" s="85">
        <f t="shared" si="39"/>
        <v>100</v>
      </c>
    </row>
    <row r="804" spans="1:9" ht="28.5">
      <c r="A804" s="257" t="s">
        <v>278</v>
      </c>
      <c r="B804" s="82"/>
      <c r="C804" s="92" t="s">
        <v>1463</v>
      </c>
      <c r="D804" s="92" t="s">
        <v>1463</v>
      </c>
      <c r="E804" s="92" t="s">
        <v>279</v>
      </c>
      <c r="F804" s="86"/>
      <c r="G804" s="85">
        <f t="shared" si="40"/>
        <v>66.7</v>
      </c>
      <c r="H804" s="85">
        <f t="shared" si="40"/>
        <v>66.7</v>
      </c>
      <c r="I804" s="85">
        <f t="shared" si="39"/>
        <v>100</v>
      </c>
    </row>
    <row r="805" spans="1:9" ht="29.25" customHeight="1">
      <c r="A805" s="95" t="s">
        <v>303</v>
      </c>
      <c r="B805" s="82"/>
      <c r="C805" s="92" t="s">
        <v>1463</v>
      </c>
      <c r="D805" s="92" t="s">
        <v>1463</v>
      </c>
      <c r="E805" s="92" t="s">
        <v>280</v>
      </c>
      <c r="F805" s="86"/>
      <c r="G805" s="85">
        <f t="shared" si="40"/>
        <v>66.7</v>
      </c>
      <c r="H805" s="85">
        <f t="shared" si="40"/>
        <v>66.7</v>
      </c>
      <c r="I805" s="85">
        <f t="shared" si="39"/>
        <v>100</v>
      </c>
    </row>
    <row r="806" spans="1:9" ht="18.75" customHeight="1">
      <c r="A806" s="94" t="s">
        <v>304</v>
      </c>
      <c r="B806" s="82"/>
      <c r="C806" s="92" t="s">
        <v>1463</v>
      </c>
      <c r="D806" s="92" t="s">
        <v>1463</v>
      </c>
      <c r="E806" s="92" t="s">
        <v>280</v>
      </c>
      <c r="F806" s="86" t="s">
        <v>1412</v>
      </c>
      <c r="G806" s="85">
        <v>66.7</v>
      </c>
      <c r="H806" s="85">
        <v>66.7</v>
      </c>
      <c r="I806" s="85">
        <f t="shared" si="39"/>
        <v>100</v>
      </c>
    </row>
    <row r="807" spans="1:9" s="263" customFormat="1" ht="15">
      <c r="A807" s="149" t="s">
        <v>1679</v>
      </c>
      <c r="B807" s="82"/>
      <c r="C807" s="114" t="s">
        <v>1680</v>
      </c>
      <c r="D807" s="114" t="s">
        <v>1681</v>
      </c>
      <c r="E807" s="114"/>
      <c r="F807" s="101"/>
      <c r="G807" s="21">
        <f>SUM(G808+G812+G823+G911+G927)</f>
        <v>736597.8</v>
      </c>
      <c r="H807" s="21">
        <f>SUM(H808+H812+H823+H911+H927)</f>
        <v>665437.2</v>
      </c>
      <c r="I807" s="85">
        <f t="shared" si="39"/>
        <v>90.33928692157374</v>
      </c>
    </row>
    <row r="808" spans="1:9" ht="15">
      <c r="A808" s="149" t="s">
        <v>1682</v>
      </c>
      <c r="B808" s="82"/>
      <c r="C808" s="114" t="s">
        <v>1680</v>
      </c>
      <c r="D808" s="114" t="s">
        <v>1312</v>
      </c>
      <c r="E808" s="114"/>
      <c r="F808" s="101"/>
      <c r="G808" s="21">
        <f aca="true" t="shared" si="41" ref="G808:H810">SUM(G809)</f>
        <v>3199.4</v>
      </c>
      <c r="H808" s="21">
        <f t="shared" si="41"/>
        <v>3199.4</v>
      </c>
      <c r="I808" s="85">
        <f t="shared" si="39"/>
        <v>100</v>
      </c>
    </row>
    <row r="809" spans="1:9" ht="15">
      <c r="A809" s="141" t="s">
        <v>1683</v>
      </c>
      <c r="B809" s="82"/>
      <c r="C809" s="83" t="s">
        <v>1680</v>
      </c>
      <c r="D809" s="83" t="s">
        <v>1312</v>
      </c>
      <c r="E809" s="83" t="s">
        <v>1684</v>
      </c>
      <c r="F809" s="101"/>
      <c r="G809" s="85">
        <f t="shared" si="41"/>
        <v>3199.4</v>
      </c>
      <c r="H809" s="85">
        <f t="shared" si="41"/>
        <v>3199.4</v>
      </c>
      <c r="I809" s="85">
        <f t="shared" si="39"/>
        <v>100</v>
      </c>
    </row>
    <row r="810" spans="1:9" s="262" customFormat="1" ht="28.5">
      <c r="A810" s="141" t="s">
        <v>1685</v>
      </c>
      <c r="B810" s="129"/>
      <c r="C810" s="83" t="s">
        <v>1680</v>
      </c>
      <c r="D810" s="83" t="s">
        <v>1312</v>
      </c>
      <c r="E810" s="83" t="s">
        <v>1686</v>
      </c>
      <c r="F810" s="101"/>
      <c r="G810" s="85">
        <f t="shared" si="41"/>
        <v>3199.4</v>
      </c>
      <c r="H810" s="85">
        <f t="shared" si="41"/>
        <v>3199.4</v>
      </c>
      <c r="I810" s="85">
        <f t="shared" si="39"/>
        <v>100</v>
      </c>
    </row>
    <row r="811" spans="1:9" s="263" customFormat="1" ht="18" customHeight="1">
      <c r="A811" s="95" t="s">
        <v>1453</v>
      </c>
      <c r="B811" s="82"/>
      <c r="C811" s="83" t="s">
        <v>1680</v>
      </c>
      <c r="D811" s="83" t="s">
        <v>1312</v>
      </c>
      <c r="E811" s="83" t="s">
        <v>1686</v>
      </c>
      <c r="F811" s="101" t="s">
        <v>1454</v>
      </c>
      <c r="G811" s="85">
        <v>3199.4</v>
      </c>
      <c r="H811" s="85">
        <v>3199.4</v>
      </c>
      <c r="I811" s="85">
        <f t="shared" si="39"/>
        <v>100</v>
      </c>
    </row>
    <row r="812" spans="1:9" s="263" customFormat="1" ht="15">
      <c r="A812" s="95" t="s">
        <v>1687</v>
      </c>
      <c r="B812" s="82"/>
      <c r="C812" s="90" t="s">
        <v>1680</v>
      </c>
      <c r="D812" s="90" t="s">
        <v>1314</v>
      </c>
      <c r="E812" s="83"/>
      <c r="F812" s="101"/>
      <c r="G812" s="21">
        <f>SUM(G813+G818)</f>
        <v>36459.5</v>
      </c>
      <c r="H812" s="21">
        <f>SUM(H813+H818)</f>
        <v>36395.5</v>
      </c>
      <c r="I812" s="85">
        <f t="shared" si="39"/>
        <v>99.82446276004883</v>
      </c>
    </row>
    <row r="813" spans="1:9" s="265" customFormat="1" ht="32.25" customHeight="1">
      <c r="A813" s="95" t="s">
        <v>1330</v>
      </c>
      <c r="B813" s="82"/>
      <c r="C813" s="92" t="s">
        <v>1680</v>
      </c>
      <c r="D813" s="92" t="s">
        <v>1314</v>
      </c>
      <c r="E813" s="83" t="s">
        <v>1331</v>
      </c>
      <c r="F813" s="87"/>
      <c r="G813" s="85">
        <f>SUM(G814)</f>
        <v>50</v>
      </c>
      <c r="H813" s="85">
        <f>SUM(H814)</f>
        <v>50</v>
      </c>
      <c r="I813" s="85">
        <f t="shared" si="39"/>
        <v>100</v>
      </c>
    </row>
    <row r="814" spans="1:9" ht="28.5">
      <c r="A814" s="122" t="s">
        <v>376</v>
      </c>
      <c r="B814" s="82"/>
      <c r="C814" s="92" t="s">
        <v>1680</v>
      </c>
      <c r="D814" s="92" t="s">
        <v>1314</v>
      </c>
      <c r="E814" s="83" t="s">
        <v>377</v>
      </c>
      <c r="F814" s="86"/>
      <c r="G814" s="85">
        <f>SUM(G815+G816)</f>
        <v>50</v>
      </c>
      <c r="H814" s="85">
        <f>SUM(H815+H816)</f>
        <v>50</v>
      </c>
      <c r="I814" s="85">
        <f t="shared" si="39"/>
        <v>100</v>
      </c>
    </row>
    <row r="815" spans="1:9" ht="17.25" customHeight="1">
      <c r="A815" s="17" t="s">
        <v>304</v>
      </c>
      <c r="B815" s="82"/>
      <c r="C815" s="92" t="s">
        <v>1680</v>
      </c>
      <c r="D815" s="92" t="s">
        <v>1314</v>
      </c>
      <c r="E815" s="83" t="s">
        <v>377</v>
      </c>
      <c r="F815" s="116" t="s">
        <v>1412</v>
      </c>
      <c r="G815" s="85">
        <v>50</v>
      </c>
      <c r="H815" s="85">
        <v>50</v>
      </c>
      <c r="I815" s="85">
        <f t="shared" si="39"/>
        <v>100</v>
      </c>
    </row>
    <row r="816" spans="1:9" ht="19.5" customHeight="1" hidden="1">
      <c r="A816" s="122" t="s">
        <v>1688</v>
      </c>
      <c r="B816" s="82"/>
      <c r="C816" s="92" t="s">
        <v>1680</v>
      </c>
      <c r="D816" s="92" t="s">
        <v>1314</v>
      </c>
      <c r="E816" s="92" t="s">
        <v>1689</v>
      </c>
      <c r="F816" s="86"/>
      <c r="G816" s="85">
        <f>SUM(G817)</f>
        <v>0</v>
      </c>
      <c r="H816" s="85">
        <f>SUM(H817)</f>
        <v>0</v>
      </c>
      <c r="I816" s="85" t="e">
        <f t="shared" si="39"/>
        <v>#DIV/0!</v>
      </c>
    </row>
    <row r="817" spans="1:9" ht="15" hidden="1">
      <c r="A817" s="17" t="s">
        <v>1411</v>
      </c>
      <c r="B817" s="82"/>
      <c r="C817" s="92" t="s">
        <v>1680</v>
      </c>
      <c r="D817" s="92" t="s">
        <v>1314</v>
      </c>
      <c r="E817" s="92" t="s">
        <v>1689</v>
      </c>
      <c r="F817" s="116" t="s">
        <v>1412</v>
      </c>
      <c r="G817" s="85"/>
      <c r="H817" s="85"/>
      <c r="I817" s="85" t="e">
        <f t="shared" si="39"/>
        <v>#DIV/0!</v>
      </c>
    </row>
    <row r="818" spans="1:9" ht="15">
      <c r="A818" s="122" t="s">
        <v>1690</v>
      </c>
      <c r="B818" s="82"/>
      <c r="C818" s="90" t="s">
        <v>1680</v>
      </c>
      <c r="D818" s="90" t="s">
        <v>1314</v>
      </c>
      <c r="E818" s="90" t="s">
        <v>1691</v>
      </c>
      <c r="F818" s="116"/>
      <c r="G818" s="85">
        <f>SUM(G819)</f>
        <v>36409.5</v>
      </c>
      <c r="H818" s="85">
        <f>SUM(H819)</f>
        <v>36345.5</v>
      </c>
      <c r="I818" s="85">
        <f t="shared" si="39"/>
        <v>99.8242217003804</v>
      </c>
    </row>
    <row r="819" spans="1:9" ht="28.5">
      <c r="A819" s="17" t="s">
        <v>303</v>
      </c>
      <c r="B819" s="82"/>
      <c r="C819" s="92" t="s">
        <v>1680</v>
      </c>
      <c r="D819" s="92" t="s">
        <v>1314</v>
      </c>
      <c r="E819" s="92" t="s">
        <v>1692</v>
      </c>
      <c r="F819" s="116"/>
      <c r="G819" s="85">
        <f>SUM(G820+G822)</f>
        <v>36409.5</v>
      </c>
      <c r="H819" s="85">
        <f>SUM(H820+H822)</f>
        <v>36345.5</v>
      </c>
      <c r="I819" s="85">
        <f t="shared" si="39"/>
        <v>99.8242217003804</v>
      </c>
    </row>
    <row r="820" spans="1:9" ht="15">
      <c r="A820" s="17" t="s">
        <v>304</v>
      </c>
      <c r="B820" s="82"/>
      <c r="C820" s="92" t="s">
        <v>1680</v>
      </c>
      <c r="D820" s="92" t="s">
        <v>1314</v>
      </c>
      <c r="E820" s="92" t="s">
        <v>1692</v>
      </c>
      <c r="F820" s="116" t="s">
        <v>1412</v>
      </c>
      <c r="G820" s="85">
        <v>1977.4</v>
      </c>
      <c r="H820" s="85">
        <v>1961.8</v>
      </c>
      <c r="I820" s="85">
        <f t="shared" si="39"/>
        <v>99.21108526347729</v>
      </c>
    </row>
    <row r="821" spans="1:9" ht="28.5">
      <c r="A821" s="17" t="s">
        <v>1693</v>
      </c>
      <c r="B821" s="82"/>
      <c r="C821" s="92" t="s">
        <v>1680</v>
      </c>
      <c r="D821" s="92" t="s">
        <v>1314</v>
      </c>
      <c r="E821" s="92" t="s">
        <v>1694</v>
      </c>
      <c r="F821" s="116"/>
      <c r="G821" s="85">
        <f>SUM(G822)</f>
        <v>34432.1</v>
      </c>
      <c r="H821" s="85">
        <f>SUM(H822)</f>
        <v>34383.7</v>
      </c>
      <c r="I821" s="85">
        <f t="shared" si="39"/>
        <v>99.85943349374566</v>
      </c>
    </row>
    <row r="822" spans="1:9" ht="15">
      <c r="A822" s="17" t="s">
        <v>304</v>
      </c>
      <c r="B822" s="82"/>
      <c r="C822" s="92" t="s">
        <v>1680</v>
      </c>
      <c r="D822" s="92" t="s">
        <v>1314</v>
      </c>
      <c r="E822" s="92" t="s">
        <v>1694</v>
      </c>
      <c r="F822" s="116" t="s">
        <v>1412</v>
      </c>
      <c r="G822" s="85">
        <v>34432.1</v>
      </c>
      <c r="H822" s="85">
        <v>34383.7</v>
      </c>
      <c r="I822" s="85">
        <f t="shared" si="39"/>
        <v>99.85943349374566</v>
      </c>
    </row>
    <row r="823" spans="1:9" ht="15">
      <c r="A823" s="149" t="s">
        <v>1695</v>
      </c>
      <c r="B823" s="82"/>
      <c r="C823" s="114" t="s">
        <v>1680</v>
      </c>
      <c r="D823" s="114" t="s">
        <v>1322</v>
      </c>
      <c r="E823" s="114"/>
      <c r="F823" s="101"/>
      <c r="G823" s="21">
        <f>SUM(G827+G903+G906+G824)</f>
        <v>633515.1</v>
      </c>
      <c r="H823" s="21">
        <f>SUM(H827+H903+H906+H824)</f>
        <v>565671.6999999998</v>
      </c>
      <c r="I823" s="85">
        <f t="shared" si="39"/>
        <v>89.29095770566477</v>
      </c>
    </row>
    <row r="824" spans="1:9" ht="15">
      <c r="A824" s="95" t="s">
        <v>1399</v>
      </c>
      <c r="B824" s="82"/>
      <c r="C824" s="114" t="s">
        <v>1680</v>
      </c>
      <c r="D824" s="114" t="s">
        <v>1322</v>
      </c>
      <c r="E824" s="83" t="s">
        <v>1400</v>
      </c>
      <c r="F824" s="84"/>
      <c r="G824" s="85">
        <f>SUM(G826)</f>
        <v>300</v>
      </c>
      <c r="H824" s="85">
        <f>SUM(H826)</f>
        <v>300</v>
      </c>
      <c r="I824" s="85">
        <f t="shared" si="39"/>
        <v>100</v>
      </c>
    </row>
    <row r="825" spans="1:9" ht="15">
      <c r="A825" s="95" t="s">
        <v>1372</v>
      </c>
      <c r="B825" s="82"/>
      <c r="C825" s="114" t="s">
        <v>1680</v>
      </c>
      <c r="D825" s="114" t="s">
        <v>1322</v>
      </c>
      <c r="E825" s="83" t="s">
        <v>1373</v>
      </c>
      <c r="F825" s="84"/>
      <c r="G825" s="85">
        <f>SUM(G826)</f>
        <v>300</v>
      </c>
      <c r="H825" s="85">
        <f>SUM(H826)</f>
        <v>300</v>
      </c>
      <c r="I825" s="85">
        <f t="shared" si="39"/>
        <v>100</v>
      </c>
    </row>
    <row r="826" spans="1:9" ht="15">
      <c r="A826" s="95" t="s">
        <v>1453</v>
      </c>
      <c r="B826" s="91"/>
      <c r="C826" s="114" t="s">
        <v>1680</v>
      </c>
      <c r="D826" s="114" t="s">
        <v>1322</v>
      </c>
      <c r="E826" s="83" t="s">
        <v>1373</v>
      </c>
      <c r="F826" s="86" t="s">
        <v>1454</v>
      </c>
      <c r="G826" s="85">
        <v>300</v>
      </c>
      <c r="H826" s="85">
        <v>300</v>
      </c>
      <c r="I826" s="85">
        <f t="shared" si="39"/>
        <v>100</v>
      </c>
    </row>
    <row r="827" spans="1:9" ht="15">
      <c r="A827" s="95" t="s">
        <v>1702</v>
      </c>
      <c r="B827" s="82"/>
      <c r="C827" s="83" t="s">
        <v>1680</v>
      </c>
      <c r="D827" s="83" t="s">
        <v>1322</v>
      </c>
      <c r="E827" s="83" t="s">
        <v>1703</v>
      </c>
      <c r="F827" s="84"/>
      <c r="G827" s="85">
        <f>SUM(G828+G830+G832+G841+G843+G863+G869+G872+G874+G898+G847+G849+G856+G859+G865+G867+G854+G851+G861+G834+G837+G839+G845)</f>
        <v>619856.5</v>
      </c>
      <c r="H827" s="85">
        <f>SUM(H828+H830+H832+H841+H843+H863+H869+H872+H874+H898+H847+H849+H856+H859+H865+H867+H854+H851+H861+H834+H837+H839+H845)</f>
        <v>552340.0999999999</v>
      </c>
      <c r="I827" s="85">
        <f t="shared" si="39"/>
        <v>89.10773703268416</v>
      </c>
    </row>
    <row r="828" spans="1:9" ht="19.5" customHeight="1" hidden="1">
      <c r="A828" s="277" t="s">
        <v>1704</v>
      </c>
      <c r="B828" s="82"/>
      <c r="C828" s="83" t="s">
        <v>1680</v>
      </c>
      <c r="D828" s="83" t="s">
        <v>1322</v>
      </c>
      <c r="E828" s="83" t="s">
        <v>1705</v>
      </c>
      <c r="F828" s="84"/>
      <c r="G828" s="85">
        <f>SUM(G829:G829)</f>
        <v>0</v>
      </c>
      <c r="H828" s="85">
        <f>SUM(H829:H829)</f>
        <v>0</v>
      </c>
      <c r="I828" s="85" t="e">
        <f t="shared" si="39"/>
        <v>#DIV/0!</v>
      </c>
    </row>
    <row r="829" spans="1:9" ht="15" hidden="1">
      <c r="A829" s="95" t="s">
        <v>1453</v>
      </c>
      <c r="B829" s="82"/>
      <c r="C829" s="83" t="s">
        <v>1680</v>
      </c>
      <c r="D829" s="83" t="s">
        <v>1322</v>
      </c>
      <c r="E829" s="83" t="s">
        <v>1705</v>
      </c>
      <c r="F829" s="84" t="s">
        <v>1454</v>
      </c>
      <c r="G829" s="85"/>
      <c r="H829" s="85"/>
      <c r="I829" s="85" t="e">
        <f t="shared" si="39"/>
        <v>#DIV/0!</v>
      </c>
    </row>
    <row r="830" spans="1:9" ht="42.75" hidden="1">
      <c r="A830" s="95" t="s">
        <v>1706</v>
      </c>
      <c r="B830" s="82"/>
      <c r="C830" s="83" t="s">
        <v>1680</v>
      </c>
      <c r="D830" s="83" t="s">
        <v>1322</v>
      </c>
      <c r="E830" s="83" t="s">
        <v>1707</v>
      </c>
      <c r="F830" s="84"/>
      <c r="G830" s="85">
        <f>SUM(G831:G831)</f>
        <v>0</v>
      </c>
      <c r="H830" s="85">
        <f>SUM(H831:H831)</f>
        <v>0</v>
      </c>
      <c r="I830" s="85" t="e">
        <f t="shared" si="39"/>
        <v>#DIV/0!</v>
      </c>
    </row>
    <row r="831" spans="1:9" ht="15" hidden="1">
      <c r="A831" s="95" t="s">
        <v>1453</v>
      </c>
      <c r="B831" s="82"/>
      <c r="C831" s="83" t="s">
        <v>1680</v>
      </c>
      <c r="D831" s="83" t="s">
        <v>1322</v>
      </c>
      <c r="E831" s="83" t="s">
        <v>1707</v>
      </c>
      <c r="F831" s="84" t="s">
        <v>1454</v>
      </c>
      <c r="G831" s="85"/>
      <c r="H831" s="85"/>
      <c r="I831" s="85" t="e">
        <f t="shared" si="39"/>
        <v>#DIV/0!</v>
      </c>
    </row>
    <row r="832" spans="1:9" ht="42.75" hidden="1">
      <c r="A832" s="95" t="s">
        <v>1708</v>
      </c>
      <c r="B832" s="88"/>
      <c r="C832" s="92" t="s">
        <v>1680</v>
      </c>
      <c r="D832" s="83" t="s">
        <v>1322</v>
      </c>
      <c r="E832" s="83" t="s">
        <v>1709</v>
      </c>
      <c r="F832" s="84"/>
      <c r="G832" s="85">
        <f>SUM(G833)</f>
        <v>0</v>
      </c>
      <c r="H832" s="85">
        <f>SUM(H833)</f>
        <v>0</v>
      </c>
      <c r="I832" s="85" t="e">
        <f t="shared" si="39"/>
        <v>#DIV/0!</v>
      </c>
    </row>
    <row r="833" spans="1:9" ht="15" hidden="1">
      <c r="A833" s="95" t="s">
        <v>1453</v>
      </c>
      <c r="B833" s="88"/>
      <c r="C833" s="92" t="s">
        <v>1680</v>
      </c>
      <c r="D833" s="83" t="s">
        <v>1322</v>
      </c>
      <c r="E833" s="83" t="s">
        <v>1709</v>
      </c>
      <c r="F833" s="84" t="s">
        <v>1454</v>
      </c>
      <c r="G833" s="85"/>
      <c r="H833" s="85"/>
      <c r="I833" s="85" t="e">
        <f t="shared" si="39"/>
        <v>#DIV/0!</v>
      </c>
    </row>
    <row r="834" spans="1:9" ht="90" customHeight="1">
      <c r="A834" s="95" t="s">
        <v>1712</v>
      </c>
      <c r="B834" s="88"/>
      <c r="C834" s="92" t="s">
        <v>1680</v>
      </c>
      <c r="D834" s="83" t="s">
        <v>1322</v>
      </c>
      <c r="E834" s="83" t="s">
        <v>1713</v>
      </c>
      <c r="F834" s="84"/>
      <c r="G834" s="85">
        <f>SUM(G835:G836)</f>
        <v>885.8</v>
      </c>
      <c r="H834" s="85">
        <f>SUM(H835:H836)</f>
        <v>788.6</v>
      </c>
      <c r="I834" s="85">
        <f t="shared" si="39"/>
        <v>89.02686836757734</v>
      </c>
    </row>
    <row r="835" spans="1:9" ht="15">
      <c r="A835" s="95" t="s">
        <v>1453</v>
      </c>
      <c r="B835" s="88"/>
      <c r="C835" s="92" t="s">
        <v>1680</v>
      </c>
      <c r="D835" s="83" t="s">
        <v>1322</v>
      </c>
      <c r="E835" s="83" t="s">
        <v>1713</v>
      </c>
      <c r="F835" s="84" t="s">
        <v>1454</v>
      </c>
      <c r="G835" s="85">
        <v>873.3</v>
      </c>
      <c r="H835" s="85">
        <v>776.1</v>
      </c>
      <c r="I835" s="85">
        <f t="shared" si="39"/>
        <v>88.86980419099967</v>
      </c>
    </row>
    <row r="836" spans="1:9" ht="15">
      <c r="A836" s="149" t="s">
        <v>1319</v>
      </c>
      <c r="B836" s="88"/>
      <c r="C836" s="92" t="s">
        <v>1680</v>
      </c>
      <c r="D836" s="83" t="s">
        <v>1322</v>
      </c>
      <c r="E836" s="83" t="s">
        <v>1713</v>
      </c>
      <c r="F836" s="84" t="s">
        <v>1320</v>
      </c>
      <c r="G836" s="85">
        <v>12.5</v>
      </c>
      <c r="H836" s="85">
        <v>12.5</v>
      </c>
      <c r="I836" s="85">
        <f t="shared" si="39"/>
        <v>100</v>
      </c>
    </row>
    <row r="837" spans="1:9" ht="66" customHeight="1">
      <c r="A837" s="95" t="s">
        <v>1714</v>
      </c>
      <c r="B837" s="88"/>
      <c r="C837" s="92" t="s">
        <v>1680</v>
      </c>
      <c r="D837" s="83" t="s">
        <v>1322</v>
      </c>
      <c r="E837" s="83" t="s">
        <v>1715</v>
      </c>
      <c r="F837" s="84"/>
      <c r="G837" s="85">
        <f>SUM(G838)</f>
        <v>179.6</v>
      </c>
      <c r="H837" s="85">
        <f>SUM(H838)</f>
        <v>178.9</v>
      </c>
      <c r="I837" s="85">
        <f t="shared" si="39"/>
        <v>99.61024498886415</v>
      </c>
    </row>
    <row r="838" spans="1:9" ht="15">
      <c r="A838" s="95" t="s">
        <v>1453</v>
      </c>
      <c r="B838" s="88"/>
      <c r="C838" s="92" t="s">
        <v>1680</v>
      </c>
      <c r="D838" s="83" t="s">
        <v>1322</v>
      </c>
      <c r="E838" s="83" t="s">
        <v>1715</v>
      </c>
      <c r="F838" s="84" t="s">
        <v>1454</v>
      </c>
      <c r="G838" s="85">
        <v>179.6</v>
      </c>
      <c r="H838" s="85">
        <v>178.9</v>
      </c>
      <c r="I838" s="85">
        <f t="shared" si="39"/>
        <v>99.61024498886415</v>
      </c>
    </row>
    <row r="839" spans="1:9" ht="36.75" customHeight="1">
      <c r="A839" s="95" t="s">
        <v>486</v>
      </c>
      <c r="B839" s="88"/>
      <c r="C839" s="92" t="s">
        <v>1680</v>
      </c>
      <c r="D839" s="83" t="s">
        <v>1322</v>
      </c>
      <c r="E839" s="83" t="s">
        <v>487</v>
      </c>
      <c r="F839" s="84"/>
      <c r="G839" s="85">
        <f>SUM(G840)</f>
        <v>153</v>
      </c>
      <c r="H839" s="85">
        <f>SUM(H840)</f>
        <v>115.8</v>
      </c>
      <c r="I839" s="85">
        <f t="shared" si="39"/>
        <v>75.68627450980392</v>
      </c>
    </row>
    <row r="840" spans="1:9" ht="15">
      <c r="A840" s="95" t="s">
        <v>1453</v>
      </c>
      <c r="B840" s="88"/>
      <c r="C840" s="92" t="s">
        <v>1680</v>
      </c>
      <c r="D840" s="83" t="s">
        <v>1322</v>
      </c>
      <c r="E840" s="83" t="s">
        <v>487</v>
      </c>
      <c r="F840" s="84" t="s">
        <v>1454</v>
      </c>
      <c r="G840" s="85">
        <v>153</v>
      </c>
      <c r="H840" s="85">
        <v>115.8</v>
      </c>
      <c r="I840" s="85">
        <f t="shared" si="39"/>
        <v>75.68627450980392</v>
      </c>
    </row>
    <row r="841" spans="1:9" s="265" customFormat="1" ht="57">
      <c r="A841" s="125" t="s">
        <v>1716</v>
      </c>
      <c r="B841" s="82"/>
      <c r="C841" s="92" t="s">
        <v>1680</v>
      </c>
      <c r="D841" s="83" t="s">
        <v>1322</v>
      </c>
      <c r="E841" s="83" t="s">
        <v>1717</v>
      </c>
      <c r="F841" s="84"/>
      <c r="G841" s="85">
        <f>SUM(G842)</f>
        <v>1994.3</v>
      </c>
      <c r="H841" s="85">
        <f>SUM(H842)</f>
        <v>1790</v>
      </c>
      <c r="I841" s="85">
        <f t="shared" si="39"/>
        <v>89.75580404151833</v>
      </c>
    </row>
    <row r="842" spans="1:9" s="265" customFormat="1" ht="15">
      <c r="A842" s="95" t="s">
        <v>1453</v>
      </c>
      <c r="B842" s="82"/>
      <c r="C842" s="92" t="s">
        <v>1680</v>
      </c>
      <c r="D842" s="83" t="s">
        <v>1322</v>
      </c>
      <c r="E842" s="83" t="s">
        <v>1717</v>
      </c>
      <c r="F842" s="84" t="s">
        <v>1454</v>
      </c>
      <c r="G842" s="85">
        <v>1994.3</v>
      </c>
      <c r="H842" s="85">
        <v>1790</v>
      </c>
      <c r="I842" s="85">
        <f t="shared" si="39"/>
        <v>89.75580404151833</v>
      </c>
    </row>
    <row r="843" spans="1:9" s="265" customFormat="1" ht="28.5">
      <c r="A843" s="141" t="s">
        <v>1718</v>
      </c>
      <c r="B843" s="82"/>
      <c r="C843" s="92" t="s">
        <v>1680</v>
      </c>
      <c r="D843" s="83" t="s">
        <v>1322</v>
      </c>
      <c r="E843" s="83" t="s">
        <v>1719</v>
      </c>
      <c r="F843" s="84"/>
      <c r="G843" s="85">
        <f>SUM(G844)</f>
        <v>10693.4</v>
      </c>
      <c r="H843" s="85">
        <f>SUM(H844)</f>
        <v>9801</v>
      </c>
      <c r="I843" s="85">
        <f t="shared" si="39"/>
        <v>91.65466549460415</v>
      </c>
    </row>
    <row r="844" spans="1:9" s="265" customFormat="1" ht="18" customHeight="1">
      <c r="A844" s="95" t="s">
        <v>1453</v>
      </c>
      <c r="B844" s="82"/>
      <c r="C844" s="92" t="s">
        <v>1680</v>
      </c>
      <c r="D844" s="83" t="s">
        <v>1322</v>
      </c>
      <c r="E844" s="83" t="s">
        <v>1719</v>
      </c>
      <c r="F844" s="84" t="s">
        <v>1454</v>
      </c>
      <c r="G844" s="85">
        <v>10693.4</v>
      </c>
      <c r="H844" s="85">
        <v>9801</v>
      </c>
      <c r="I844" s="85">
        <f t="shared" si="39"/>
        <v>91.65466549460415</v>
      </c>
    </row>
    <row r="845" spans="1:9" s="265" customFormat="1" ht="31.5" customHeight="1">
      <c r="A845" s="95" t="s">
        <v>489</v>
      </c>
      <c r="B845" s="82"/>
      <c r="C845" s="92" t="s">
        <v>1680</v>
      </c>
      <c r="D845" s="83" t="s">
        <v>1322</v>
      </c>
      <c r="E845" s="83" t="s">
        <v>490</v>
      </c>
      <c r="F845" s="84"/>
      <c r="G845" s="85">
        <f>SUM(G846)</f>
        <v>56105</v>
      </c>
      <c r="H845" s="85">
        <f>SUM(H846)</f>
        <v>55104</v>
      </c>
      <c r="I845" s="85">
        <f t="shared" si="39"/>
        <v>98.21584529008109</v>
      </c>
    </row>
    <row r="846" spans="1:9" s="265" customFormat="1" ht="19.5" customHeight="1">
      <c r="A846" s="95" t="s">
        <v>1453</v>
      </c>
      <c r="B846" s="82"/>
      <c r="C846" s="92" t="s">
        <v>1680</v>
      </c>
      <c r="D846" s="83" t="s">
        <v>1322</v>
      </c>
      <c r="E846" s="83" t="s">
        <v>490</v>
      </c>
      <c r="F846" s="84" t="s">
        <v>1454</v>
      </c>
      <c r="G846" s="85">
        <v>56105</v>
      </c>
      <c r="H846" s="85">
        <v>55104</v>
      </c>
      <c r="I846" s="85">
        <f t="shared" si="39"/>
        <v>98.21584529008109</v>
      </c>
    </row>
    <row r="847" spans="1:9" s="265" customFormat="1" ht="65.25" customHeight="1">
      <c r="A847" s="95" t="s">
        <v>916</v>
      </c>
      <c r="B847" s="82"/>
      <c r="C847" s="92" t="s">
        <v>1680</v>
      </c>
      <c r="D847" s="83" t="s">
        <v>1322</v>
      </c>
      <c r="E847" s="83" t="s">
        <v>1720</v>
      </c>
      <c r="F847" s="84"/>
      <c r="G847" s="85">
        <f>SUM(G848)</f>
        <v>14453.4</v>
      </c>
      <c r="H847" s="85">
        <f>SUM(H848)</f>
        <v>14433.1</v>
      </c>
      <c r="I847" s="85">
        <f t="shared" si="39"/>
        <v>99.85954861831819</v>
      </c>
    </row>
    <row r="848" spans="1:9" s="265" customFormat="1" ht="19.5" customHeight="1">
      <c r="A848" s="95" t="s">
        <v>1453</v>
      </c>
      <c r="B848" s="82"/>
      <c r="C848" s="92" t="s">
        <v>1680</v>
      </c>
      <c r="D848" s="83" t="s">
        <v>1322</v>
      </c>
      <c r="E848" s="83" t="s">
        <v>1720</v>
      </c>
      <c r="F848" s="84" t="s">
        <v>1454</v>
      </c>
      <c r="G848" s="85">
        <v>14453.4</v>
      </c>
      <c r="H848" s="85">
        <v>14433.1</v>
      </c>
      <c r="I848" s="85">
        <f t="shared" si="39"/>
        <v>99.85954861831819</v>
      </c>
    </row>
    <row r="849" spans="1:9" s="265" customFormat="1" ht="72.75" customHeight="1">
      <c r="A849" s="95" t="s">
        <v>1721</v>
      </c>
      <c r="B849" s="82"/>
      <c r="C849" s="92" t="s">
        <v>1680</v>
      </c>
      <c r="D849" s="83" t="s">
        <v>1322</v>
      </c>
      <c r="E849" s="83" t="s">
        <v>1722</v>
      </c>
      <c r="F849" s="84"/>
      <c r="G849" s="85">
        <f>SUM(G850)</f>
        <v>4523.1</v>
      </c>
      <c r="H849" s="85">
        <f>SUM(H850)</f>
        <v>4517.5</v>
      </c>
      <c r="I849" s="85">
        <f t="shared" si="39"/>
        <v>99.87619110786848</v>
      </c>
    </row>
    <row r="850" spans="1:9" s="265" customFormat="1" ht="19.5" customHeight="1">
      <c r="A850" s="95" t="s">
        <v>1453</v>
      </c>
      <c r="B850" s="82"/>
      <c r="C850" s="92" t="s">
        <v>1680</v>
      </c>
      <c r="D850" s="83" t="s">
        <v>1322</v>
      </c>
      <c r="E850" s="83" t="s">
        <v>1722</v>
      </c>
      <c r="F850" s="84" t="s">
        <v>1454</v>
      </c>
      <c r="G850" s="85">
        <v>4523.1</v>
      </c>
      <c r="H850" s="85">
        <v>4517.5</v>
      </c>
      <c r="I850" s="85">
        <f t="shared" si="39"/>
        <v>99.87619110786848</v>
      </c>
    </row>
    <row r="851" spans="1:9" s="265" customFormat="1" ht="67.5" customHeight="1">
      <c r="A851" s="95" t="s">
        <v>1723</v>
      </c>
      <c r="B851" s="82"/>
      <c r="C851" s="92" t="s">
        <v>1680</v>
      </c>
      <c r="D851" s="83" t="s">
        <v>1322</v>
      </c>
      <c r="E851" s="83" t="s">
        <v>1724</v>
      </c>
      <c r="F851" s="84"/>
      <c r="G851" s="85">
        <f>SUM(G852:G853)</f>
        <v>52972.1</v>
      </c>
      <c r="H851" s="85">
        <f>SUM(H852:H853)</f>
        <v>52972.1</v>
      </c>
      <c r="I851" s="85">
        <f t="shared" si="39"/>
        <v>100</v>
      </c>
    </row>
    <row r="852" spans="1:9" s="265" customFormat="1" ht="21.75" customHeight="1">
      <c r="A852" s="95" t="s">
        <v>1453</v>
      </c>
      <c r="B852" s="82"/>
      <c r="C852" s="92" t="s">
        <v>1680</v>
      </c>
      <c r="D852" s="83" t="s">
        <v>1322</v>
      </c>
      <c r="E852" s="83" t="s">
        <v>1724</v>
      </c>
      <c r="F852" s="84" t="s">
        <v>1454</v>
      </c>
      <c r="G852" s="85">
        <v>52573.9</v>
      </c>
      <c r="H852" s="85">
        <v>52573.9</v>
      </c>
      <c r="I852" s="85">
        <f t="shared" si="39"/>
        <v>100</v>
      </c>
    </row>
    <row r="853" spans="1:9" s="265" customFormat="1" ht="21.75" customHeight="1">
      <c r="A853" s="149" t="s">
        <v>1319</v>
      </c>
      <c r="B853" s="82"/>
      <c r="C853" s="92" t="s">
        <v>1680</v>
      </c>
      <c r="D853" s="83" t="s">
        <v>1322</v>
      </c>
      <c r="E853" s="83" t="s">
        <v>1724</v>
      </c>
      <c r="F853" s="84" t="s">
        <v>1320</v>
      </c>
      <c r="G853" s="85">
        <v>398.2</v>
      </c>
      <c r="H853" s="85">
        <v>398.2</v>
      </c>
      <c r="I853" s="85">
        <f t="shared" si="39"/>
        <v>100</v>
      </c>
    </row>
    <row r="854" spans="1:9" s="265" customFormat="1" ht="37.5" customHeight="1">
      <c r="A854" s="95" t="s">
        <v>1725</v>
      </c>
      <c r="B854" s="82"/>
      <c r="C854" s="92" t="s">
        <v>1680</v>
      </c>
      <c r="D854" s="83" t="s">
        <v>1322</v>
      </c>
      <c r="E854" s="83" t="s">
        <v>1726</v>
      </c>
      <c r="F854" s="84"/>
      <c r="G854" s="85">
        <f>SUM(G855)</f>
        <v>4705.1</v>
      </c>
      <c r="H854" s="85">
        <f>SUM(H855)</f>
        <v>4541</v>
      </c>
      <c r="I854" s="85">
        <f t="shared" si="39"/>
        <v>96.51229516907185</v>
      </c>
    </row>
    <row r="855" spans="1:9" s="265" customFormat="1" ht="19.5" customHeight="1">
      <c r="A855" s="95" t="s">
        <v>1453</v>
      </c>
      <c r="B855" s="82"/>
      <c r="C855" s="92" t="s">
        <v>1680</v>
      </c>
      <c r="D855" s="83" t="s">
        <v>1322</v>
      </c>
      <c r="E855" s="83" t="s">
        <v>1726</v>
      </c>
      <c r="F855" s="84" t="s">
        <v>1454</v>
      </c>
      <c r="G855" s="85">
        <v>4705.1</v>
      </c>
      <c r="H855" s="85">
        <v>4541</v>
      </c>
      <c r="I855" s="85">
        <f t="shared" si="39"/>
        <v>96.51229516907185</v>
      </c>
    </row>
    <row r="856" spans="1:9" s="265" customFormat="1" ht="48.75" customHeight="1">
      <c r="A856" s="95" t="s">
        <v>1727</v>
      </c>
      <c r="B856" s="82"/>
      <c r="C856" s="92" t="s">
        <v>1680</v>
      </c>
      <c r="D856" s="83" t="s">
        <v>1322</v>
      </c>
      <c r="E856" s="83" t="s">
        <v>1728</v>
      </c>
      <c r="F856" s="84"/>
      <c r="G856" s="85">
        <f>SUM(G857:G858)</f>
        <v>5291.2</v>
      </c>
      <c r="H856" s="85">
        <f>SUM(H857:H858)</f>
        <v>5175.8</v>
      </c>
      <c r="I856" s="85">
        <f t="shared" si="39"/>
        <v>97.81902026005443</v>
      </c>
    </row>
    <row r="857" spans="1:9" s="265" customFormat="1" ht="18.75" customHeight="1">
      <c r="A857" s="95" t="s">
        <v>1453</v>
      </c>
      <c r="B857" s="82"/>
      <c r="C857" s="92" t="s">
        <v>1680</v>
      </c>
      <c r="D857" s="83" t="s">
        <v>1322</v>
      </c>
      <c r="E857" s="83" t="s">
        <v>1728</v>
      </c>
      <c r="F857" s="84" t="s">
        <v>1454</v>
      </c>
      <c r="G857" s="85">
        <v>5271.4</v>
      </c>
      <c r="H857" s="85">
        <v>5156</v>
      </c>
      <c r="I857" s="85">
        <f t="shared" si="39"/>
        <v>97.81082824297151</v>
      </c>
    </row>
    <row r="858" spans="1:9" s="265" customFormat="1" ht="18" customHeight="1">
      <c r="A858" s="149" t="s">
        <v>1319</v>
      </c>
      <c r="B858" s="82"/>
      <c r="C858" s="92" t="s">
        <v>1680</v>
      </c>
      <c r="D858" s="83" t="s">
        <v>1322</v>
      </c>
      <c r="E858" s="83" t="s">
        <v>1728</v>
      </c>
      <c r="F858" s="84" t="s">
        <v>1320</v>
      </c>
      <c r="G858" s="85">
        <v>19.8</v>
      </c>
      <c r="H858" s="85">
        <v>19.8</v>
      </c>
      <c r="I858" s="85">
        <f t="shared" si="39"/>
        <v>100</v>
      </c>
    </row>
    <row r="859" spans="1:9" s="265" customFormat="1" ht="19.5" customHeight="1" hidden="1">
      <c r="A859" s="95" t="s">
        <v>1706</v>
      </c>
      <c r="B859" s="82"/>
      <c r="C859" s="92" t="s">
        <v>1680</v>
      </c>
      <c r="D859" s="83" t="s">
        <v>1322</v>
      </c>
      <c r="E859" s="83" t="s">
        <v>1729</v>
      </c>
      <c r="F859" s="84"/>
      <c r="G859" s="85">
        <f>SUM(G860)</f>
        <v>0</v>
      </c>
      <c r="H859" s="85">
        <f>SUM(H860)</f>
        <v>0</v>
      </c>
      <c r="I859" s="85" t="e">
        <f t="shared" si="39"/>
        <v>#DIV/0!</v>
      </c>
    </row>
    <row r="860" spans="1:9" s="265" customFormat="1" ht="19.5" customHeight="1" hidden="1">
      <c r="A860" s="95" t="s">
        <v>1453</v>
      </c>
      <c r="B860" s="82"/>
      <c r="C860" s="92" t="s">
        <v>1680</v>
      </c>
      <c r="D860" s="83" t="s">
        <v>1322</v>
      </c>
      <c r="E860" s="83" t="s">
        <v>1729</v>
      </c>
      <c r="F860" s="84" t="s">
        <v>1454</v>
      </c>
      <c r="G860" s="85"/>
      <c r="H860" s="85"/>
      <c r="I860" s="85" t="e">
        <f t="shared" si="39"/>
        <v>#DIV/0!</v>
      </c>
    </row>
    <row r="861" spans="1:9" s="265" customFormat="1" ht="19.5" customHeight="1" hidden="1">
      <c r="A861" s="95" t="s">
        <v>1730</v>
      </c>
      <c r="B861" s="82"/>
      <c r="C861" s="92" t="s">
        <v>1680</v>
      </c>
      <c r="D861" s="83" t="s">
        <v>1322</v>
      </c>
      <c r="E861" s="83" t="s">
        <v>1731</v>
      </c>
      <c r="F861" s="84"/>
      <c r="G861" s="85">
        <f>SUM(G862)</f>
        <v>0</v>
      </c>
      <c r="H861" s="85">
        <f>SUM(H862)</f>
        <v>0</v>
      </c>
      <c r="I861" s="85" t="e">
        <f t="shared" si="39"/>
        <v>#DIV/0!</v>
      </c>
    </row>
    <row r="862" spans="1:9" s="265" customFormat="1" ht="19.5" customHeight="1" hidden="1">
      <c r="A862" s="95" t="s">
        <v>1453</v>
      </c>
      <c r="B862" s="82"/>
      <c r="C862" s="92" t="s">
        <v>1680</v>
      </c>
      <c r="D862" s="83" t="s">
        <v>1322</v>
      </c>
      <c r="E862" s="83" t="s">
        <v>1731</v>
      </c>
      <c r="F862" s="84" t="s">
        <v>1454</v>
      </c>
      <c r="G862" s="85"/>
      <c r="H862" s="85"/>
      <c r="I862" s="85" t="e">
        <f t="shared" si="39"/>
        <v>#DIV/0!</v>
      </c>
    </row>
    <row r="863" spans="1:9" ht="18" customHeight="1">
      <c r="A863" s="277" t="s">
        <v>1732</v>
      </c>
      <c r="B863" s="142"/>
      <c r="C863" s="108" t="s">
        <v>1680</v>
      </c>
      <c r="D863" s="108" t="s">
        <v>1322</v>
      </c>
      <c r="E863" s="108" t="s">
        <v>1733</v>
      </c>
      <c r="F863" s="87"/>
      <c r="G863" s="85">
        <f>SUM(G864)</f>
        <v>12819.8</v>
      </c>
      <c r="H863" s="85">
        <f>SUM(H864)</f>
        <v>12819.8</v>
      </c>
      <c r="I863" s="85">
        <f t="shared" si="39"/>
        <v>100</v>
      </c>
    </row>
    <row r="864" spans="1:9" ht="16.5" customHeight="1">
      <c r="A864" s="95" t="s">
        <v>1453</v>
      </c>
      <c r="B864" s="142"/>
      <c r="C864" s="108" t="s">
        <v>1680</v>
      </c>
      <c r="D864" s="108" t="s">
        <v>1322</v>
      </c>
      <c r="E864" s="108" t="s">
        <v>1733</v>
      </c>
      <c r="F864" s="87" t="s">
        <v>1454</v>
      </c>
      <c r="G864" s="85">
        <v>12819.8</v>
      </c>
      <c r="H864" s="85">
        <v>12819.8</v>
      </c>
      <c r="I864" s="85">
        <f t="shared" si="39"/>
        <v>100</v>
      </c>
    </row>
    <row r="865" spans="1:9" ht="35.25" customHeight="1">
      <c r="A865" s="95" t="s">
        <v>1734</v>
      </c>
      <c r="B865" s="142"/>
      <c r="C865" s="108" t="s">
        <v>1680</v>
      </c>
      <c r="D865" s="108" t="s">
        <v>1322</v>
      </c>
      <c r="E865" s="108" t="s">
        <v>1735</v>
      </c>
      <c r="F865" s="87"/>
      <c r="G865" s="85">
        <f>SUM(G866)</f>
        <v>6110.6</v>
      </c>
      <c r="H865" s="85">
        <f>SUM(H866)</f>
        <v>6069.7</v>
      </c>
      <c r="I865" s="85">
        <f t="shared" si="39"/>
        <v>99.33067129250809</v>
      </c>
    </row>
    <row r="866" spans="1:9" ht="15.75" customHeight="1">
      <c r="A866" s="95" t="s">
        <v>1453</v>
      </c>
      <c r="B866" s="142"/>
      <c r="C866" s="108" t="s">
        <v>1680</v>
      </c>
      <c r="D866" s="108" t="s">
        <v>1322</v>
      </c>
      <c r="E866" s="108" t="s">
        <v>1735</v>
      </c>
      <c r="F866" s="87" t="s">
        <v>1454</v>
      </c>
      <c r="G866" s="85">
        <v>6110.6</v>
      </c>
      <c r="H866" s="85">
        <v>6069.7</v>
      </c>
      <c r="I866" s="85">
        <f aca="true" t="shared" si="42" ref="I866:I929">SUM(H866/G866*100)</f>
        <v>99.33067129250809</v>
      </c>
    </row>
    <row r="867" spans="1:9" ht="48.75" customHeight="1">
      <c r="A867" s="125" t="s">
        <v>1739</v>
      </c>
      <c r="B867" s="82"/>
      <c r="C867" s="92" t="s">
        <v>1680</v>
      </c>
      <c r="D867" s="92" t="s">
        <v>1322</v>
      </c>
      <c r="E867" s="92" t="s">
        <v>1740</v>
      </c>
      <c r="F867" s="86"/>
      <c r="G867" s="85">
        <f>SUM(G868)</f>
        <v>115.7</v>
      </c>
      <c r="H867" s="85">
        <f>SUM(H868)</f>
        <v>7.5</v>
      </c>
      <c r="I867" s="85">
        <f t="shared" si="42"/>
        <v>6.482281763180639</v>
      </c>
    </row>
    <row r="868" spans="1:9" ht="19.5" customHeight="1">
      <c r="A868" s="95" t="s">
        <v>1453</v>
      </c>
      <c r="B868" s="82"/>
      <c r="C868" s="92" t="s">
        <v>1680</v>
      </c>
      <c r="D868" s="92" t="s">
        <v>1322</v>
      </c>
      <c r="E868" s="92" t="s">
        <v>1740</v>
      </c>
      <c r="F868" s="86" t="s">
        <v>1454</v>
      </c>
      <c r="G868" s="85">
        <v>115.7</v>
      </c>
      <c r="H868" s="85">
        <v>7.5</v>
      </c>
      <c r="I868" s="85">
        <f t="shared" si="42"/>
        <v>6.482281763180639</v>
      </c>
    </row>
    <row r="869" spans="1:9" ht="28.5" customHeight="1">
      <c r="A869" s="141" t="s">
        <v>1741</v>
      </c>
      <c r="B869" s="82"/>
      <c r="C869" s="92" t="s">
        <v>1680</v>
      </c>
      <c r="D869" s="92" t="s">
        <v>1322</v>
      </c>
      <c r="E869" s="92" t="s">
        <v>1742</v>
      </c>
      <c r="F869" s="86"/>
      <c r="G869" s="85">
        <f>SUM(G870:G871)</f>
        <v>134736.19999999998</v>
      </c>
      <c r="H869" s="85">
        <f>SUM(H870:H871)</f>
        <v>73601.2</v>
      </c>
      <c r="I869" s="85">
        <f t="shared" si="42"/>
        <v>54.62615095275064</v>
      </c>
    </row>
    <row r="870" spans="1:9" ht="19.5" customHeight="1">
      <c r="A870" s="95" t="s">
        <v>1453</v>
      </c>
      <c r="B870" s="91"/>
      <c r="C870" s="92" t="s">
        <v>1680</v>
      </c>
      <c r="D870" s="92" t="s">
        <v>1322</v>
      </c>
      <c r="E870" s="92" t="s">
        <v>1742</v>
      </c>
      <c r="F870" s="86" t="s">
        <v>1454</v>
      </c>
      <c r="G870" s="85">
        <v>134246.9</v>
      </c>
      <c r="H870" s="85">
        <v>73111.9</v>
      </c>
      <c r="I870" s="85">
        <f t="shared" si="42"/>
        <v>54.46077339588474</v>
      </c>
    </row>
    <row r="871" spans="1:9" ht="19.5" customHeight="1">
      <c r="A871" s="149" t="s">
        <v>1319</v>
      </c>
      <c r="B871" s="91"/>
      <c r="C871" s="92" t="s">
        <v>1680</v>
      </c>
      <c r="D871" s="92" t="s">
        <v>1322</v>
      </c>
      <c r="E871" s="92" t="s">
        <v>1742</v>
      </c>
      <c r="F871" s="86" t="s">
        <v>1320</v>
      </c>
      <c r="G871" s="85">
        <v>489.3</v>
      </c>
      <c r="H871" s="85">
        <v>489.3</v>
      </c>
      <c r="I871" s="85">
        <f t="shared" si="42"/>
        <v>100</v>
      </c>
    </row>
    <row r="872" spans="1:9" ht="33.75" customHeight="1">
      <c r="A872" s="95" t="s">
        <v>1743</v>
      </c>
      <c r="B872" s="82"/>
      <c r="C872" s="92" t="s">
        <v>1680</v>
      </c>
      <c r="D872" s="92" t="s">
        <v>1322</v>
      </c>
      <c r="E872" s="92" t="s">
        <v>1744</v>
      </c>
      <c r="F872" s="86"/>
      <c r="G872" s="85">
        <f>SUM(G873)</f>
        <v>83492.9</v>
      </c>
      <c r="H872" s="85">
        <f>SUM(H873)</f>
        <v>83392.9</v>
      </c>
      <c r="I872" s="85">
        <f t="shared" si="42"/>
        <v>99.88022933686577</v>
      </c>
    </row>
    <row r="873" spans="1:9" ht="18" customHeight="1">
      <c r="A873" s="95" t="s">
        <v>1453</v>
      </c>
      <c r="B873" s="82"/>
      <c r="C873" s="92" t="s">
        <v>1680</v>
      </c>
      <c r="D873" s="92" t="s">
        <v>1322</v>
      </c>
      <c r="E873" s="92" t="s">
        <v>1744</v>
      </c>
      <c r="F873" s="86" t="s">
        <v>1454</v>
      </c>
      <c r="G873" s="85">
        <v>83492.9</v>
      </c>
      <c r="H873" s="85">
        <v>83392.9</v>
      </c>
      <c r="I873" s="85">
        <f t="shared" si="42"/>
        <v>99.88022933686577</v>
      </c>
    </row>
    <row r="874" spans="1:9" ht="28.5" customHeight="1">
      <c r="A874" s="95" t="s">
        <v>1745</v>
      </c>
      <c r="B874" s="82"/>
      <c r="C874" s="92" t="s">
        <v>1680</v>
      </c>
      <c r="D874" s="92" t="s">
        <v>1322</v>
      </c>
      <c r="E874" s="92" t="s">
        <v>1746</v>
      </c>
      <c r="F874" s="86"/>
      <c r="G874" s="85">
        <f>SUM(G875+G879+G881+G883+G885+G896+G894+G889+G900+G877+G892)</f>
        <v>230625.30000000002</v>
      </c>
      <c r="H874" s="85">
        <f>SUM(H875+H879+H881+H883+H885+H896+H894+H889+H900+H877+H892)</f>
        <v>227031.2</v>
      </c>
      <c r="I874" s="85">
        <f t="shared" si="42"/>
        <v>98.44158468303347</v>
      </c>
    </row>
    <row r="875" spans="1:9" ht="29.25" customHeight="1">
      <c r="A875" s="125" t="s">
        <v>1747</v>
      </c>
      <c r="B875" s="82"/>
      <c r="C875" s="92" t="s">
        <v>1680</v>
      </c>
      <c r="D875" s="92" t="s">
        <v>1322</v>
      </c>
      <c r="E875" s="92" t="s">
        <v>1748</v>
      </c>
      <c r="F875" s="86"/>
      <c r="G875" s="85">
        <f>SUM(G876)</f>
        <v>50197</v>
      </c>
      <c r="H875" s="85">
        <f>SUM(H876)</f>
        <v>50197</v>
      </c>
      <c r="I875" s="85">
        <f t="shared" si="42"/>
        <v>100</v>
      </c>
    </row>
    <row r="876" spans="1:9" ht="18" customHeight="1">
      <c r="A876" s="95" t="s">
        <v>1453</v>
      </c>
      <c r="B876" s="82"/>
      <c r="C876" s="92" t="s">
        <v>1680</v>
      </c>
      <c r="D876" s="92" t="s">
        <v>1322</v>
      </c>
      <c r="E876" s="92" t="s">
        <v>1748</v>
      </c>
      <c r="F876" s="86" t="s">
        <v>1454</v>
      </c>
      <c r="G876" s="85">
        <v>50197</v>
      </c>
      <c r="H876" s="85">
        <v>50197</v>
      </c>
      <c r="I876" s="85">
        <f t="shared" si="42"/>
        <v>100</v>
      </c>
    </row>
    <row r="877" spans="1:9" ht="71.25">
      <c r="A877" s="95" t="s">
        <v>493</v>
      </c>
      <c r="B877" s="88"/>
      <c r="C877" s="92" t="s">
        <v>1680</v>
      </c>
      <c r="D877" s="83" t="s">
        <v>1322</v>
      </c>
      <c r="E877" s="92" t="s">
        <v>494</v>
      </c>
      <c r="F877" s="84"/>
      <c r="G877" s="85">
        <f>SUM(G878)</f>
        <v>19493</v>
      </c>
      <c r="H877" s="85">
        <f>SUM(H878)</f>
        <v>18319.5</v>
      </c>
      <c r="I877" s="85">
        <f t="shared" si="42"/>
        <v>93.97989021700097</v>
      </c>
    </row>
    <row r="878" spans="1:9" ht="15">
      <c r="A878" s="95" t="s">
        <v>1453</v>
      </c>
      <c r="B878" s="88"/>
      <c r="C878" s="92" t="s">
        <v>1680</v>
      </c>
      <c r="D878" s="83" t="s">
        <v>1322</v>
      </c>
      <c r="E878" s="92" t="s">
        <v>494</v>
      </c>
      <c r="F878" s="84" t="s">
        <v>1454</v>
      </c>
      <c r="G878" s="85">
        <v>19493</v>
      </c>
      <c r="H878" s="85">
        <v>18319.5</v>
      </c>
      <c r="I878" s="85">
        <f t="shared" si="42"/>
        <v>93.97989021700097</v>
      </c>
    </row>
    <row r="879" spans="1:9" ht="71.25">
      <c r="A879" s="281" t="s">
        <v>1749</v>
      </c>
      <c r="B879" s="88"/>
      <c r="C879" s="92" t="s">
        <v>1680</v>
      </c>
      <c r="D879" s="83" t="s">
        <v>1322</v>
      </c>
      <c r="E879" s="92" t="s">
        <v>1750</v>
      </c>
      <c r="F879" s="84"/>
      <c r="G879" s="85">
        <f>SUM(G880)</f>
        <v>18167</v>
      </c>
      <c r="H879" s="85">
        <f>SUM(H880)</f>
        <v>18143.7</v>
      </c>
      <c r="I879" s="85">
        <f t="shared" si="42"/>
        <v>99.87174547256014</v>
      </c>
    </row>
    <row r="880" spans="1:9" ht="15">
      <c r="A880" s="95" t="s">
        <v>1453</v>
      </c>
      <c r="B880" s="88"/>
      <c r="C880" s="92" t="s">
        <v>1680</v>
      </c>
      <c r="D880" s="83" t="s">
        <v>1322</v>
      </c>
      <c r="E880" s="92" t="s">
        <v>1750</v>
      </c>
      <c r="F880" s="84" t="s">
        <v>1454</v>
      </c>
      <c r="G880" s="85">
        <v>18167</v>
      </c>
      <c r="H880" s="85">
        <v>18143.7</v>
      </c>
      <c r="I880" s="85">
        <f t="shared" si="42"/>
        <v>99.87174547256014</v>
      </c>
    </row>
    <row r="881" spans="1:9" ht="71.25">
      <c r="A881" s="281" t="s">
        <v>495</v>
      </c>
      <c r="B881" s="88"/>
      <c r="C881" s="92" t="s">
        <v>1680</v>
      </c>
      <c r="D881" s="83" t="s">
        <v>1322</v>
      </c>
      <c r="E881" s="92" t="s">
        <v>1751</v>
      </c>
      <c r="F881" s="84"/>
      <c r="G881" s="85">
        <f>SUM(G882)</f>
        <v>8964.7</v>
      </c>
      <c r="H881" s="85">
        <f>SUM(H882)</f>
        <v>8886.9</v>
      </c>
      <c r="I881" s="85">
        <f t="shared" si="42"/>
        <v>99.13215166151682</v>
      </c>
    </row>
    <row r="882" spans="1:9" ht="15">
      <c r="A882" s="95" t="s">
        <v>1453</v>
      </c>
      <c r="B882" s="88"/>
      <c r="C882" s="92" t="s">
        <v>1680</v>
      </c>
      <c r="D882" s="83" t="s">
        <v>1322</v>
      </c>
      <c r="E882" s="92" t="s">
        <v>1751</v>
      </c>
      <c r="F882" s="84" t="s">
        <v>1454</v>
      </c>
      <c r="G882" s="85">
        <v>8964.7</v>
      </c>
      <c r="H882" s="85">
        <v>8886.9</v>
      </c>
      <c r="I882" s="85">
        <f t="shared" si="42"/>
        <v>99.13215166151682</v>
      </c>
    </row>
    <row r="883" spans="1:9" ht="57" hidden="1">
      <c r="A883" s="95" t="s">
        <v>496</v>
      </c>
      <c r="B883" s="88"/>
      <c r="C883" s="92" t="s">
        <v>1680</v>
      </c>
      <c r="D883" s="83" t="s">
        <v>1322</v>
      </c>
      <c r="E883" s="92" t="s">
        <v>1750</v>
      </c>
      <c r="F883" s="84"/>
      <c r="G883" s="85">
        <f>SUM(G884)</f>
        <v>0</v>
      </c>
      <c r="H883" s="85">
        <f>SUM(H884)</f>
        <v>0</v>
      </c>
      <c r="I883" s="85" t="e">
        <f t="shared" si="42"/>
        <v>#DIV/0!</v>
      </c>
    </row>
    <row r="884" spans="1:9" ht="15" hidden="1">
      <c r="A884" s="95" t="s">
        <v>1453</v>
      </c>
      <c r="B884" s="88"/>
      <c r="C884" s="92" t="s">
        <v>1680</v>
      </c>
      <c r="D884" s="83" t="s">
        <v>1322</v>
      </c>
      <c r="E884" s="92" t="s">
        <v>1750</v>
      </c>
      <c r="F884" s="84" t="s">
        <v>1454</v>
      </c>
      <c r="G884" s="85"/>
      <c r="H884" s="85"/>
      <c r="I884" s="85" t="e">
        <f t="shared" si="42"/>
        <v>#DIV/0!</v>
      </c>
    </row>
    <row r="885" spans="1:9" ht="57" hidden="1">
      <c r="A885" s="95" t="s">
        <v>497</v>
      </c>
      <c r="B885" s="88"/>
      <c r="C885" s="92" t="s">
        <v>1680</v>
      </c>
      <c r="D885" s="83" t="s">
        <v>1322</v>
      </c>
      <c r="E885" s="92" t="s">
        <v>1751</v>
      </c>
      <c r="F885" s="84"/>
      <c r="G885" s="85">
        <f>SUM(G886)</f>
        <v>0</v>
      </c>
      <c r="H885" s="85">
        <f>SUM(H886)</f>
        <v>0</v>
      </c>
      <c r="I885" s="85" t="e">
        <f t="shared" si="42"/>
        <v>#DIV/0!</v>
      </c>
    </row>
    <row r="886" spans="1:9" ht="15" hidden="1">
      <c r="A886" s="95" t="s">
        <v>1453</v>
      </c>
      <c r="B886" s="88"/>
      <c r="C886" s="92" t="s">
        <v>1680</v>
      </c>
      <c r="D886" s="83" t="s">
        <v>1322</v>
      </c>
      <c r="E886" s="92" t="s">
        <v>1751</v>
      </c>
      <c r="F886" s="84" t="s">
        <v>1454</v>
      </c>
      <c r="G886" s="85"/>
      <c r="H886" s="85"/>
      <c r="I886" s="85" t="e">
        <f t="shared" si="42"/>
        <v>#DIV/0!</v>
      </c>
    </row>
    <row r="887" spans="1:9" ht="42.75" hidden="1">
      <c r="A887" s="125" t="s">
        <v>1752</v>
      </c>
      <c r="B887" s="82"/>
      <c r="C887" s="92" t="s">
        <v>1680</v>
      </c>
      <c r="D887" s="92" t="s">
        <v>1322</v>
      </c>
      <c r="E887" s="92" t="s">
        <v>1753</v>
      </c>
      <c r="F887" s="86"/>
      <c r="G887" s="85">
        <f>SUM(G888)</f>
        <v>8082.5</v>
      </c>
      <c r="H887" s="85">
        <f>SUM(H888)</f>
        <v>8082.5</v>
      </c>
      <c r="I887" s="85">
        <f t="shared" si="42"/>
        <v>100</v>
      </c>
    </row>
    <row r="888" spans="1:9" ht="15" hidden="1">
      <c r="A888" s="95" t="s">
        <v>1453</v>
      </c>
      <c r="B888" s="82"/>
      <c r="C888" s="92" t="s">
        <v>1680</v>
      </c>
      <c r="D888" s="92" t="s">
        <v>1322</v>
      </c>
      <c r="E888" s="92" t="s">
        <v>1753</v>
      </c>
      <c r="F888" s="86" t="s">
        <v>1454</v>
      </c>
      <c r="G888" s="85">
        <v>8082.5</v>
      </c>
      <c r="H888" s="85">
        <v>8082.5</v>
      </c>
      <c r="I888" s="85">
        <f t="shared" si="42"/>
        <v>100</v>
      </c>
    </row>
    <row r="889" spans="1:9" ht="71.25">
      <c r="A889" s="95" t="s">
        <v>498</v>
      </c>
      <c r="B889" s="82"/>
      <c r="C889" s="92" t="s">
        <v>1680</v>
      </c>
      <c r="D889" s="92" t="s">
        <v>1322</v>
      </c>
      <c r="E889" s="92" t="s">
        <v>1754</v>
      </c>
      <c r="F889" s="86"/>
      <c r="G889" s="85">
        <f>SUM(G890:G891)</f>
        <v>122932.6</v>
      </c>
      <c r="H889" s="85">
        <f>SUM(H890:H891)</f>
        <v>122932.6</v>
      </c>
      <c r="I889" s="85">
        <f t="shared" si="42"/>
        <v>100</v>
      </c>
    </row>
    <row r="890" spans="1:9" ht="15">
      <c r="A890" s="95" t="s">
        <v>1453</v>
      </c>
      <c r="B890" s="82"/>
      <c r="C890" s="92" t="s">
        <v>1680</v>
      </c>
      <c r="D890" s="83" t="s">
        <v>1322</v>
      </c>
      <c r="E890" s="92" t="s">
        <v>1754</v>
      </c>
      <c r="F890" s="84" t="s">
        <v>1454</v>
      </c>
      <c r="G890" s="85">
        <v>122109.8</v>
      </c>
      <c r="H890" s="85">
        <v>122109.8</v>
      </c>
      <c r="I890" s="85">
        <f t="shared" si="42"/>
        <v>100</v>
      </c>
    </row>
    <row r="891" spans="1:9" ht="15">
      <c r="A891" s="149" t="s">
        <v>1319</v>
      </c>
      <c r="B891" s="82"/>
      <c r="C891" s="92" t="s">
        <v>1680</v>
      </c>
      <c r="D891" s="83" t="s">
        <v>1322</v>
      </c>
      <c r="E891" s="92" t="s">
        <v>1754</v>
      </c>
      <c r="F891" s="84" t="s">
        <v>1320</v>
      </c>
      <c r="G891" s="85">
        <v>822.8</v>
      </c>
      <c r="H891" s="85">
        <v>822.8</v>
      </c>
      <c r="I891" s="85">
        <f t="shared" si="42"/>
        <v>100</v>
      </c>
    </row>
    <row r="892" spans="1:9" ht="42.75">
      <c r="A892" s="149" t="s">
        <v>499</v>
      </c>
      <c r="B892" s="82"/>
      <c r="C892" s="92" t="s">
        <v>1680</v>
      </c>
      <c r="D892" s="92" t="s">
        <v>1322</v>
      </c>
      <c r="E892" s="92" t="s">
        <v>500</v>
      </c>
      <c r="F892" s="84"/>
      <c r="G892" s="85">
        <f>SUM(G893)</f>
        <v>1172</v>
      </c>
      <c r="H892" s="85">
        <f>SUM(H893)</f>
        <v>610.7</v>
      </c>
      <c r="I892" s="85">
        <f t="shared" si="42"/>
        <v>52.10750853242321</v>
      </c>
    </row>
    <row r="893" spans="1:9" ht="15">
      <c r="A893" s="95" t="s">
        <v>1453</v>
      </c>
      <c r="B893" s="82"/>
      <c r="C893" s="92" t="s">
        <v>1680</v>
      </c>
      <c r="D893" s="92" t="s">
        <v>1322</v>
      </c>
      <c r="E893" s="92" t="s">
        <v>500</v>
      </c>
      <c r="F893" s="84" t="s">
        <v>1454</v>
      </c>
      <c r="G893" s="85">
        <v>1172</v>
      </c>
      <c r="H893" s="85">
        <v>610.7</v>
      </c>
      <c r="I893" s="85">
        <f t="shared" si="42"/>
        <v>52.10750853242321</v>
      </c>
    </row>
    <row r="894" spans="1:9" ht="79.5" customHeight="1">
      <c r="A894" s="125" t="s">
        <v>1755</v>
      </c>
      <c r="B894" s="82"/>
      <c r="C894" s="92" t="s">
        <v>1680</v>
      </c>
      <c r="D894" s="92" t="s">
        <v>1322</v>
      </c>
      <c r="E894" s="92" t="s">
        <v>1756</v>
      </c>
      <c r="F894" s="86"/>
      <c r="G894" s="85">
        <f>SUM(G895)</f>
        <v>845</v>
      </c>
      <c r="H894" s="85">
        <f>SUM(H895)</f>
        <v>842.2</v>
      </c>
      <c r="I894" s="85">
        <f t="shared" si="42"/>
        <v>99.66863905325445</v>
      </c>
    </row>
    <row r="895" spans="1:9" ht="15">
      <c r="A895" s="95" t="s">
        <v>1453</v>
      </c>
      <c r="B895" s="82"/>
      <c r="C895" s="92" t="s">
        <v>1680</v>
      </c>
      <c r="D895" s="92" t="s">
        <v>1322</v>
      </c>
      <c r="E895" s="92" t="s">
        <v>1756</v>
      </c>
      <c r="F895" s="86" t="s">
        <v>1454</v>
      </c>
      <c r="G895" s="85">
        <v>845</v>
      </c>
      <c r="H895" s="85">
        <v>842.2</v>
      </c>
      <c r="I895" s="85">
        <f t="shared" si="42"/>
        <v>99.66863905325445</v>
      </c>
    </row>
    <row r="896" spans="1:9" ht="85.5">
      <c r="A896" s="125" t="s">
        <v>917</v>
      </c>
      <c r="B896" s="82"/>
      <c r="C896" s="92" t="s">
        <v>1680</v>
      </c>
      <c r="D896" s="92" t="s">
        <v>1322</v>
      </c>
      <c r="E896" s="92" t="s">
        <v>1757</v>
      </c>
      <c r="F896" s="86"/>
      <c r="G896" s="85">
        <f>SUM(G897)</f>
        <v>303.8</v>
      </c>
      <c r="H896" s="85">
        <f>SUM(H897)</f>
        <v>270.6</v>
      </c>
      <c r="I896" s="85">
        <f t="shared" si="42"/>
        <v>89.07175773535221</v>
      </c>
    </row>
    <row r="897" spans="1:9" ht="15">
      <c r="A897" s="95" t="s">
        <v>1453</v>
      </c>
      <c r="B897" s="82"/>
      <c r="C897" s="92" t="s">
        <v>1680</v>
      </c>
      <c r="D897" s="92" t="s">
        <v>1322</v>
      </c>
      <c r="E897" s="92" t="s">
        <v>1757</v>
      </c>
      <c r="F897" s="86" t="s">
        <v>1454</v>
      </c>
      <c r="G897" s="85">
        <v>303.8</v>
      </c>
      <c r="H897" s="85">
        <v>270.6</v>
      </c>
      <c r="I897" s="85">
        <f t="shared" si="42"/>
        <v>89.07175773535221</v>
      </c>
    </row>
    <row r="898" spans="1:9" ht="19.5" customHeight="1" hidden="1">
      <c r="A898" s="17" t="s">
        <v>1734</v>
      </c>
      <c r="B898" s="91"/>
      <c r="C898" s="92" t="s">
        <v>1680</v>
      </c>
      <c r="D898" s="92" t="s">
        <v>1322</v>
      </c>
      <c r="E898" s="92" t="s">
        <v>1758</v>
      </c>
      <c r="F898" s="86"/>
      <c r="G898" s="85">
        <f>SUM(G899)</f>
        <v>0</v>
      </c>
      <c r="H898" s="85">
        <f>SUM(H899)</f>
        <v>0</v>
      </c>
      <c r="I898" s="85" t="e">
        <f t="shared" si="42"/>
        <v>#DIV/0!</v>
      </c>
    </row>
    <row r="899" spans="1:9" ht="19.5" customHeight="1" hidden="1">
      <c r="A899" s="17" t="s">
        <v>1453</v>
      </c>
      <c r="B899" s="91"/>
      <c r="C899" s="92" t="s">
        <v>1680</v>
      </c>
      <c r="D899" s="92" t="s">
        <v>1322</v>
      </c>
      <c r="E899" s="92" t="s">
        <v>1758</v>
      </c>
      <c r="F899" s="86" t="s">
        <v>1454</v>
      </c>
      <c r="G899" s="85"/>
      <c r="H899" s="85"/>
      <c r="I899" s="85" t="e">
        <f t="shared" si="42"/>
        <v>#DIV/0!</v>
      </c>
    </row>
    <row r="900" spans="1:9" ht="99" customHeight="1">
      <c r="A900" s="17" t="s">
        <v>1759</v>
      </c>
      <c r="B900" s="91"/>
      <c r="C900" s="92" t="s">
        <v>1680</v>
      </c>
      <c r="D900" s="92" t="s">
        <v>1322</v>
      </c>
      <c r="E900" s="92" t="s">
        <v>1760</v>
      </c>
      <c r="F900" s="86"/>
      <c r="G900" s="85">
        <f>SUM(G901:G902)</f>
        <v>8550.2</v>
      </c>
      <c r="H900" s="85">
        <f>SUM(H901:H902)</f>
        <v>6828</v>
      </c>
      <c r="I900" s="85">
        <f t="shared" si="42"/>
        <v>79.85778110453556</v>
      </c>
    </row>
    <row r="901" spans="1:9" ht="18" customHeight="1">
      <c r="A901" s="95" t="s">
        <v>1453</v>
      </c>
      <c r="B901" s="82"/>
      <c r="C901" s="92" t="s">
        <v>1680</v>
      </c>
      <c r="D901" s="83" t="s">
        <v>1322</v>
      </c>
      <c r="E901" s="92" t="s">
        <v>1760</v>
      </c>
      <c r="F901" s="84" t="s">
        <v>1454</v>
      </c>
      <c r="G901" s="85">
        <v>8505.5</v>
      </c>
      <c r="H901" s="85">
        <v>6783.3</v>
      </c>
      <c r="I901" s="85">
        <f t="shared" si="42"/>
        <v>79.7519252248545</v>
      </c>
    </row>
    <row r="902" spans="1:9" ht="18" customHeight="1">
      <c r="A902" s="149" t="s">
        <v>1319</v>
      </c>
      <c r="B902" s="82"/>
      <c r="C902" s="92" t="s">
        <v>1680</v>
      </c>
      <c r="D902" s="83" t="s">
        <v>1322</v>
      </c>
      <c r="E902" s="92" t="s">
        <v>1760</v>
      </c>
      <c r="F902" s="84" t="s">
        <v>1320</v>
      </c>
      <c r="G902" s="85">
        <v>44.7</v>
      </c>
      <c r="H902" s="85">
        <v>44.7</v>
      </c>
      <c r="I902" s="85">
        <f t="shared" si="42"/>
        <v>100</v>
      </c>
    </row>
    <row r="903" spans="1:9" ht="32.25" customHeight="1">
      <c r="A903" s="95" t="s">
        <v>1763</v>
      </c>
      <c r="B903" s="82"/>
      <c r="C903" s="92" t="s">
        <v>1680</v>
      </c>
      <c r="D903" s="83" t="s">
        <v>1322</v>
      </c>
      <c r="E903" s="83" t="s">
        <v>1764</v>
      </c>
      <c r="F903" s="86"/>
      <c r="G903" s="85">
        <f>SUM(G904)</f>
        <v>1952.1</v>
      </c>
      <c r="H903" s="85">
        <f>SUM(H904)</f>
        <v>1952.1</v>
      </c>
      <c r="I903" s="85">
        <f t="shared" si="42"/>
        <v>100</v>
      </c>
    </row>
    <row r="904" spans="1:9" ht="15" customHeight="1">
      <c r="A904" s="17" t="s">
        <v>1765</v>
      </c>
      <c r="B904" s="82"/>
      <c r="C904" s="92" t="s">
        <v>1680</v>
      </c>
      <c r="D904" s="83" t="s">
        <v>1322</v>
      </c>
      <c r="E904" s="83" t="s">
        <v>1766</v>
      </c>
      <c r="F904" s="86"/>
      <c r="G904" s="85">
        <f>SUM(G905:G905)</f>
        <v>1952.1</v>
      </c>
      <c r="H904" s="85">
        <f>SUM(H905:H905)</f>
        <v>1952.1</v>
      </c>
      <c r="I904" s="85">
        <f t="shared" si="42"/>
        <v>100</v>
      </c>
    </row>
    <row r="905" spans="1:9" ht="15" customHeight="1">
      <c r="A905" s="95" t="s">
        <v>1453</v>
      </c>
      <c r="B905" s="82"/>
      <c r="C905" s="92" t="s">
        <v>1680</v>
      </c>
      <c r="D905" s="83" t="s">
        <v>1322</v>
      </c>
      <c r="E905" s="83" t="s">
        <v>1766</v>
      </c>
      <c r="F905" s="86" t="s">
        <v>1454</v>
      </c>
      <c r="G905" s="85">
        <v>1952.1</v>
      </c>
      <c r="H905" s="85">
        <v>1952.1</v>
      </c>
      <c r="I905" s="85">
        <f t="shared" si="42"/>
        <v>100</v>
      </c>
    </row>
    <row r="906" spans="1:9" ht="15">
      <c r="A906" s="94" t="s">
        <v>1374</v>
      </c>
      <c r="B906" s="82"/>
      <c r="C906" s="92" t="s">
        <v>1680</v>
      </c>
      <c r="D906" s="92" t="s">
        <v>1322</v>
      </c>
      <c r="E906" s="92" t="s">
        <v>1375</v>
      </c>
      <c r="F906" s="86"/>
      <c r="G906" s="85">
        <f>SUM(G907+G909)</f>
        <v>11406.5</v>
      </c>
      <c r="H906" s="85">
        <f>SUM(H907+H909)</f>
        <v>11079.5</v>
      </c>
      <c r="I906" s="85">
        <f t="shared" si="42"/>
        <v>97.1332135186078</v>
      </c>
    </row>
    <row r="907" spans="1:9" ht="42.75">
      <c r="A907" s="94" t="s">
        <v>1770</v>
      </c>
      <c r="B907" s="82"/>
      <c r="C907" s="92" t="s">
        <v>1680</v>
      </c>
      <c r="D907" s="92" t="s">
        <v>1322</v>
      </c>
      <c r="E907" s="92" t="s">
        <v>1771</v>
      </c>
      <c r="F907" s="86"/>
      <c r="G907" s="85">
        <f>SUM(G908)</f>
        <v>4206.5</v>
      </c>
      <c r="H907" s="85">
        <f>SUM(H908)</f>
        <v>3879.5</v>
      </c>
      <c r="I907" s="85">
        <f t="shared" si="42"/>
        <v>92.2263164150719</v>
      </c>
    </row>
    <row r="908" spans="1:9" ht="18" customHeight="1">
      <c r="A908" s="95" t="s">
        <v>1765</v>
      </c>
      <c r="B908" s="107"/>
      <c r="C908" s="92" t="s">
        <v>1680</v>
      </c>
      <c r="D908" s="92" t="s">
        <v>1322</v>
      </c>
      <c r="E908" s="92" t="s">
        <v>1771</v>
      </c>
      <c r="F908" s="87" t="s">
        <v>1772</v>
      </c>
      <c r="G908" s="85">
        <v>4206.5</v>
      </c>
      <c r="H908" s="85">
        <v>3879.5</v>
      </c>
      <c r="I908" s="85">
        <f t="shared" si="42"/>
        <v>92.2263164150719</v>
      </c>
    </row>
    <row r="909" spans="1:9" s="1" customFormat="1" ht="42.75">
      <c r="A909" s="17" t="s">
        <v>503</v>
      </c>
      <c r="B909" s="91"/>
      <c r="C909" s="92" t="s">
        <v>1680</v>
      </c>
      <c r="D909" s="92" t="s">
        <v>1322</v>
      </c>
      <c r="E909" s="92" t="s">
        <v>504</v>
      </c>
      <c r="F909" s="86"/>
      <c r="G909" s="85">
        <f>SUM(G910)</f>
        <v>7200</v>
      </c>
      <c r="H909" s="85">
        <f>SUM(H910)</f>
        <v>7200</v>
      </c>
      <c r="I909" s="85">
        <f t="shared" si="42"/>
        <v>100</v>
      </c>
    </row>
    <row r="910" spans="1:9" s="1" customFormat="1" ht="18" customHeight="1">
      <c r="A910" s="17" t="s">
        <v>1765</v>
      </c>
      <c r="B910" s="150"/>
      <c r="C910" s="92" t="s">
        <v>1680</v>
      </c>
      <c r="D910" s="92" t="s">
        <v>1322</v>
      </c>
      <c r="E910" s="92" t="s">
        <v>504</v>
      </c>
      <c r="F910" s="86" t="s">
        <v>1772</v>
      </c>
      <c r="G910" s="85">
        <v>7200</v>
      </c>
      <c r="H910" s="85">
        <v>7200</v>
      </c>
      <c r="I910" s="85">
        <f t="shared" si="42"/>
        <v>100</v>
      </c>
    </row>
    <row r="911" spans="1:9" ht="15">
      <c r="A911" s="125" t="s">
        <v>838</v>
      </c>
      <c r="B911" s="82"/>
      <c r="C911" s="90" t="s">
        <v>1680</v>
      </c>
      <c r="D911" s="114" t="s">
        <v>1346</v>
      </c>
      <c r="E911" s="114"/>
      <c r="F911" s="101"/>
      <c r="G911" s="21">
        <f>SUM(G912+G915)</f>
        <v>33951.5</v>
      </c>
      <c r="H911" s="21">
        <f>SUM(H912+H915)</f>
        <v>30698.3</v>
      </c>
      <c r="I911" s="85">
        <f t="shared" si="42"/>
        <v>90.41809640222081</v>
      </c>
    </row>
    <row r="912" spans="1:9" ht="15" hidden="1">
      <c r="A912" s="125" t="s">
        <v>1702</v>
      </c>
      <c r="B912" s="82"/>
      <c r="C912" s="90" t="s">
        <v>1680</v>
      </c>
      <c r="D912" s="114" t="s">
        <v>1346</v>
      </c>
      <c r="E912" s="114" t="s">
        <v>1703</v>
      </c>
      <c r="F912" s="101"/>
      <c r="G912" s="85">
        <f>SUM(G913)</f>
        <v>0</v>
      </c>
      <c r="H912" s="85">
        <f>SUM(H913)</f>
        <v>0</v>
      </c>
      <c r="I912" s="85" t="e">
        <f t="shared" si="42"/>
        <v>#DIV/0!</v>
      </c>
    </row>
    <row r="913" spans="1:9" ht="19.5" customHeight="1" hidden="1">
      <c r="A913" s="94" t="s">
        <v>539</v>
      </c>
      <c r="B913" s="82"/>
      <c r="C913" s="90" t="s">
        <v>1680</v>
      </c>
      <c r="D913" s="114" t="s">
        <v>1346</v>
      </c>
      <c r="E913" s="114" t="s">
        <v>839</v>
      </c>
      <c r="F913" s="101"/>
      <c r="G913" s="85">
        <f>SUM(G914)</f>
        <v>0</v>
      </c>
      <c r="H913" s="85">
        <f>SUM(H914)</f>
        <v>0</v>
      </c>
      <c r="I913" s="85" t="e">
        <f t="shared" si="42"/>
        <v>#DIV/0!</v>
      </c>
    </row>
    <row r="914" spans="1:9" ht="19.5" customHeight="1" hidden="1">
      <c r="A914" s="94" t="s">
        <v>1453</v>
      </c>
      <c r="B914" s="82"/>
      <c r="C914" s="90" t="s">
        <v>1680</v>
      </c>
      <c r="D914" s="114" t="s">
        <v>1346</v>
      </c>
      <c r="E914" s="114" t="s">
        <v>839</v>
      </c>
      <c r="F914" s="86" t="s">
        <v>1454</v>
      </c>
      <c r="G914" s="85"/>
      <c r="H914" s="85"/>
      <c r="I914" s="85" t="e">
        <f t="shared" si="42"/>
        <v>#DIV/0!</v>
      </c>
    </row>
    <row r="915" spans="1:9" ht="15">
      <c r="A915" s="94" t="s">
        <v>840</v>
      </c>
      <c r="B915" s="82"/>
      <c r="C915" s="90" t="s">
        <v>1680</v>
      </c>
      <c r="D915" s="114" t="s">
        <v>1346</v>
      </c>
      <c r="E915" s="114" t="s">
        <v>1168</v>
      </c>
      <c r="F915" s="86"/>
      <c r="G915" s="85">
        <f>SUM(G916)</f>
        <v>33951.5</v>
      </c>
      <c r="H915" s="85">
        <f>SUM(H916)</f>
        <v>30698.3</v>
      </c>
      <c r="I915" s="85">
        <f t="shared" si="42"/>
        <v>90.41809640222081</v>
      </c>
    </row>
    <row r="916" spans="1:9" ht="57">
      <c r="A916" s="17" t="s">
        <v>847</v>
      </c>
      <c r="B916" s="82"/>
      <c r="C916" s="90" t="s">
        <v>1680</v>
      </c>
      <c r="D916" s="114" t="s">
        <v>1346</v>
      </c>
      <c r="E916" s="114" t="s">
        <v>846</v>
      </c>
      <c r="F916" s="101"/>
      <c r="G916" s="85">
        <f>SUM(G921)+G922+G925+G917+G919</f>
        <v>33951.5</v>
      </c>
      <c r="H916" s="85">
        <f>SUM(H921)+H922+H925+H917+H919</f>
        <v>30698.3</v>
      </c>
      <c r="I916" s="85">
        <f t="shared" si="42"/>
        <v>90.41809640222081</v>
      </c>
    </row>
    <row r="917" spans="1:9" ht="15">
      <c r="A917" s="17" t="s">
        <v>848</v>
      </c>
      <c r="B917" s="82"/>
      <c r="C917" s="90" t="s">
        <v>1680</v>
      </c>
      <c r="D917" s="90" t="s">
        <v>1346</v>
      </c>
      <c r="E917" s="114" t="s">
        <v>849</v>
      </c>
      <c r="F917" s="116"/>
      <c r="G917" s="85">
        <f>SUM(G918)</f>
        <v>3820.3</v>
      </c>
      <c r="H917" s="85">
        <f>SUM(H918)</f>
        <v>2466.4</v>
      </c>
      <c r="I917" s="85">
        <f t="shared" si="42"/>
        <v>64.56037483967228</v>
      </c>
    </row>
    <row r="918" spans="1:9" ht="28.5">
      <c r="A918" s="17" t="s">
        <v>850</v>
      </c>
      <c r="B918" s="82"/>
      <c r="C918" s="90" t="s">
        <v>1680</v>
      </c>
      <c r="D918" s="90" t="s">
        <v>1346</v>
      </c>
      <c r="E918" s="114" t="s">
        <v>849</v>
      </c>
      <c r="F918" s="116" t="s">
        <v>851</v>
      </c>
      <c r="G918" s="85">
        <v>3820.3</v>
      </c>
      <c r="H918" s="85">
        <v>2466.4</v>
      </c>
      <c r="I918" s="85">
        <f t="shared" si="42"/>
        <v>64.56037483967228</v>
      </c>
    </row>
    <row r="919" spans="1:9" ht="15">
      <c r="A919" s="17" t="s">
        <v>852</v>
      </c>
      <c r="B919" s="82"/>
      <c r="C919" s="90" t="s">
        <v>1680</v>
      </c>
      <c r="D919" s="90" t="s">
        <v>1346</v>
      </c>
      <c r="E919" s="114" t="s">
        <v>853</v>
      </c>
      <c r="F919" s="116"/>
      <c r="G919" s="85">
        <f>SUM(G920)</f>
        <v>2323.2</v>
      </c>
      <c r="H919" s="85">
        <f>SUM(H920)</f>
        <v>2262.6</v>
      </c>
      <c r="I919" s="85">
        <f t="shared" si="42"/>
        <v>97.39152892561984</v>
      </c>
    </row>
    <row r="920" spans="1:9" ht="27.75" customHeight="1">
      <c r="A920" s="17" t="s">
        <v>850</v>
      </c>
      <c r="B920" s="82"/>
      <c r="C920" s="90" t="s">
        <v>1680</v>
      </c>
      <c r="D920" s="90" t="s">
        <v>1346</v>
      </c>
      <c r="E920" s="114" t="s">
        <v>853</v>
      </c>
      <c r="F920" s="116" t="s">
        <v>851</v>
      </c>
      <c r="G920" s="85">
        <v>2323.2</v>
      </c>
      <c r="H920" s="85">
        <v>2262.6</v>
      </c>
      <c r="I920" s="85">
        <f t="shared" si="42"/>
        <v>97.39152892561984</v>
      </c>
    </row>
    <row r="921" spans="1:9" ht="15" hidden="1">
      <c r="A921" s="17" t="s">
        <v>854</v>
      </c>
      <c r="B921" s="82"/>
      <c r="C921" s="90" t="s">
        <v>1680</v>
      </c>
      <c r="D921" s="90" t="s">
        <v>1346</v>
      </c>
      <c r="E921" s="114" t="s">
        <v>855</v>
      </c>
      <c r="F921" s="116"/>
      <c r="G921" s="85">
        <f>SUM(G924)</f>
        <v>0</v>
      </c>
      <c r="H921" s="85">
        <f>SUM(H924)</f>
        <v>0</v>
      </c>
      <c r="I921" s="85" t="e">
        <f t="shared" si="42"/>
        <v>#DIV/0!</v>
      </c>
    </row>
    <row r="922" spans="1:9" ht="19.5" customHeight="1" hidden="1">
      <c r="A922" s="17" t="s">
        <v>854</v>
      </c>
      <c r="B922" s="82"/>
      <c r="C922" s="90" t="s">
        <v>1680</v>
      </c>
      <c r="D922" s="90" t="s">
        <v>1346</v>
      </c>
      <c r="E922" s="114" t="s">
        <v>855</v>
      </c>
      <c r="F922" s="116"/>
      <c r="G922" s="85">
        <f>SUM(G923)</f>
        <v>0</v>
      </c>
      <c r="H922" s="85">
        <f>SUM(H923)</f>
        <v>0</v>
      </c>
      <c r="I922" s="85" t="e">
        <f t="shared" si="42"/>
        <v>#DIV/0!</v>
      </c>
    </row>
    <row r="923" spans="1:9" ht="15" hidden="1">
      <c r="A923" s="17" t="s">
        <v>1453</v>
      </c>
      <c r="B923" s="82"/>
      <c r="C923" s="90" t="s">
        <v>1680</v>
      </c>
      <c r="D923" s="90" t="s">
        <v>1346</v>
      </c>
      <c r="E923" s="114" t="s">
        <v>855</v>
      </c>
      <c r="F923" s="116" t="s">
        <v>1454</v>
      </c>
      <c r="G923" s="85"/>
      <c r="H923" s="85"/>
      <c r="I923" s="85" t="e">
        <f t="shared" si="42"/>
        <v>#DIV/0!</v>
      </c>
    </row>
    <row r="924" spans="1:9" ht="28.5" hidden="1">
      <c r="A924" s="17" t="s">
        <v>850</v>
      </c>
      <c r="B924" s="82"/>
      <c r="C924" s="90" t="s">
        <v>1680</v>
      </c>
      <c r="D924" s="90" t="s">
        <v>1346</v>
      </c>
      <c r="E924" s="114" t="s">
        <v>855</v>
      </c>
      <c r="F924" s="116" t="s">
        <v>851</v>
      </c>
      <c r="G924" s="85"/>
      <c r="H924" s="85"/>
      <c r="I924" s="85" t="e">
        <f t="shared" si="42"/>
        <v>#DIV/0!</v>
      </c>
    </row>
    <row r="925" spans="1:9" ht="28.5">
      <c r="A925" s="17" t="s">
        <v>850</v>
      </c>
      <c r="B925" s="82"/>
      <c r="C925" s="90" t="s">
        <v>1680</v>
      </c>
      <c r="D925" s="90" t="s">
        <v>1346</v>
      </c>
      <c r="E925" s="114" t="s">
        <v>856</v>
      </c>
      <c r="F925" s="116"/>
      <c r="G925" s="85">
        <f>SUM(G926)</f>
        <v>27808</v>
      </c>
      <c r="H925" s="85">
        <f>SUM(H926)</f>
        <v>25969.3</v>
      </c>
      <c r="I925" s="85">
        <f t="shared" si="42"/>
        <v>93.38787399309551</v>
      </c>
    </row>
    <row r="926" spans="1:9" ht="42.75">
      <c r="A926" s="17" t="s">
        <v>857</v>
      </c>
      <c r="B926" s="82"/>
      <c r="C926" s="90" t="s">
        <v>1680</v>
      </c>
      <c r="D926" s="90" t="s">
        <v>1346</v>
      </c>
      <c r="E926" s="114" t="s">
        <v>856</v>
      </c>
      <c r="F926" s="116" t="s">
        <v>851</v>
      </c>
      <c r="G926" s="85">
        <v>27808</v>
      </c>
      <c r="H926" s="85">
        <v>25969.3</v>
      </c>
      <c r="I926" s="85">
        <f t="shared" si="42"/>
        <v>93.38787399309551</v>
      </c>
    </row>
    <row r="927" spans="1:9" ht="20.25" customHeight="1">
      <c r="A927" s="149" t="s">
        <v>858</v>
      </c>
      <c r="B927" s="82"/>
      <c r="C927" s="114" t="s">
        <v>1680</v>
      </c>
      <c r="D927" s="114" t="s">
        <v>1381</v>
      </c>
      <c r="E927" s="114"/>
      <c r="F927" s="101"/>
      <c r="G927" s="21">
        <f>SUM(G928)+G944+G941</f>
        <v>29472.3</v>
      </c>
      <c r="H927" s="21">
        <f>SUM(H928)+H944+H941</f>
        <v>29472.3</v>
      </c>
      <c r="I927" s="85">
        <f t="shared" si="42"/>
        <v>100</v>
      </c>
    </row>
    <row r="928" spans="1:9" ht="42.75" customHeight="1">
      <c r="A928" s="95" t="s">
        <v>1315</v>
      </c>
      <c r="B928" s="82"/>
      <c r="C928" s="83" t="s">
        <v>1680</v>
      </c>
      <c r="D928" s="83" t="s">
        <v>1381</v>
      </c>
      <c r="E928" s="83" t="s">
        <v>1316</v>
      </c>
      <c r="F928" s="86"/>
      <c r="G928" s="85">
        <f>SUM(G929)</f>
        <v>27102.3</v>
      </c>
      <c r="H928" s="85">
        <f>SUM(H929)</f>
        <v>27102.3</v>
      </c>
      <c r="I928" s="85">
        <f t="shared" si="42"/>
        <v>100</v>
      </c>
    </row>
    <row r="929" spans="1:9" ht="15">
      <c r="A929" s="95" t="s">
        <v>1323</v>
      </c>
      <c r="B929" s="82"/>
      <c r="C929" s="83" t="s">
        <v>1680</v>
      </c>
      <c r="D929" s="83" t="s">
        <v>1381</v>
      </c>
      <c r="E929" s="83" t="s">
        <v>1325</v>
      </c>
      <c r="F929" s="86"/>
      <c r="G929" s="85">
        <f>SUM(G937+G931+G933+G939+G930)</f>
        <v>27102.3</v>
      </c>
      <c r="H929" s="85">
        <f>SUM(H937+H931+H933+H939+H930)</f>
        <v>27102.3</v>
      </c>
      <c r="I929" s="85">
        <f t="shared" si="42"/>
        <v>100</v>
      </c>
    </row>
    <row r="930" spans="1:9" ht="27.75" customHeight="1">
      <c r="A930" s="149" t="s">
        <v>1319</v>
      </c>
      <c r="B930" s="158"/>
      <c r="C930" s="83" t="s">
        <v>1680</v>
      </c>
      <c r="D930" s="83" t="s">
        <v>1381</v>
      </c>
      <c r="E930" s="83" t="s">
        <v>1325</v>
      </c>
      <c r="F930" s="159" t="s">
        <v>1320</v>
      </c>
      <c r="G930" s="85">
        <v>3121.5</v>
      </c>
      <c r="H930" s="85">
        <v>3121.5</v>
      </c>
      <c r="I930" s="85">
        <f aca="true" t="shared" si="43" ref="I930:I993">SUM(H930/G930*100)</f>
        <v>100</v>
      </c>
    </row>
    <row r="931" spans="1:9" ht="19.5" customHeight="1" hidden="1">
      <c r="A931" s="149" t="s">
        <v>859</v>
      </c>
      <c r="B931" s="158"/>
      <c r="C931" s="83" t="s">
        <v>1680</v>
      </c>
      <c r="D931" s="83" t="s">
        <v>1381</v>
      </c>
      <c r="E931" s="83" t="s">
        <v>860</v>
      </c>
      <c r="F931" s="159"/>
      <c r="G931" s="85">
        <f>SUM(G932)</f>
        <v>0</v>
      </c>
      <c r="H931" s="85">
        <f>SUM(H932)</f>
        <v>0</v>
      </c>
      <c r="I931" s="85" t="e">
        <f t="shared" si="43"/>
        <v>#DIV/0!</v>
      </c>
    </row>
    <row r="932" spans="1:9" ht="19.5" customHeight="1" hidden="1">
      <c r="A932" s="149" t="s">
        <v>1319</v>
      </c>
      <c r="B932" s="158"/>
      <c r="C932" s="83" t="s">
        <v>1680</v>
      </c>
      <c r="D932" s="83" t="s">
        <v>1381</v>
      </c>
      <c r="E932" s="83" t="s">
        <v>860</v>
      </c>
      <c r="F932" s="159" t="s">
        <v>1320</v>
      </c>
      <c r="G932" s="85"/>
      <c r="H932" s="85"/>
      <c r="I932" s="85" t="e">
        <f t="shared" si="43"/>
        <v>#DIV/0!</v>
      </c>
    </row>
    <row r="933" spans="1:9" s="282" customFormat="1" ht="32.25" customHeight="1">
      <c r="A933" s="149" t="s">
        <v>861</v>
      </c>
      <c r="B933" s="158"/>
      <c r="C933" s="83" t="s">
        <v>1680</v>
      </c>
      <c r="D933" s="83" t="s">
        <v>1381</v>
      </c>
      <c r="E933" s="83" t="s">
        <v>862</v>
      </c>
      <c r="F933" s="159"/>
      <c r="G933" s="85">
        <f>SUM(G934)</f>
        <v>4023.2</v>
      </c>
      <c r="H933" s="85">
        <f>SUM(H934)</f>
        <v>4023.2</v>
      </c>
      <c r="I933" s="85">
        <f t="shared" si="43"/>
        <v>100</v>
      </c>
    </row>
    <row r="934" spans="1:9" s="282" customFormat="1" ht="29.25" customHeight="1">
      <c r="A934" s="149" t="s">
        <v>1319</v>
      </c>
      <c r="B934" s="105"/>
      <c r="C934" s="83" t="s">
        <v>1680</v>
      </c>
      <c r="D934" s="83" t="s">
        <v>1381</v>
      </c>
      <c r="E934" s="83" t="s">
        <v>862</v>
      </c>
      <c r="F934" s="159" t="s">
        <v>1320</v>
      </c>
      <c r="G934" s="85">
        <v>4023.2</v>
      </c>
      <c r="H934" s="85">
        <v>4023.2</v>
      </c>
      <c r="I934" s="85">
        <f t="shared" si="43"/>
        <v>100</v>
      </c>
    </row>
    <row r="935" spans="1:9" s="282" customFormat="1" ht="19.5" customHeight="1" hidden="1">
      <c r="A935" s="149" t="s">
        <v>863</v>
      </c>
      <c r="B935" s="105"/>
      <c r="C935" s="83" t="s">
        <v>1680</v>
      </c>
      <c r="D935" s="83" t="s">
        <v>1381</v>
      </c>
      <c r="E935" s="83" t="s">
        <v>864</v>
      </c>
      <c r="F935" s="159"/>
      <c r="G935" s="85"/>
      <c r="H935" s="85"/>
      <c r="I935" s="85" t="e">
        <f t="shared" si="43"/>
        <v>#DIV/0!</v>
      </c>
    </row>
    <row r="936" spans="1:9" ht="19.5" customHeight="1" hidden="1">
      <c r="A936" s="149" t="s">
        <v>1319</v>
      </c>
      <c r="B936" s="158"/>
      <c r="C936" s="83" t="s">
        <v>1680</v>
      </c>
      <c r="D936" s="83" t="s">
        <v>1381</v>
      </c>
      <c r="E936" s="83" t="s">
        <v>864</v>
      </c>
      <c r="F936" s="159" t="s">
        <v>1320</v>
      </c>
      <c r="G936" s="85">
        <f>2956.3+101.6</f>
        <v>3057.9</v>
      </c>
      <c r="H936" s="85">
        <f>2956.3+101.6</f>
        <v>3057.9</v>
      </c>
      <c r="I936" s="85">
        <f t="shared" si="43"/>
        <v>100</v>
      </c>
    </row>
    <row r="937" spans="1:9" ht="49.5" customHeight="1">
      <c r="A937" s="149" t="s">
        <v>859</v>
      </c>
      <c r="B937" s="158"/>
      <c r="C937" s="83" t="s">
        <v>1680</v>
      </c>
      <c r="D937" s="83" t="s">
        <v>1381</v>
      </c>
      <c r="E937" s="83" t="s">
        <v>860</v>
      </c>
      <c r="F937" s="159"/>
      <c r="G937" s="85">
        <f>SUM(G938)</f>
        <v>16483.8</v>
      </c>
      <c r="H937" s="85">
        <f>SUM(H938)</f>
        <v>16483.8</v>
      </c>
      <c r="I937" s="85">
        <f t="shared" si="43"/>
        <v>100</v>
      </c>
    </row>
    <row r="938" spans="1:9" ht="31.5" customHeight="1">
      <c r="A938" s="149" t="s">
        <v>1319</v>
      </c>
      <c r="B938" s="158"/>
      <c r="C938" s="83" t="s">
        <v>1680</v>
      </c>
      <c r="D938" s="83" t="s">
        <v>1381</v>
      </c>
      <c r="E938" s="83" t="s">
        <v>860</v>
      </c>
      <c r="F938" s="159" t="s">
        <v>1320</v>
      </c>
      <c r="G938" s="85">
        <v>16483.8</v>
      </c>
      <c r="H938" s="85">
        <v>16483.8</v>
      </c>
      <c r="I938" s="85">
        <f t="shared" si="43"/>
        <v>100</v>
      </c>
    </row>
    <row r="939" spans="1:9" s="282" customFormat="1" ht="45.75" customHeight="1">
      <c r="A939" s="149" t="s">
        <v>863</v>
      </c>
      <c r="B939" s="105"/>
      <c r="C939" s="83" t="s">
        <v>1680</v>
      </c>
      <c r="D939" s="83" t="s">
        <v>1381</v>
      </c>
      <c r="E939" s="83" t="s">
        <v>865</v>
      </c>
      <c r="F939" s="159"/>
      <c r="G939" s="85">
        <f>SUM(G940)</f>
        <v>3473.8</v>
      </c>
      <c r="H939" s="85">
        <f>SUM(H940)</f>
        <v>3473.8</v>
      </c>
      <c r="I939" s="85">
        <f t="shared" si="43"/>
        <v>100</v>
      </c>
    </row>
    <row r="940" spans="1:9" ht="32.25" customHeight="1">
      <c r="A940" s="149" t="s">
        <v>1319</v>
      </c>
      <c r="B940" s="158"/>
      <c r="C940" s="83" t="s">
        <v>1680</v>
      </c>
      <c r="D940" s="83" t="s">
        <v>1381</v>
      </c>
      <c r="E940" s="83" t="s">
        <v>865</v>
      </c>
      <c r="F940" s="159" t="s">
        <v>1320</v>
      </c>
      <c r="G940" s="85">
        <v>3473.8</v>
      </c>
      <c r="H940" s="85">
        <v>3473.8</v>
      </c>
      <c r="I940" s="85">
        <f t="shared" si="43"/>
        <v>100</v>
      </c>
    </row>
    <row r="941" spans="1:9" s="1" customFormat="1" ht="18.75" customHeight="1">
      <c r="A941" s="17" t="s">
        <v>1480</v>
      </c>
      <c r="B941" s="91"/>
      <c r="C941" s="92" t="s">
        <v>1680</v>
      </c>
      <c r="D941" s="92" t="s">
        <v>1381</v>
      </c>
      <c r="E941" s="92" t="s">
        <v>1481</v>
      </c>
      <c r="F941" s="86"/>
      <c r="G941" s="85">
        <f>SUM(G942)</f>
        <v>1200</v>
      </c>
      <c r="H941" s="85">
        <f>SUM(H942)</f>
        <v>1200</v>
      </c>
      <c r="I941" s="85">
        <f t="shared" si="43"/>
        <v>100</v>
      </c>
    </row>
    <row r="942" spans="1:9" s="1" customFormat="1" ht="78.75" customHeight="1">
      <c r="A942" s="19" t="s">
        <v>510</v>
      </c>
      <c r="B942" s="162"/>
      <c r="C942" s="92" t="s">
        <v>1680</v>
      </c>
      <c r="D942" s="92" t="s">
        <v>1381</v>
      </c>
      <c r="E942" s="92" t="s">
        <v>511</v>
      </c>
      <c r="F942" s="163"/>
      <c r="G942" s="85">
        <f>SUM(G943)</f>
        <v>1200</v>
      </c>
      <c r="H942" s="85">
        <f>SUM(H943)</f>
        <v>1200</v>
      </c>
      <c r="I942" s="85">
        <f t="shared" si="43"/>
        <v>100</v>
      </c>
    </row>
    <row r="943" spans="1:9" s="1" customFormat="1" ht="29.25" customHeight="1">
      <c r="A943" s="19" t="s">
        <v>1319</v>
      </c>
      <c r="B943" s="91"/>
      <c r="C943" s="92" t="s">
        <v>1680</v>
      </c>
      <c r="D943" s="92" t="s">
        <v>1381</v>
      </c>
      <c r="E943" s="92" t="s">
        <v>511</v>
      </c>
      <c r="F943" s="86" t="s">
        <v>1320</v>
      </c>
      <c r="G943" s="85">
        <v>1200</v>
      </c>
      <c r="H943" s="85">
        <v>1200</v>
      </c>
      <c r="I943" s="85">
        <f t="shared" si="43"/>
        <v>100</v>
      </c>
    </row>
    <row r="944" spans="1:9" s="1" customFormat="1" ht="18.75" customHeight="1">
      <c r="A944" s="17" t="s">
        <v>1374</v>
      </c>
      <c r="B944" s="91"/>
      <c r="C944" s="92" t="s">
        <v>1680</v>
      </c>
      <c r="D944" s="92" t="s">
        <v>1381</v>
      </c>
      <c r="E944" s="92" t="s">
        <v>1375</v>
      </c>
      <c r="F944" s="86"/>
      <c r="G944" s="85">
        <f>SUM(G945)</f>
        <v>1170</v>
      </c>
      <c r="H944" s="85">
        <f>SUM(H945)</f>
        <v>1170</v>
      </c>
      <c r="I944" s="85">
        <f t="shared" si="43"/>
        <v>100</v>
      </c>
    </row>
    <row r="945" spans="1:9" ht="86.25" customHeight="1">
      <c r="A945" s="149" t="s">
        <v>514</v>
      </c>
      <c r="B945" s="158"/>
      <c r="C945" s="83" t="s">
        <v>1680</v>
      </c>
      <c r="D945" s="83" t="s">
        <v>1381</v>
      </c>
      <c r="E945" s="92" t="s">
        <v>866</v>
      </c>
      <c r="F945" s="159"/>
      <c r="G945" s="85">
        <f>SUM(G947+G948)+G946</f>
        <v>1170</v>
      </c>
      <c r="H945" s="85">
        <f>SUM(H947+H948)+H946</f>
        <v>1170</v>
      </c>
      <c r="I945" s="85">
        <f t="shared" si="43"/>
        <v>100</v>
      </c>
    </row>
    <row r="946" spans="1:9" ht="29.25" customHeight="1">
      <c r="A946" s="149" t="s">
        <v>1319</v>
      </c>
      <c r="B946" s="91"/>
      <c r="C946" s="83" t="s">
        <v>1680</v>
      </c>
      <c r="D946" s="83" t="s">
        <v>1381</v>
      </c>
      <c r="E946" s="92" t="s">
        <v>866</v>
      </c>
      <c r="F946" s="86" t="s">
        <v>1320</v>
      </c>
      <c r="G946" s="85">
        <v>2.3</v>
      </c>
      <c r="H946" s="85">
        <v>2.3</v>
      </c>
      <c r="I946" s="85">
        <f t="shared" si="43"/>
        <v>100</v>
      </c>
    </row>
    <row r="947" spans="1:9" ht="58.5" customHeight="1">
      <c r="A947" s="149" t="s">
        <v>387</v>
      </c>
      <c r="B947" s="158"/>
      <c r="C947" s="83" t="s">
        <v>1680</v>
      </c>
      <c r="D947" s="83" t="s">
        <v>1381</v>
      </c>
      <c r="E947" s="92" t="s">
        <v>866</v>
      </c>
      <c r="F947" s="159" t="s">
        <v>312</v>
      </c>
      <c r="G947" s="85">
        <v>1016.7</v>
      </c>
      <c r="H947" s="85">
        <v>1016.7</v>
      </c>
      <c r="I947" s="85">
        <f t="shared" si="43"/>
        <v>100</v>
      </c>
    </row>
    <row r="948" spans="1:9" ht="32.25" customHeight="1">
      <c r="A948" s="149" t="s">
        <v>313</v>
      </c>
      <c r="B948" s="158"/>
      <c r="C948" s="83" t="s">
        <v>1680</v>
      </c>
      <c r="D948" s="83" t="s">
        <v>1381</v>
      </c>
      <c r="E948" s="92" t="s">
        <v>866</v>
      </c>
      <c r="F948" s="159" t="s">
        <v>317</v>
      </c>
      <c r="G948" s="85">
        <v>151</v>
      </c>
      <c r="H948" s="85">
        <v>151</v>
      </c>
      <c r="I948" s="85">
        <f t="shared" si="43"/>
        <v>100</v>
      </c>
    </row>
    <row r="949" spans="1:11" ht="21.75" customHeight="1">
      <c r="A949" s="254" t="s">
        <v>918</v>
      </c>
      <c r="B949" s="148" t="s">
        <v>919</v>
      </c>
      <c r="C949" s="98"/>
      <c r="D949" s="146"/>
      <c r="E949" s="146"/>
      <c r="F949" s="147"/>
      <c r="G949" s="255">
        <f>SUM(G950+G970+G989+G1011)+G1039+G962</f>
        <v>95050.4</v>
      </c>
      <c r="H949" s="255">
        <f>SUM(H950+H970+H989+H1011)+H1039+H962</f>
        <v>87314.7</v>
      </c>
      <c r="I949" s="85">
        <f t="shared" si="43"/>
        <v>91.8614755961048</v>
      </c>
      <c r="K949" s="283"/>
    </row>
    <row r="950" spans="1:9" ht="18.75" customHeight="1">
      <c r="A950" s="95" t="s">
        <v>1311</v>
      </c>
      <c r="B950" s="82"/>
      <c r="C950" s="83" t="s">
        <v>1312</v>
      </c>
      <c r="D950" s="83"/>
      <c r="E950" s="83"/>
      <c r="F950" s="84"/>
      <c r="G950" s="85">
        <f>SUM(G951+G955)</f>
        <v>30741.1</v>
      </c>
      <c r="H950" s="85">
        <f>SUM(H951+H955)</f>
        <v>30360.9</v>
      </c>
      <c r="I950" s="85">
        <f t="shared" si="43"/>
        <v>98.76321927322054</v>
      </c>
    </row>
    <row r="951" spans="1:9" ht="37.5" customHeight="1">
      <c r="A951" s="95" t="s">
        <v>298</v>
      </c>
      <c r="B951" s="82"/>
      <c r="C951" s="83" t="s">
        <v>1312</v>
      </c>
      <c r="D951" s="83" t="s">
        <v>1346</v>
      </c>
      <c r="E951" s="83"/>
      <c r="F951" s="84"/>
      <c r="G951" s="85">
        <f aca="true" t="shared" si="44" ref="G951:H953">SUM(G952)</f>
        <v>27443.5</v>
      </c>
      <c r="H951" s="85">
        <f t="shared" si="44"/>
        <v>27225.5</v>
      </c>
      <c r="I951" s="85">
        <f t="shared" si="43"/>
        <v>99.20564067994243</v>
      </c>
    </row>
    <row r="952" spans="1:9" ht="39" customHeight="1">
      <c r="A952" s="95" t="s">
        <v>1315</v>
      </c>
      <c r="B952" s="82"/>
      <c r="C952" s="83" t="s">
        <v>1312</v>
      </c>
      <c r="D952" s="83" t="s">
        <v>1346</v>
      </c>
      <c r="E952" s="83" t="s">
        <v>1316</v>
      </c>
      <c r="F952" s="86"/>
      <c r="G952" s="85">
        <f t="shared" si="44"/>
        <v>27443.5</v>
      </c>
      <c r="H952" s="85">
        <f t="shared" si="44"/>
        <v>27225.5</v>
      </c>
      <c r="I952" s="85">
        <f t="shared" si="43"/>
        <v>99.20564067994243</v>
      </c>
    </row>
    <row r="953" spans="1:9" ht="20.25" customHeight="1">
      <c r="A953" s="95" t="s">
        <v>1323</v>
      </c>
      <c r="B953" s="82"/>
      <c r="C953" s="83" t="s">
        <v>1312</v>
      </c>
      <c r="D953" s="83" t="s">
        <v>1346</v>
      </c>
      <c r="E953" s="83" t="s">
        <v>1325</v>
      </c>
      <c r="F953" s="86"/>
      <c r="G953" s="85">
        <f t="shared" si="44"/>
        <v>27443.5</v>
      </c>
      <c r="H953" s="85">
        <f t="shared" si="44"/>
        <v>27225.5</v>
      </c>
      <c r="I953" s="85">
        <f t="shared" si="43"/>
        <v>99.20564067994243</v>
      </c>
    </row>
    <row r="954" spans="1:9" ht="23.25" customHeight="1">
      <c r="A954" s="95" t="s">
        <v>1319</v>
      </c>
      <c r="B954" s="82"/>
      <c r="C954" s="83" t="s">
        <v>1312</v>
      </c>
      <c r="D954" s="83" t="s">
        <v>1346</v>
      </c>
      <c r="E954" s="83" t="s">
        <v>1325</v>
      </c>
      <c r="F954" s="84" t="s">
        <v>1320</v>
      </c>
      <c r="G954" s="85">
        <v>27443.5</v>
      </c>
      <c r="H954" s="85">
        <v>27225.5</v>
      </c>
      <c r="I954" s="85">
        <f t="shared" si="43"/>
        <v>99.20564067994243</v>
      </c>
    </row>
    <row r="955" spans="1:9" ht="18.75" customHeight="1">
      <c r="A955" s="95" t="s">
        <v>1328</v>
      </c>
      <c r="B955" s="82"/>
      <c r="C955" s="83" t="s">
        <v>1312</v>
      </c>
      <c r="D955" s="83" t="s">
        <v>1402</v>
      </c>
      <c r="E955" s="83"/>
      <c r="F955" s="86"/>
      <c r="G955" s="85">
        <f>SUM(G956+G959)</f>
        <v>3297.6</v>
      </c>
      <c r="H955" s="85">
        <f>SUM(H956+H959)</f>
        <v>3135.4</v>
      </c>
      <c r="I955" s="85">
        <f t="shared" si="43"/>
        <v>95.08127122755944</v>
      </c>
    </row>
    <row r="956" spans="1:9" ht="38.25" customHeight="1">
      <c r="A956" s="125" t="s">
        <v>1413</v>
      </c>
      <c r="B956" s="82"/>
      <c r="C956" s="83" t="s">
        <v>1312</v>
      </c>
      <c r="D956" s="83" t="s">
        <v>1402</v>
      </c>
      <c r="E956" s="83" t="s">
        <v>1342</v>
      </c>
      <c r="F956" s="84"/>
      <c r="G956" s="85">
        <f>SUM(G957)</f>
        <v>2519.1</v>
      </c>
      <c r="H956" s="85">
        <f>SUM(H957)</f>
        <v>2356.9</v>
      </c>
      <c r="I956" s="85">
        <f t="shared" si="43"/>
        <v>93.56119248938114</v>
      </c>
    </row>
    <row r="957" spans="1:9" ht="28.5">
      <c r="A957" s="125" t="s">
        <v>1343</v>
      </c>
      <c r="B957" s="82"/>
      <c r="C957" s="83" t="s">
        <v>1312</v>
      </c>
      <c r="D957" s="83" t="s">
        <v>1402</v>
      </c>
      <c r="E957" s="83" t="s">
        <v>1414</v>
      </c>
      <c r="F957" s="84"/>
      <c r="G957" s="85">
        <f>SUM(G958)</f>
        <v>2519.1</v>
      </c>
      <c r="H957" s="85">
        <f>SUM(H958)</f>
        <v>2356.9</v>
      </c>
      <c r="I957" s="85">
        <f t="shared" si="43"/>
        <v>93.56119248938114</v>
      </c>
    </row>
    <row r="958" spans="1:9" ht="27" customHeight="1">
      <c r="A958" s="95" t="s">
        <v>1319</v>
      </c>
      <c r="B958" s="82"/>
      <c r="C958" s="83" t="s">
        <v>1312</v>
      </c>
      <c r="D958" s="83" t="s">
        <v>1402</v>
      </c>
      <c r="E958" s="83" t="s">
        <v>1414</v>
      </c>
      <c r="F958" s="84" t="s">
        <v>1320</v>
      </c>
      <c r="G958" s="85">
        <v>2519.1</v>
      </c>
      <c r="H958" s="85">
        <v>2356.9</v>
      </c>
      <c r="I958" s="85">
        <f t="shared" si="43"/>
        <v>93.56119248938114</v>
      </c>
    </row>
    <row r="959" spans="1:9" ht="27" customHeight="1">
      <c r="A959" s="95" t="s">
        <v>1330</v>
      </c>
      <c r="B959" s="82"/>
      <c r="C959" s="83" t="s">
        <v>1312</v>
      </c>
      <c r="D959" s="83" t="s">
        <v>1402</v>
      </c>
      <c r="E959" s="83" t="s">
        <v>1331</v>
      </c>
      <c r="F959" s="87"/>
      <c r="G959" s="85">
        <f>SUM(G960)</f>
        <v>778.5</v>
      </c>
      <c r="H959" s="85">
        <f>SUM(H960)</f>
        <v>778.5</v>
      </c>
      <c r="I959" s="85">
        <f t="shared" si="43"/>
        <v>100</v>
      </c>
    </row>
    <row r="960" spans="1:9" ht="27" customHeight="1">
      <c r="A960" s="95" t="s">
        <v>1332</v>
      </c>
      <c r="B960" s="82"/>
      <c r="C960" s="83" t="s">
        <v>1312</v>
      </c>
      <c r="D960" s="83" t="s">
        <v>1402</v>
      </c>
      <c r="E960" s="83" t="s">
        <v>1415</v>
      </c>
      <c r="F960" s="87"/>
      <c r="G960" s="85">
        <f>SUM(G961)</f>
        <v>778.5</v>
      </c>
      <c r="H960" s="85">
        <f>SUM(H961)</f>
        <v>778.5</v>
      </c>
      <c r="I960" s="85">
        <f t="shared" si="43"/>
        <v>100</v>
      </c>
    </row>
    <row r="961" spans="1:9" ht="27" customHeight="1">
      <c r="A961" s="95" t="s">
        <v>1319</v>
      </c>
      <c r="B961" s="82"/>
      <c r="C961" s="83" t="s">
        <v>1312</v>
      </c>
      <c r="D961" s="83" t="s">
        <v>1402</v>
      </c>
      <c r="E961" s="83" t="s">
        <v>1415</v>
      </c>
      <c r="F961" s="87" t="s">
        <v>1320</v>
      </c>
      <c r="G961" s="85">
        <v>778.5</v>
      </c>
      <c r="H961" s="85">
        <v>778.5</v>
      </c>
      <c r="I961" s="85">
        <f t="shared" si="43"/>
        <v>100</v>
      </c>
    </row>
    <row r="962" spans="1:9" ht="27" customHeight="1">
      <c r="A962" s="149" t="s">
        <v>1429</v>
      </c>
      <c r="B962" s="89"/>
      <c r="C962" s="90" t="s">
        <v>1322</v>
      </c>
      <c r="D962" s="90"/>
      <c r="E962" s="90"/>
      <c r="F962" s="116"/>
      <c r="G962" s="113">
        <f>SUM(G963)</f>
        <v>330</v>
      </c>
      <c r="H962" s="113">
        <f>SUM(H963)</f>
        <v>330</v>
      </c>
      <c r="I962" s="85">
        <f t="shared" si="43"/>
        <v>100</v>
      </c>
    </row>
    <row r="963" spans="1:9" ht="36.75" customHeight="1">
      <c r="A963" s="125" t="s">
        <v>1462</v>
      </c>
      <c r="B963" s="82"/>
      <c r="C963" s="92" t="s">
        <v>1322</v>
      </c>
      <c r="D963" s="92" t="s">
        <v>1463</v>
      </c>
      <c r="E963" s="92"/>
      <c r="F963" s="86"/>
      <c r="G963" s="85">
        <f>SUM(G967+G975+G981)+G965</f>
        <v>330</v>
      </c>
      <c r="H963" s="85">
        <f>SUM(H967+H975+H981)+H965</f>
        <v>330</v>
      </c>
      <c r="I963" s="85">
        <f t="shared" si="43"/>
        <v>100</v>
      </c>
    </row>
    <row r="964" spans="1:9" ht="27" customHeight="1">
      <c r="A964" s="95" t="s">
        <v>1374</v>
      </c>
      <c r="B964" s="109"/>
      <c r="C964" s="92" t="s">
        <v>1322</v>
      </c>
      <c r="D964" s="110" t="s">
        <v>1463</v>
      </c>
      <c r="E964" s="111" t="s">
        <v>1375</v>
      </c>
      <c r="F964" s="112"/>
      <c r="G964" s="113">
        <f>SUM(G965)</f>
        <v>330</v>
      </c>
      <c r="H964" s="113">
        <f>SUM(H965)</f>
        <v>330</v>
      </c>
      <c r="I964" s="85">
        <f t="shared" si="43"/>
        <v>100</v>
      </c>
    </row>
    <row r="965" spans="1:9" ht="30.75" customHeight="1">
      <c r="A965" s="95" t="s">
        <v>330</v>
      </c>
      <c r="B965" s="82"/>
      <c r="C965" s="92" t="s">
        <v>1322</v>
      </c>
      <c r="D965" s="110" t="s">
        <v>1463</v>
      </c>
      <c r="E965" s="111" t="s">
        <v>1478</v>
      </c>
      <c r="F965" s="87"/>
      <c r="G965" s="85">
        <f>SUM(G966)</f>
        <v>330</v>
      </c>
      <c r="H965" s="85">
        <f>SUM(H966)</f>
        <v>330</v>
      </c>
      <c r="I965" s="85">
        <f t="shared" si="43"/>
        <v>100</v>
      </c>
    </row>
    <row r="966" spans="1:9" ht="26.25" customHeight="1">
      <c r="A966" s="95" t="s">
        <v>1319</v>
      </c>
      <c r="B966" s="82"/>
      <c r="C966" s="92" t="s">
        <v>1322</v>
      </c>
      <c r="D966" s="110" t="s">
        <v>1463</v>
      </c>
      <c r="E966" s="111" t="s">
        <v>1478</v>
      </c>
      <c r="F966" s="87" t="s">
        <v>1320</v>
      </c>
      <c r="G966" s="85">
        <v>330</v>
      </c>
      <c r="H966" s="85">
        <v>330</v>
      </c>
      <c r="I966" s="85">
        <f t="shared" si="43"/>
        <v>100</v>
      </c>
    </row>
    <row r="967" spans="1:9" ht="19.5" customHeight="1" hidden="1">
      <c r="A967" s="95"/>
      <c r="B967" s="82"/>
      <c r="C967" s="83"/>
      <c r="D967" s="83"/>
      <c r="E967" s="83"/>
      <c r="F967" s="87"/>
      <c r="G967" s="85"/>
      <c r="H967" s="85"/>
      <c r="I967" s="85" t="e">
        <f t="shared" si="43"/>
        <v>#DIV/0!</v>
      </c>
    </row>
    <row r="968" spans="1:9" ht="19.5" customHeight="1" hidden="1">
      <c r="A968" s="95"/>
      <c r="B968" s="82"/>
      <c r="C968" s="83"/>
      <c r="D968" s="83"/>
      <c r="E968" s="83"/>
      <c r="F968" s="87"/>
      <c r="G968" s="85"/>
      <c r="H968" s="85"/>
      <c r="I968" s="85" t="e">
        <f t="shared" si="43"/>
        <v>#DIV/0!</v>
      </c>
    </row>
    <row r="969" spans="1:9" ht="19.5" customHeight="1" hidden="1">
      <c r="A969" s="95"/>
      <c r="B969" s="82"/>
      <c r="C969" s="83"/>
      <c r="D969" s="83"/>
      <c r="E969" s="83"/>
      <c r="F969" s="87"/>
      <c r="G969" s="85"/>
      <c r="H969" s="85"/>
      <c r="I969" s="85" t="e">
        <f t="shared" si="43"/>
        <v>#DIV/0!</v>
      </c>
    </row>
    <row r="970" spans="1:9" s="278" customFormat="1" ht="15">
      <c r="A970" s="149" t="s">
        <v>1345</v>
      </c>
      <c r="B970" s="89"/>
      <c r="C970" s="114" t="s">
        <v>1346</v>
      </c>
      <c r="D970" s="114"/>
      <c r="E970" s="114"/>
      <c r="F970" s="101"/>
      <c r="G970" s="21">
        <f>SUM(G977+G971)</f>
        <v>6799.700000000001</v>
      </c>
      <c r="H970" s="21">
        <f>SUM(H977+H971)</f>
        <v>3693</v>
      </c>
      <c r="I970" s="85">
        <f t="shared" si="43"/>
        <v>54.31121961262997</v>
      </c>
    </row>
    <row r="971" spans="1:9" s="278" customFormat="1" ht="15" hidden="1">
      <c r="A971" s="149" t="s">
        <v>1347</v>
      </c>
      <c r="B971" s="89"/>
      <c r="C971" s="114" t="s">
        <v>1346</v>
      </c>
      <c r="D971" s="114" t="s">
        <v>1348</v>
      </c>
      <c r="E971" s="114"/>
      <c r="F971" s="101"/>
      <c r="G971" s="21">
        <f>SUM(G972,G974)</f>
        <v>0</v>
      </c>
      <c r="H971" s="21">
        <f>SUM(H972,H974)</f>
        <v>0</v>
      </c>
      <c r="I971" s="85" t="e">
        <f t="shared" si="43"/>
        <v>#DIV/0!</v>
      </c>
    </row>
    <row r="972" spans="1:9" s="278" customFormat="1" ht="15" hidden="1">
      <c r="A972" s="18" t="s">
        <v>1493</v>
      </c>
      <c r="B972" s="89"/>
      <c r="C972" s="114" t="s">
        <v>1346</v>
      </c>
      <c r="D972" s="114" t="s">
        <v>1348</v>
      </c>
      <c r="E972" s="114" t="s">
        <v>1494</v>
      </c>
      <c r="F972" s="101"/>
      <c r="G972" s="21">
        <f>SUM(G973)</f>
        <v>0</v>
      </c>
      <c r="H972" s="21">
        <f>SUM(H973)</f>
        <v>0</v>
      </c>
      <c r="I972" s="85" t="e">
        <f t="shared" si="43"/>
        <v>#DIV/0!</v>
      </c>
    </row>
    <row r="973" spans="1:9" s="278" customFormat="1" ht="16.5" customHeight="1" hidden="1">
      <c r="A973" s="18" t="s">
        <v>1319</v>
      </c>
      <c r="B973" s="89"/>
      <c r="C973" s="114" t="s">
        <v>1346</v>
      </c>
      <c r="D973" s="114" t="s">
        <v>1348</v>
      </c>
      <c r="E973" s="114" t="s">
        <v>1494</v>
      </c>
      <c r="F973" s="101" t="s">
        <v>1320</v>
      </c>
      <c r="G973" s="21"/>
      <c r="H973" s="21"/>
      <c r="I973" s="85" t="e">
        <f t="shared" si="43"/>
        <v>#DIV/0!</v>
      </c>
    </row>
    <row r="974" spans="1:9" s="278" customFormat="1" ht="0.75" customHeight="1" hidden="1">
      <c r="A974" s="125" t="s">
        <v>1495</v>
      </c>
      <c r="B974" s="89"/>
      <c r="C974" s="114" t="s">
        <v>1346</v>
      </c>
      <c r="D974" s="114" t="s">
        <v>1348</v>
      </c>
      <c r="E974" s="114" t="s">
        <v>1496</v>
      </c>
      <c r="F974" s="101"/>
      <c r="G974" s="21">
        <f>SUM(G975)</f>
        <v>0</v>
      </c>
      <c r="H974" s="21">
        <f>SUM(H975)</f>
        <v>0</v>
      </c>
      <c r="I974" s="85" t="e">
        <f t="shared" si="43"/>
        <v>#DIV/0!</v>
      </c>
    </row>
    <row r="975" spans="1:9" s="278" customFormat="1" ht="12.75" customHeight="1" hidden="1">
      <c r="A975" s="125" t="s">
        <v>946</v>
      </c>
      <c r="B975" s="89"/>
      <c r="C975" s="114" t="s">
        <v>947</v>
      </c>
      <c r="D975" s="114" t="s">
        <v>1348</v>
      </c>
      <c r="E975" s="114" t="s">
        <v>948</v>
      </c>
      <c r="F975" s="101"/>
      <c r="G975" s="21">
        <f>SUM(G976)</f>
        <v>0</v>
      </c>
      <c r="H975" s="21">
        <f>SUM(H976)</f>
        <v>0</v>
      </c>
      <c r="I975" s="85" t="e">
        <f t="shared" si="43"/>
        <v>#DIV/0!</v>
      </c>
    </row>
    <row r="976" spans="1:9" s="278" customFormat="1" ht="17.25" customHeight="1" hidden="1">
      <c r="A976" s="95" t="s">
        <v>1486</v>
      </c>
      <c r="B976" s="89"/>
      <c r="C976" s="114" t="s">
        <v>1346</v>
      </c>
      <c r="D976" s="114" t="s">
        <v>1348</v>
      </c>
      <c r="E976" s="114" t="s">
        <v>948</v>
      </c>
      <c r="F976" s="101" t="s">
        <v>1487</v>
      </c>
      <c r="G976" s="21"/>
      <c r="H976" s="21"/>
      <c r="I976" s="85" t="e">
        <f t="shared" si="43"/>
        <v>#DIV/0!</v>
      </c>
    </row>
    <row r="977" spans="1:9" ht="19.5" customHeight="1">
      <c r="A977" s="17" t="s">
        <v>1353</v>
      </c>
      <c r="B977" s="91"/>
      <c r="C977" s="92" t="s">
        <v>1346</v>
      </c>
      <c r="D977" s="92" t="s">
        <v>952</v>
      </c>
      <c r="E977" s="92"/>
      <c r="F977" s="86"/>
      <c r="G977" s="85">
        <f>SUM(G981+G986)+G978</f>
        <v>6799.700000000001</v>
      </c>
      <c r="H977" s="85">
        <f>SUM(H981+H986)+H978</f>
        <v>3693</v>
      </c>
      <c r="I977" s="85">
        <f t="shared" si="43"/>
        <v>54.31121961262997</v>
      </c>
    </row>
    <row r="978" spans="1:9" ht="33.75" customHeight="1">
      <c r="A978" s="95" t="s">
        <v>1330</v>
      </c>
      <c r="B978" s="91"/>
      <c r="C978" s="92" t="s">
        <v>1346</v>
      </c>
      <c r="D978" s="92" t="s">
        <v>952</v>
      </c>
      <c r="E978" s="83" t="s">
        <v>1331</v>
      </c>
      <c r="F978" s="86"/>
      <c r="G978" s="85">
        <f>SUM(G979)</f>
        <v>2969.3</v>
      </c>
      <c r="H978" s="85">
        <f>SUM(H979)</f>
        <v>2944</v>
      </c>
      <c r="I978" s="85">
        <f t="shared" si="43"/>
        <v>99.14794732765297</v>
      </c>
    </row>
    <row r="979" spans="1:9" ht="20.25" customHeight="1">
      <c r="A979" s="125" t="s">
        <v>1416</v>
      </c>
      <c r="B979" s="91"/>
      <c r="C979" s="92" t="s">
        <v>1346</v>
      </c>
      <c r="D979" s="92" t="s">
        <v>952</v>
      </c>
      <c r="E979" s="83" t="s">
        <v>1417</v>
      </c>
      <c r="F979" s="86"/>
      <c r="G979" s="85">
        <f>SUM(G980)</f>
        <v>2969.3</v>
      </c>
      <c r="H979" s="85">
        <f>SUM(H980)</f>
        <v>2944</v>
      </c>
      <c r="I979" s="85">
        <f t="shared" si="43"/>
        <v>99.14794732765297</v>
      </c>
    </row>
    <row r="980" spans="1:9" ht="18.75" customHeight="1">
      <c r="A980" s="18" t="s">
        <v>1319</v>
      </c>
      <c r="B980" s="91"/>
      <c r="C980" s="92" t="s">
        <v>1346</v>
      </c>
      <c r="D980" s="92" t="s">
        <v>952</v>
      </c>
      <c r="E980" s="83" t="s">
        <v>1417</v>
      </c>
      <c r="F980" s="86" t="s">
        <v>1320</v>
      </c>
      <c r="G980" s="85">
        <v>2969.3</v>
      </c>
      <c r="H980" s="85">
        <v>2944</v>
      </c>
      <c r="I980" s="85">
        <f t="shared" si="43"/>
        <v>99.14794732765297</v>
      </c>
    </row>
    <row r="981" spans="1:9" ht="19.5" customHeight="1" hidden="1">
      <c r="A981" s="17" t="s">
        <v>953</v>
      </c>
      <c r="B981" s="92"/>
      <c r="C981" s="92" t="s">
        <v>1346</v>
      </c>
      <c r="D981" s="92" t="s">
        <v>952</v>
      </c>
      <c r="E981" s="92" t="s">
        <v>1359</v>
      </c>
      <c r="F981" s="86"/>
      <c r="G981" s="85">
        <f>SUM(G983)</f>
        <v>0</v>
      </c>
      <c r="H981" s="85">
        <f>SUM(H983)</f>
        <v>0</v>
      </c>
      <c r="I981" s="85" t="e">
        <f t="shared" si="43"/>
        <v>#DIV/0!</v>
      </c>
    </row>
    <row r="982" spans="1:9" ht="19.5" customHeight="1" hidden="1">
      <c r="A982" s="17" t="s">
        <v>954</v>
      </c>
      <c r="B982" s="92"/>
      <c r="C982" s="92" t="s">
        <v>1346</v>
      </c>
      <c r="D982" s="92" t="s">
        <v>952</v>
      </c>
      <c r="E982" s="103" t="s">
        <v>1419</v>
      </c>
      <c r="F982" s="86"/>
      <c r="G982" s="85">
        <f>SUM(G983)</f>
        <v>0</v>
      </c>
      <c r="H982" s="85">
        <f>SUM(H983)</f>
        <v>0</v>
      </c>
      <c r="I982" s="85" t="e">
        <f t="shared" si="43"/>
        <v>#DIV/0!</v>
      </c>
    </row>
    <row r="983" spans="1:9" ht="19.5" customHeight="1" hidden="1">
      <c r="A983" s="17" t="s">
        <v>1418</v>
      </c>
      <c r="B983" s="92"/>
      <c r="C983" s="92" t="s">
        <v>1346</v>
      </c>
      <c r="D983" s="92" t="s">
        <v>952</v>
      </c>
      <c r="E983" s="103" t="s">
        <v>1419</v>
      </c>
      <c r="F983" s="86" t="s">
        <v>1420</v>
      </c>
      <c r="G983" s="85"/>
      <c r="H983" s="85"/>
      <c r="I983" s="85" t="e">
        <f t="shared" si="43"/>
        <v>#DIV/0!</v>
      </c>
    </row>
    <row r="984" spans="1:9" ht="19.5" customHeight="1" hidden="1">
      <c r="A984" s="257" t="s">
        <v>955</v>
      </c>
      <c r="B984" s="92"/>
      <c r="C984" s="92" t="s">
        <v>1346</v>
      </c>
      <c r="D984" s="92" t="s">
        <v>952</v>
      </c>
      <c r="E984" s="92" t="s">
        <v>956</v>
      </c>
      <c r="F984" s="86"/>
      <c r="G984" s="85">
        <f>SUM(G985)</f>
        <v>0</v>
      </c>
      <c r="H984" s="85">
        <f>SUM(H985)</f>
        <v>0</v>
      </c>
      <c r="I984" s="85" t="e">
        <f t="shared" si="43"/>
        <v>#DIV/0!</v>
      </c>
    </row>
    <row r="985" spans="1:9" ht="19.5" customHeight="1" hidden="1">
      <c r="A985" s="95" t="s">
        <v>1319</v>
      </c>
      <c r="B985" s="92"/>
      <c r="C985" s="92" t="s">
        <v>1346</v>
      </c>
      <c r="D985" s="92" t="s">
        <v>952</v>
      </c>
      <c r="E985" s="92" t="s">
        <v>956</v>
      </c>
      <c r="F985" s="86" t="s">
        <v>1320</v>
      </c>
      <c r="G985" s="85"/>
      <c r="H985" s="85"/>
      <c r="I985" s="85" t="e">
        <f t="shared" si="43"/>
        <v>#DIV/0!</v>
      </c>
    </row>
    <row r="986" spans="1:9" ht="28.5">
      <c r="A986" s="95" t="s">
        <v>1355</v>
      </c>
      <c r="B986" s="82"/>
      <c r="C986" s="92" t="s">
        <v>1346</v>
      </c>
      <c r="D986" s="92" t="s">
        <v>952</v>
      </c>
      <c r="E986" s="83" t="s">
        <v>1356</v>
      </c>
      <c r="F986" s="86"/>
      <c r="G986" s="85">
        <f>SUM(G987)</f>
        <v>3830.4</v>
      </c>
      <c r="H986" s="85">
        <f>SUM(H987)</f>
        <v>749</v>
      </c>
      <c r="I986" s="85">
        <f t="shared" si="43"/>
        <v>19.554093567251464</v>
      </c>
    </row>
    <row r="987" spans="1:9" ht="15">
      <c r="A987" s="95" t="s">
        <v>957</v>
      </c>
      <c r="B987" s="82"/>
      <c r="C987" s="92" t="s">
        <v>1346</v>
      </c>
      <c r="D987" s="92" t="s">
        <v>952</v>
      </c>
      <c r="E987" s="83" t="s">
        <v>958</v>
      </c>
      <c r="F987" s="86"/>
      <c r="G987" s="85">
        <f>SUM(G988)</f>
        <v>3830.4</v>
      </c>
      <c r="H987" s="85">
        <f>SUM(H988)</f>
        <v>749</v>
      </c>
      <c r="I987" s="85">
        <f t="shared" si="43"/>
        <v>19.554093567251464</v>
      </c>
    </row>
    <row r="988" spans="1:9" ht="29.25" customHeight="1">
      <c r="A988" s="95" t="s">
        <v>1319</v>
      </c>
      <c r="B988" s="82"/>
      <c r="C988" s="92" t="s">
        <v>1346</v>
      </c>
      <c r="D988" s="92" t="s">
        <v>952</v>
      </c>
      <c r="E988" s="83" t="s">
        <v>958</v>
      </c>
      <c r="F988" s="86" t="s">
        <v>1320</v>
      </c>
      <c r="G988" s="85">
        <v>3830.4</v>
      </c>
      <c r="H988" s="85">
        <v>749</v>
      </c>
      <c r="I988" s="85">
        <f t="shared" si="43"/>
        <v>19.554093567251464</v>
      </c>
    </row>
    <row r="989" spans="1:9" s="259" customFormat="1" ht="18" customHeight="1">
      <c r="A989" s="17" t="s">
        <v>963</v>
      </c>
      <c r="B989" s="91"/>
      <c r="C989" s="92" t="s">
        <v>1378</v>
      </c>
      <c r="D989" s="92"/>
      <c r="E989" s="92"/>
      <c r="F989" s="87"/>
      <c r="G989" s="85">
        <f>SUM(G1001,G990)</f>
        <v>25136.1</v>
      </c>
      <c r="H989" s="85">
        <f>SUM(H1001,H990)</f>
        <v>24552.299999999996</v>
      </c>
      <c r="I989" s="85">
        <f t="shared" si="43"/>
        <v>97.6774439948918</v>
      </c>
    </row>
    <row r="990" spans="1:9" ht="21" customHeight="1">
      <c r="A990" s="17" t="s">
        <v>964</v>
      </c>
      <c r="B990" s="91"/>
      <c r="C990" s="92" t="s">
        <v>1378</v>
      </c>
      <c r="D990" s="92" t="s">
        <v>1312</v>
      </c>
      <c r="E990" s="92"/>
      <c r="F990" s="86"/>
      <c r="G990" s="85">
        <f>SUM(G991,G999)</f>
        <v>2193.6</v>
      </c>
      <c r="H990" s="85">
        <f>SUM(H991,H999)</f>
        <v>2193.6</v>
      </c>
      <c r="I990" s="85">
        <f t="shared" si="43"/>
        <v>100</v>
      </c>
    </row>
    <row r="991" spans="1:9" s="1" customFormat="1" ht="19.5" customHeight="1" hidden="1">
      <c r="A991" s="19" t="s">
        <v>920</v>
      </c>
      <c r="B991" s="129"/>
      <c r="C991" s="83" t="s">
        <v>1378</v>
      </c>
      <c r="D991" s="83" t="s">
        <v>1312</v>
      </c>
      <c r="E991" s="83" t="s">
        <v>966</v>
      </c>
      <c r="F991" s="84"/>
      <c r="G991" s="85">
        <f>SUM(G992+G995)</f>
        <v>0</v>
      </c>
      <c r="H991" s="85">
        <f>SUM(H992+H995)</f>
        <v>0</v>
      </c>
      <c r="I991" s="85" t="e">
        <f t="shared" si="43"/>
        <v>#DIV/0!</v>
      </c>
    </row>
    <row r="992" spans="1:9" ht="19.5" customHeight="1" hidden="1">
      <c r="A992" s="257" t="s">
        <v>921</v>
      </c>
      <c r="B992" s="91"/>
      <c r="C992" s="92" t="s">
        <v>1378</v>
      </c>
      <c r="D992" s="92" t="s">
        <v>1312</v>
      </c>
      <c r="E992" s="92" t="s">
        <v>968</v>
      </c>
      <c r="F992" s="86"/>
      <c r="G992" s="85">
        <f>SUM(G993)</f>
        <v>0</v>
      </c>
      <c r="H992" s="85">
        <f>SUM(H993)</f>
        <v>0</v>
      </c>
      <c r="I992" s="85" t="e">
        <f t="shared" si="43"/>
        <v>#DIV/0!</v>
      </c>
    </row>
    <row r="993" spans="1:9" ht="19.5" customHeight="1" hidden="1">
      <c r="A993" s="257" t="s">
        <v>922</v>
      </c>
      <c r="B993" s="91"/>
      <c r="C993" s="92" t="s">
        <v>1378</v>
      </c>
      <c r="D993" s="92" t="s">
        <v>1312</v>
      </c>
      <c r="E993" s="92" t="s">
        <v>972</v>
      </c>
      <c r="F993" s="86"/>
      <c r="G993" s="85">
        <f>SUM(G994)</f>
        <v>0</v>
      </c>
      <c r="H993" s="85">
        <f>SUM(H994)</f>
        <v>0</v>
      </c>
      <c r="I993" s="85" t="e">
        <f t="shared" si="43"/>
        <v>#DIV/0!</v>
      </c>
    </row>
    <row r="994" spans="1:9" ht="15" hidden="1">
      <c r="A994" s="17" t="s">
        <v>1054</v>
      </c>
      <c r="B994" s="91"/>
      <c r="C994" s="92" t="s">
        <v>1378</v>
      </c>
      <c r="D994" s="92" t="s">
        <v>1312</v>
      </c>
      <c r="E994" s="92" t="s">
        <v>972</v>
      </c>
      <c r="F994" s="84" t="s">
        <v>1420</v>
      </c>
      <c r="G994" s="21"/>
      <c r="H994" s="21"/>
      <c r="I994" s="85" t="e">
        <f aca="true" t="shared" si="45" ref="I994:I1057">SUM(H994/G994*100)</f>
        <v>#DIV/0!</v>
      </c>
    </row>
    <row r="995" spans="1:9" ht="19.5" customHeight="1" hidden="1">
      <c r="A995" s="257" t="s">
        <v>923</v>
      </c>
      <c r="B995" s="91"/>
      <c r="C995" s="92" t="s">
        <v>1378</v>
      </c>
      <c r="D995" s="92" t="s">
        <v>1312</v>
      </c>
      <c r="E995" s="92" t="s">
        <v>975</v>
      </c>
      <c r="F995" s="86"/>
      <c r="G995" s="85">
        <f>SUM(G996)</f>
        <v>0</v>
      </c>
      <c r="H995" s="85">
        <f>SUM(H996)</f>
        <v>0</v>
      </c>
      <c r="I995" s="85" t="e">
        <f t="shared" si="45"/>
        <v>#DIV/0!</v>
      </c>
    </row>
    <row r="996" spans="1:9" ht="19.5" customHeight="1" hidden="1">
      <c r="A996" s="257" t="s">
        <v>980</v>
      </c>
      <c r="B996" s="91"/>
      <c r="C996" s="92" t="s">
        <v>1378</v>
      </c>
      <c r="D996" s="92" t="s">
        <v>1312</v>
      </c>
      <c r="E996" s="92" t="s">
        <v>981</v>
      </c>
      <c r="F996" s="86"/>
      <c r="G996" s="85">
        <f>SUM(G998,G997)</f>
        <v>0</v>
      </c>
      <c r="H996" s="85">
        <f>SUM(H998,H997)</f>
        <v>0</v>
      </c>
      <c r="I996" s="85" t="e">
        <f t="shared" si="45"/>
        <v>#DIV/0!</v>
      </c>
    </row>
    <row r="997" spans="1:9" ht="19.5" customHeight="1" hidden="1">
      <c r="A997" s="257" t="s">
        <v>1418</v>
      </c>
      <c r="B997" s="91"/>
      <c r="C997" s="92" t="s">
        <v>1378</v>
      </c>
      <c r="D997" s="92" t="s">
        <v>1312</v>
      </c>
      <c r="E997" s="92" t="s">
        <v>981</v>
      </c>
      <c r="F997" s="86" t="s">
        <v>1420</v>
      </c>
      <c r="G997" s="85"/>
      <c r="H997" s="85"/>
      <c r="I997" s="85" t="e">
        <f t="shared" si="45"/>
        <v>#DIV/0!</v>
      </c>
    </row>
    <row r="998" spans="1:9" ht="15" hidden="1">
      <c r="A998" s="136" t="s">
        <v>982</v>
      </c>
      <c r="B998" s="91"/>
      <c r="C998" s="92" t="s">
        <v>1378</v>
      </c>
      <c r="D998" s="92" t="s">
        <v>1312</v>
      </c>
      <c r="E998" s="92" t="s">
        <v>981</v>
      </c>
      <c r="F998" s="84" t="s">
        <v>983</v>
      </c>
      <c r="G998" s="21"/>
      <c r="H998" s="21"/>
      <c r="I998" s="85" t="e">
        <f t="shared" si="45"/>
        <v>#DIV/0!</v>
      </c>
    </row>
    <row r="999" spans="1:9" ht="15">
      <c r="A999" s="136" t="s">
        <v>1008</v>
      </c>
      <c r="B999" s="91"/>
      <c r="C999" s="92" t="s">
        <v>1378</v>
      </c>
      <c r="D999" s="92" t="s">
        <v>1312</v>
      </c>
      <c r="E999" s="92" t="s">
        <v>1009</v>
      </c>
      <c r="F999" s="84"/>
      <c r="G999" s="21">
        <f>SUM(G1000)</f>
        <v>2193.6</v>
      </c>
      <c r="H999" s="21">
        <f>SUM(H1000)</f>
        <v>2193.6</v>
      </c>
      <c r="I999" s="85">
        <f t="shared" si="45"/>
        <v>100</v>
      </c>
    </row>
    <row r="1000" spans="1:9" ht="15">
      <c r="A1000" s="136" t="s">
        <v>1418</v>
      </c>
      <c r="B1000" s="91"/>
      <c r="C1000" s="92" t="s">
        <v>1378</v>
      </c>
      <c r="D1000" s="92" t="s">
        <v>1312</v>
      </c>
      <c r="E1000" s="92" t="s">
        <v>1009</v>
      </c>
      <c r="F1000" s="86" t="s">
        <v>1420</v>
      </c>
      <c r="G1000" s="21">
        <v>2193.6</v>
      </c>
      <c r="H1000" s="21">
        <v>2193.6</v>
      </c>
      <c r="I1000" s="85">
        <f t="shared" si="45"/>
        <v>100</v>
      </c>
    </row>
    <row r="1001" spans="1:9" ht="21" customHeight="1">
      <c r="A1001" s="17" t="s">
        <v>1019</v>
      </c>
      <c r="B1001" s="91"/>
      <c r="C1001" s="92" t="s">
        <v>1378</v>
      </c>
      <c r="D1001" s="92" t="s">
        <v>1314</v>
      </c>
      <c r="E1001" s="92"/>
      <c r="F1001" s="86"/>
      <c r="G1001" s="85">
        <f>SUM(G1002,G1005,G1008)</f>
        <v>22942.5</v>
      </c>
      <c r="H1001" s="85">
        <f>SUM(H1002,H1005,H1008)</f>
        <v>22358.699999999997</v>
      </c>
      <c r="I1001" s="85">
        <f t="shared" si="45"/>
        <v>97.4553775743707</v>
      </c>
    </row>
    <row r="1002" spans="1:9" ht="19.5" customHeight="1" hidden="1">
      <c r="A1002" s="257" t="s">
        <v>1495</v>
      </c>
      <c r="B1002" s="91"/>
      <c r="C1002" s="92" t="s">
        <v>1378</v>
      </c>
      <c r="D1002" s="92" t="s">
        <v>1314</v>
      </c>
      <c r="E1002" s="92" t="s">
        <v>1496</v>
      </c>
      <c r="F1002" s="86"/>
      <c r="G1002" s="85">
        <f>SUM(G1003)</f>
        <v>0</v>
      </c>
      <c r="H1002" s="85">
        <f>SUM(H1003)</f>
        <v>0</v>
      </c>
      <c r="I1002" s="85" t="e">
        <f t="shared" si="45"/>
        <v>#DIV/0!</v>
      </c>
    </row>
    <row r="1003" spans="1:9" ht="19.5" customHeight="1" hidden="1">
      <c r="A1003" s="125" t="s">
        <v>946</v>
      </c>
      <c r="B1003" s="91"/>
      <c r="C1003" s="92" t="s">
        <v>1378</v>
      </c>
      <c r="D1003" s="92" t="s">
        <v>1314</v>
      </c>
      <c r="E1003" s="92" t="s">
        <v>948</v>
      </c>
      <c r="F1003" s="86"/>
      <c r="G1003" s="85">
        <f>SUM(G1004)</f>
        <v>0</v>
      </c>
      <c r="H1003" s="85">
        <f>SUM(H1004)</f>
        <v>0</v>
      </c>
      <c r="I1003" s="85" t="e">
        <f t="shared" si="45"/>
        <v>#DIV/0!</v>
      </c>
    </row>
    <row r="1004" spans="1:9" ht="15" hidden="1">
      <c r="A1004" s="95" t="s">
        <v>1486</v>
      </c>
      <c r="B1004" s="91"/>
      <c r="C1004" s="92" t="s">
        <v>1378</v>
      </c>
      <c r="D1004" s="92" t="s">
        <v>1314</v>
      </c>
      <c r="E1004" s="92" t="s">
        <v>948</v>
      </c>
      <c r="F1004" s="84" t="s">
        <v>1487</v>
      </c>
      <c r="G1004" s="21"/>
      <c r="H1004" s="21"/>
      <c r="I1004" s="85" t="e">
        <f t="shared" si="45"/>
        <v>#DIV/0!</v>
      </c>
    </row>
    <row r="1005" spans="1:9" ht="21" customHeight="1">
      <c r="A1005" s="257" t="s">
        <v>1025</v>
      </c>
      <c r="B1005" s="91"/>
      <c r="C1005" s="92" t="s">
        <v>1378</v>
      </c>
      <c r="D1005" s="92" t="s">
        <v>1314</v>
      </c>
      <c r="E1005" s="92" t="s">
        <v>1020</v>
      </c>
      <c r="F1005" s="86"/>
      <c r="G1005" s="85">
        <f>SUM(G1006)</f>
        <v>17728.9</v>
      </c>
      <c r="H1005" s="85">
        <f>SUM(H1006)</f>
        <v>17145.1</v>
      </c>
      <c r="I1005" s="85">
        <f t="shared" si="45"/>
        <v>96.70707150471827</v>
      </c>
    </row>
    <row r="1006" spans="1:9" ht="27" customHeight="1">
      <c r="A1006" s="125" t="s">
        <v>1030</v>
      </c>
      <c r="B1006" s="91"/>
      <c r="C1006" s="92" t="s">
        <v>1378</v>
      </c>
      <c r="D1006" s="92" t="s">
        <v>1314</v>
      </c>
      <c r="E1006" s="92" t="s">
        <v>1031</v>
      </c>
      <c r="F1006" s="86"/>
      <c r="G1006" s="85">
        <f>SUM(G1007)</f>
        <v>17728.9</v>
      </c>
      <c r="H1006" s="85">
        <f>SUM(H1007)</f>
        <v>17145.1</v>
      </c>
      <c r="I1006" s="85">
        <f t="shared" si="45"/>
        <v>96.70707150471827</v>
      </c>
    </row>
    <row r="1007" spans="1:9" ht="27" customHeight="1">
      <c r="A1007" s="95" t="s">
        <v>1319</v>
      </c>
      <c r="B1007" s="91"/>
      <c r="C1007" s="92" t="s">
        <v>1378</v>
      </c>
      <c r="D1007" s="92" t="s">
        <v>1314</v>
      </c>
      <c r="E1007" s="92" t="s">
        <v>1031</v>
      </c>
      <c r="F1007" s="84" t="s">
        <v>1320</v>
      </c>
      <c r="G1007" s="21">
        <v>17728.9</v>
      </c>
      <c r="H1007" s="21">
        <v>17145.1</v>
      </c>
      <c r="I1007" s="85">
        <f t="shared" si="45"/>
        <v>96.70707150471827</v>
      </c>
    </row>
    <row r="1008" spans="1:9" ht="15">
      <c r="A1008" s="125" t="s">
        <v>1480</v>
      </c>
      <c r="B1008" s="102"/>
      <c r="C1008" s="92" t="s">
        <v>1378</v>
      </c>
      <c r="D1008" s="92" t="s">
        <v>1314</v>
      </c>
      <c r="E1008" s="103" t="s">
        <v>1481</v>
      </c>
      <c r="F1008" s="86"/>
      <c r="G1008" s="21">
        <f>SUM(G1009)</f>
        <v>5213.6</v>
      </c>
      <c r="H1008" s="21">
        <f>SUM(H1009)</f>
        <v>5213.6</v>
      </c>
      <c r="I1008" s="85">
        <f t="shared" si="45"/>
        <v>100</v>
      </c>
    </row>
    <row r="1009" spans="1:9" ht="42.75">
      <c r="A1009" s="95" t="s">
        <v>533</v>
      </c>
      <c r="B1009" s="102"/>
      <c r="C1009" s="92" t="s">
        <v>1378</v>
      </c>
      <c r="D1009" s="92" t="s">
        <v>1314</v>
      </c>
      <c r="E1009" s="103" t="s">
        <v>1078</v>
      </c>
      <c r="F1009" s="86"/>
      <c r="G1009" s="21">
        <f>SUM(G1010)</f>
        <v>5213.6</v>
      </c>
      <c r="H1009" s="21">
        <f>SUM(H1010)</f>
        <v>5213.6</v>
      </c>
      <c r="I1009" s="85">
        <f t="shared" si="45"/>
        <v>100</v>
      </c>
    </row>
    <row r="1010" spans="1:9" ht="19.5" customHeight="1">
      <c r="A1010" s="95" t="s">
        <v>1319</v>
      </c>
      <c r="B1010" s="91"/>
      <c r="C1010" s="92" t="s">
        <v>1378</v>
      </c>
      <c r="D1010" s="92" t="s">
        <v>1314</v>
      </c>
      <c r="E1010" s="103" t="s">
        <v>1078</v>
      </c>
      <c r="F1010" s="84" t="s">
        <v>1320</v>
      </c>
      <c r="G1010" s="21">
        <v>5213.6</v>
      </c>
      <c r="H1010" s="21">
        <v>5213.6</v>
      </c>
      <c r="I1010" s="85">
        <f t="shared" si="45"/>
        <v>100</v>
      </c>
    </row>
    <row r="1011" spans="1:9" s="7" customFormat="1" ht="21.75" customHeight="1">
      <c r="A1011" s="149" t="s">
        <v>1679</v>
      </c>
      <c r="B1011" s="89"/>
      <c r="C1011" s="114" t="s">
        <v>1680</v>
      </c>
      <c r="D1011" s="114" t="s">
        <v>1681</v>
      </c>
      <c r="E1011" s="114"/>
      <c r="F1011" s="101"/>
      <c r="G1011" s="21">
        <f>SUM(G1012)+G1035</f>
        <v>32043.5</v>
      </c>
      <c r="H1011" s="21">
        <f>SUM(H1012)+H1035</f>
        <v>28378.5</v>
      </c>
      <c r="I1011" s="85">
        <f t="shared" si="45"/>
        <v>88.56242295629379</v>
      </c>
    </row>
    <row r="1012" spans="1:9" s="1" customFormat="1" ht="18" customHeight="1">
      <c r="A1012" s="149" t="s">
        <v>1695</v>
      </c>
      <c r="B1012" s="82"/>
      <c r="C1012" s="114" t="s">
        <v>1680</v>
      </c>
      <c r="D1012" s="114" t="s">
        <v>1322</v>
      </c>
      <c r="E1012" s="114"/>
      <c r="F1012" s="101"/>
      <c r="G1012" s="21">
        <f>SUM(G1013+G1023+G1029)+G1019</f>
        <v>18135.5</v>
      </c>
      <c r="H1012" s="21">
        <f>SUM(H1013+H1023+H1029)+H1019</f>
        <v>17184.100000000002</v>
      </c>
      <c r="I1012" s="85">
        <f t="shared" si="45"/>
        <v>94.75393565107112</v>
      </c>
    </row>
    <row r="1013" spans="1:9" s="1" customFormat="1" ht="18" customHeight="1">
      <c r="A1013" s="149" t="s">
        <v>379</v>
      </c>
      <c r="B1013" s="82"/>
      <c r="C1013" s="83" t="s">
        <v>1680</v>
      </c>
      <c r="D1013" s="92" t="s">
        <v>1322</v>
      </c>
      <c r="E1013" s="83" t="s">
        <v>380</v>
      </c>
      <c r="F1013" s="101"/>
      <c r="G1013" s="21">
        <f>SUM(G1014)</f>
        <v>5862.5</v>
      </c>
      <c r="H1013" s="21">
        <f>SUM(H1014)</f>
        <v>5620.6</v>
      </c>
      <c r="I1013" s="85">
        <f t="shared" si="45"/>
        <v>95.87377398720683</v>
      </c>
    </row>
    <row r="1014" spans="1:9" s="1" customFormat="1" ht="21.75" customHeight="1">
      <c r="A1014" s="125" t="s">
        <v>480</v>
      </c>
      <c r="B1014" s="82"/>
      <c r="C1014" s="83" t="s">
        <v>1680</v>
      </c>
      <c r="D1014" s="92" t="s">
        <v>1322</v>
      </c>
      <c r="E1014" s="83" t="s">
        <v>1696</v>
      </c>
      <c r="F1014" s="84"/>
      <c r="G1014" s="21">
        <f>SUM(G1017)+G1015</f>
        <v>5862.5</v>
      </c>
      <c r="H1014" s="21">
        <f>SUM(H1017)+H1015</f>
        <v>5620.6</v>
      </c>
      <c r="I1014" s="85">
        <f t="shared" si="45"/>
        <v>95.87377398720683</v>
      </c>
    </row>
    <row r="1015" spans="1:9" s="1" customFormat="1" ht="30" customHeight="1">
      <c r="A1015" s="125" t="s">
        <v>481</v>
      </c>
      <c r="B1015" s="82"/>
      <c r="C1015" s="83" t="s">
        <v>1680</v>
      </c>
      <c r="D1015" s="92" t="s">
        <v>1322</v>
      </c>
      <c r="E1015" s="83" t="s">
        <v>1697</v>
      </c>
      <c r="F1015" s="84"/>
      <c r="G1015" s="21">
        <f>SUM(G1016)</f>
        <v>1425.6</v>
      </c>
      <c r="H1015" s="21">
        <f>SUM(H1016)</f>
        <v>1425.6</v>
      </c>
      <c r="I1015" s="85">
        <f t="shared" si="45"/>
        <v>100</v>
      </c>
    </row>
    <row r="1016" spans="1:9" s="1" customFormat="1" ht="21.75" customHeight="1">
      <c r="A1016" s="95" t="s">
        <v>1453</v>
      </c>
      <c r="B1016" s="82"/>
      <c r="C1016" s="83" t="s">
        <v>1680</v>
      </c>
      <c r="D1016" s="92" t="s">
        <v>1322</v>
      </c>
      <c r="E1016" s="83" t="s">
        <v>1697</v>
      </c>
      <c r="F1016" s="84" t="s">
        <v>1454</v>
      </c>
      <c r="G1016" s="21">
        <v>1425.6</v>
      </c>
      <c r="H1016" s="21">
        <v>1425.6</v>
      </c>
      <c r="I1016" s="85">
        <f t="shared" si="45"/>
        <v>100</v>
      </c>
    </row>
    <row r="1017" spans="1:9" s="1" customFormat="1" ht="28.5" customHeight="1">
      <c r="A1017" s="125" t="s">
        <v>1698</v>
      </c>
      <c r="B1017" s="82"/>
      <c r="C1017" s="92" t="s">
        <v>1680</v>
      </c>
      <c r="D1017" s="92" t="s">
        <v>1322</v>
      </c>
      <c r="E1017" s="83" t="s">
        <v>1699</v>
      </c>
      <c r="F1017" s="86"/>
      <c r="G1017" s="21">
        <f>SUM(G1018)</f>
        <v>4436.9</v>
      </c>
      <c r="H1017" s="21">
        <f>SUM(H1018)</f>
        <v>4195</v>
      </c>
      <c r="I1017" s="85">
        <f t="shared" si="45"/>
        <v>94.54799522188917</v>
      </c>
    </row>
    <row r="1018" spans="1:9" s="1" customFormat="1" ht="15" customHeight="1">
      <c r="A1018" s="125" t="s">
        <v>1700</v>
      </c>
      <c r="B1018" s="82"/>
      <c r="C1018" s="92" t="s">
        <v>1680</v>
      </c>
      <c r="D1018" s="92" t="s">
        <v>1322</v>
      </c>
      <c r="E1018" s="83" t="s">
        <v>1699</v>
      </c>
      <c r="F1018" s="86" t="s">
        <v>1701</v>
      </c>
      <c r="G1018" s="21">
        <v>4436.9</v>
      </c>
      <c r="H1018" s="21">
        <v>4195</v>
      </c>
      <c r="I1018" s="85">
        <f t="shared" si="45"/>
        <v>94.54799522188917</v>
      </c>
    </row>
    <row r="1019" spans="1:9" s="1" customFormat="1" ht="19.5" customHeight="1">
      <c r="A1019" s="95" t="s">
        <v>482</v>
      </c>
      <c r="B1019" s="82"/>
      <c r="C1019" s="83" t="s">
        <v>1680</v>
      </c>
      <c r="D1019" s="83" t="s">
        <v>1322</v>
      </c>
      <c r="E1019" s="83" t="s">
        <v>483</v>
      </c>
      <c r="F1019" s="86"/>
      <c r="G1019" s="21">
        <f>SUM(G1020)</f>
        <v>3020.4</v>
      </c>
      <c r="H1019" s="21">
        <f>SUM(H1020)</f>
        <v>3020.4</v>
      </c>
      <c r="I1019" s="85">
        <f t="shared" si="45"/>
        <v>100</v>
      </c>
    </row>
    <row r="1020" spans="1:9" s="1" customFormat="1" ht="33" customHeight="1">
      <c r="A1020" s="95" t="s">
        <v>484</v>
      </c>
      <c r="B1020" s="82"/>
      <c r="C1020" s="92" t="s">
        <v>1680</v>
      </c>
      <c r="D1020" s="92" t="s">
        <v>1322</v>
      </c>
      <c r="E1020" s="83" t="s">
        <v>485</v>
      </c>
      <c r="F1020" s="84"/>
      <c r="G1020" s="85">
        <f>SUM(G1021)</f>
        <v>3020.4</v>
      </c>
      <c r="H1020" s="85">
        <f>SUM(H1021)</f>
        <v>3020.4</v>
      </c>
      <c r="I1020" s="85">
        <f t="shared" si="45"/>
        <v>100</v>
      </c>
    </row>
    <row r="1021" spans="1:9" s="1" customFormat="1" ht="19.5" customHeight="1">
      <c r="A1021" s="95" t="s">
        <v>1319</v>
      </c>
      <c r="B1021" s="82"/>
      <c r="C1021" s="92" t="s">
        <v>1680</v>
      </c>
      <c r="D1021" s="92" t="s">
        <v>1322</v>
      </c>
      <c r="E1021" s="83" t="s">
        <v>485</v>
      </c>
      <c r="F1021" s="86" t="s">
        <v>1320</v>
      </c>
      <c r="G1021" s="85">
        <v>3020.4</v>
      </c>
      <c r="H1021" s="85">
        <v>3020.4</v>
      </c>
      <c r="I1021" s="85">
        <f t="shared" si="45"/>
        <v>100</v>
      </c>
    </row>
    <row r="1022" spans="1:9" s="1" customFormat="1" ht="19.5" customHeight="1" hidden="1">
      <c r="A1022" s="95" t="s">
        <v>1453</v>
      </c>
      <c r="B1022" s="145"/>
      <c r="C1022" s="92" t="s">
        <v>1680</v>
      </c>
      <c r="D1022" s="92" t="s">
        <v>1322</v>
      </c>
      <c r="E1022" s="83" t="s">
        <v>488</v>
      </c>
      <c r="F1022" s="116" t="s">
        <v>1454</v>
      </c>
      <c r="G1022" s="21"/>
      <c r="H1022" s="21"/>
      <c r="I1022" s="85" t="e">
        <f t="shared" si="45"/>
        <v>#DIV/0!</v>
      </c>
    </row>
    <row r="1023" spans="1:9" ht="19.5" customHeight="1">
      <c r="A1023" s="95" t="s">
        <v>1480</v>
      </c>
      <c r="B1023" s="107"/>
      <c r="C1023" s="92" t="s">
        <v>1680</v>
      </c>
      <c r="D1023" s="92" t="s">
        <v>1322</v>
      </c>
      <c r="E1023" s="92" t="s">
        <v>1481</v>
      </c>
      <c r="F1023" s="116"/>
      <c r="G1023" s="21">
        <f>SUM(G1024)</f>
        <v>5738.2</v>
      </c>
      <c r="H1023" s="21">
        <f>SUM(H1024)</f>
        <v>5300.5</v>
      </c>
      <c r="I1023" s="85">
        <f t="shared" si="45"/>
        <v>92.37217245826218</v>
      </c>
    </row>
    <row r="1024" spans="1:9" ht="42.75">
      <c r="A1024" s="95" t="s">
        <v>924</v>
      </c>
      <c r="B1024" s="145"/>
      <c r="C1024" s="92" t="s">
        <v>1680</v>
      </c>
      <c r="D1024" s="92" t="s">
        <v>1322</v>
      </c>
      <c r="E1024" s="92" t="s">
        <v>995</v>
      </c>
      <c r="F1024" s="116"/>
      <c r="G1024" s="21">
        <f>SUM(G1025)+G1027</f>
        <v>5738.2</v>
      </c>
      <c r="H1024" s="21">
        <f>SUM(H1025)+H1027</f>
        <v>5300.5</v>
      </c>
      <c r="I1024" s="85">
        <f t="shared" si="45"/>
        <v>92.37217245826218</v>
      </c>
    </row>
    <row r="1025" spans="1:9" ht="28.5">
      <c r="A1025" s="95" t="s">
        <v>909</v>
      </c>
      <c r="B1025" s="145"/>
      <c r="C1025" s="92" t="s">
        <v>1680</v>
      </c>
      <c r="D1025" s="92" t="s">
        <v>1322</v>
      </c>
      <c r="E1025" s="92" t="s">
        <v>1767</v>
      </c>
      <c r="F1025" s="116"/>
      <c r="G1025" s="21">
        <f>SUM(G1026)</f>
        <v>5738.2</v>
      </c>
      <c r="H1025" s="21">
        <f>SUM(H1026)</f>
        <v>5300.5</v>
      </c>
      <c r="I1025" s="85">
        <f t="shared" si="45"/>
        <v>92.37217245826218</v>
      </c>
    </row>
    <row r="1026" spans="1:9" ht="15">
      <c r="A1026" s="125" t="s">
        <v>1700</v>
      </c>
      <c r="B1026" s="145"/>
      <c r="C1026" s="92" t="s">
        <v>1680</v>
      </c>
      <c r="D1026" s="92" t="s">
        <v>1322</v>
      </c>
      <c r="E1026" s="92" t="s">
        <v>1767</v>
      </c>
      <c r="F1026" s="84" t="s">
        <v>1701</v>
      </c>
      <c r="G1026" s="21">
        <v>5738.2</v>
      </c>
      <c r="H1026" s="21">
        <v>5300.5</v>
      </c>
      <c r="I1026" s="85">
        <f t="shared" si="45"/>
        <v>92.37217245826218</v>
      </c>
    </row>
    <row r="1027" spans="1:9" ht="28.5" hidden="1">
      <c r="A1027" s="95" t="s">
        <v>925</v>
      </c>
      <c r="B1027" s="145"/>
      <c r="C1027" s="92" t="s">
        <v>1680</v>
      </c>
      <c r="D1027" s="92" t="s">
        <v>1322</v>
      </c>
      <c r="E1027" s="92" t="s">
        <v>1769</v>
      </c>
      <c r="F1027" s="116"/>
      <c r="G1027" s="21">
        <f>SUM(G1028)</f>
        <v>0</v>
      </c>
      <c r="H1027" s="21">
        <f>SUM(H1028)</f>
        <v>0</v>
      </c>
      <c r="I1027" s="85" t="e">
        <f t="shared" si="45"/>
        <v>#DIV/0!</v>
      </c>
    </row>
    <row r="1028" spans="1:9" ht="15" hidden="1">
      <c r="A1028" s="95" t="s">
        <v>1700</v>
      </c>
      <c r="B1028" s="145"/>
      <c r="C1028" s="92" t="s">
        <v>1680</v>
      </c>
      <c r="D1028" s="92" t="s">
        <v>1322</v>
      </c>
      <c r="E1028" s="92" t="s">
        <v>1769</v>
      </c>
      <c r="F1028" s="116" t="s">
        <v>1701</v>
      </c>
      <c r="G1028" s="21"/>
      <c r="H1028" s="21"/>
      <c r="I1028" s="85" t="e">
        <f t="shared" si="45"/>
        <v>#DIV/0!</v>
      </c>
    </row>
    <row r="1029" spans="1:9" ht="15">
      <c r="A1029" s="94" t="s">
        <v>1374</v>
      </c>
      <c r="B1029" s="82"/>
      <c r="C1029" s="92" t="s">
        <v>1680</v>
      </c>
      <c r="D1029" s="92" t="s">
        <v>1322</v>
      </c>
      <c r="E1029" s="92" t="s">
        <v>1375</v>
      </c>
      <c r="F1029" s="86"/>
      <c r="G1029" s="85">
        <f>SUM(G1030)</f>
        <v>3514.4</v>
      </c>
      <c r="H1029" s="85">
        <f>SUM(H1030)</f>
        <v>3242.6</v>
      </c>
      <c r="I1029" s="85">
        <f t="shared" si="45"/>
        <v>92.26610516731164</v>
      </c>
    </row>
    <row r="1030" spans="1:9" ht="14.25" customHeight="1">
      <c r="A1030" s="149" t="s">
        <v>1319</v>
      </c>
      <c r="B1030" s="82"/>
      <c r="C1030" s="92" t="s">
        <v>1680</v>
      </c>
      <c r="D1030" s="92" t="s">
        <v>1322</v>
      </c>
      <c r="E1030" s="92" t="s">
        <v>1375</v>
      </c>
      <c r="F1030" s="86" t="s">
        <v>1320</v>
      </c>
      <c r="G1030" s="85">
        <f>SUM(G1031:G1032)</f>
        <v>3514.4</v>
      </c>
      <c r="H1030" s="85">
        <f>SUM(H1031:H1032)</f>
        <v>3242.6</v>
      </c>
      <c r="I1030" s="85">
        <f t="shared" si="45"/>
        <v>92.26610516731164</v>
      </c>
    </row>
    <row r="1031" spans="1:9" ht="42" customHeight="1" hidden="1">
      <c r="A1031" s="149" t="s">
        <v>501</v>
      </c>
      <c r="B1031" s="82"/>
      <c r="C1031" s="92" t="s">
        <v>1680</v>
      </c>
      <c r="D1031" s="92" t="s">
        <v>1322</v>
      </c>
      <c r="E1031" s="92" t="s">
        <v>502</v>
      </c>
      <c r="F1031" s="86" t="s">
        <v>1320</v>
      </c>
      <c r="G1031" s="85"/>
      <c r="H1031" s="85"/>
      <c r="I1031" s="85" t="e">
        <f t="shared" si="45"/>
        <v>#DIV/0!</v>
      </c>
    </row>
    <row r="1032" spans="1:9" ht="28.5">
      <c r="A1032" s="149" t="s">
        <v>505</v>
      </c>
      <c r="B1032" s="82"/>
      <c r="C1032" s="92" t="s">
        <v>1680</v>
      </c>
      <c r="D1032" s="92" t="s">
        <v>1322</v>
      </c>
      <c r="E1032" s="90" t="s">
        <v>1041</v>
      </c>
      <c r="F1032" s="84" t="s">
        <v>1320</v>
      </c>
      <c r="G1032" s="85">
        <f>SUM(G1033:G1034)</f>
        <v>3514.4</v>
      </c>
      <c r="H1032" s="85">
        <f>SUM(H1033:H1034)</f>
        <v>3242.6</v>
      </c>
      <c r="I1032" s="85">
        <f t="shared" si="45"/>
        <v>92.26610516731164</v>
      </c>
    </row>
    <row r="1033" spans="1:9" ht="32.25" customHeight="1">
      <c r="A1033" s="95" t="s">
        <v>909</v>
      </c>
      <c r="B1033" s="91"/>
      <c r="C1033" s="92" t="s">
        <v>1680</v>
      </c>
      <c r="D1033" s="92" t="s">
        <v>1322</v>
      </c>
      <c r="E1033" s="90" t="s">
        <v>1773</v>
      </c>
      <c r="F1033" s="84" t="s">
        <v>1320</v>
      </c>
      <c r="G1033" s="21">
        <v>3514.4</v>
      </c>
      <c r="H1033" s="21">
        <v>3242.6</v>
      </c>
      <c r="I1033" s="85">
        <f t="shared" si="45"/>
        <v>92.26610516731164</v>
      </c>
    </row>
    <row r="1034" spans="1:9" ht="31.5" customHeight="1" hidden="1">
      <c r="A1034" s="17" t="s">
        <v>506</v>
      </c>
      <c r="B1034" s="91"/>
      <c r="C1034" s="92" t="s">
        <v>1680</v>
      </c>
      <c r="D1034" s="92" t="s">
        <v>1322</v>
      </c>
      <c r="E1034" s="90" t="s">
        <v>837</v>
      </c>
      <c r="F1034" s="84" t="s">
        <v>1320</v>
      </c>
      <c r="G1034" s="21"/>
      <c r="H1034" s="21"/>
      <c r="I1034" s="85" t="e">
        <f t="shared" si="45"/>
        <v>#DIV/0!</v>
      </c>
    </row>
    <row r="1035" spans="1:9" ht="17.25" customHeight="1">
      <c r="A1035" s="125" t="s">
        <v>838</v>
      </c>
      <c r="B1035" s="82"/>
      <c r="C1035" s="90" t="s">
        <v>1680</v>
      </c>
      <c r="D1035" s="114" t="s">
        <v>1346</v>
      </c>
      <c r="E1035" s="114"/>
      <c r="F1035" s="87"/>
      <c r="G1035" s="21">
        <f aca="true" t="shared" si="46" ref="G1035:H1037">SUM(G1036)</f>
        <v>13908</v>
      </c>
      <c r="H1035" s="21">
        <f t="shared" si="46"/>
        <v>11194.4</v>
      </c>
      <c r="I1035" s="85">
        <f t="shared" si="45"/>
        <v>80.48892723612309</v>
      </c>
    </row>
    <row r="1036" spans="1:9" s="1" customFormat="1" ht="50.25" customHeight="1">
      <c r="A1036" s="95" t="s">
        <v>507</v>
      </c>
      <c r="B1036" s="82"/>
      <c r="C1036" s="90" t="s">
        <v>1680</v>
      </c>
      <c r="D1036" s="114" t="s">
        <v>1346</v>
      </c>
      <c r="E1036" s="83" t="s">
        <v>508</v>
      </c>
      <c r="F1036" s="84"/>
      <c r="G1036" s="85">
        <f t="shared" si="46"/>
        <v>13908</v>
      </c>
      <c r="H1036" s="85">
        <f t="shared" si="46"/>
        <v>11194.4</v>
      </c>
      <c r="I1036" s="85">
        <f t="shared" si="45"/>
        <v>80.48892723612309</v>
      </c>
    </row>
    <row r="1037" spans="1:9" s="1" customFormat="1" ht="60.75" customHeight="1">
      <c r="A1037" s="125" t="s">
        <v>509</v>
      </c>
      <c r="B1037" s="82"/>
      <c r="C1037" s="90" t="s">
        <v>1680</v>
      </c>
      <c r="D1037" s="114" t="s">
        <v>1346</v>
      </c>
      <c r="E1037" s="83" t="s">
        <v>488</v>
      </c>
      <c r="F1037" s="86"/>
      <c r="G1037" s="85">
        <f t="shared" si="46"/>
        <v>13908</v>
      </c>
      <c r="H1037" s="85">
        <f t="shared" si="46"/>
        <v>11194.4</v>
      </c>
      <c r="I1037" s="85">
        <f t="shared" si="45"/>
        <v>80.48892723612309</v>
      </c>
    </row>
    <row r="1038" spans="1:9" s="1" customFormat="1" ht="16.5" customHeight="1">
      <c r="A1038" s="95" t="s">
        <v>1453</v>
      </c>
      <c r="B1038" s="145"/>
      <c r="C1038" s="90" t="s">
        <v>1680</v>
      </c>
      <c r="D1038" s="114" t="s">
        <v>1346</v>
      </c>
      <c r="E1038" s="83" t="s">
        <v>488</v>
      </c>
      <c r="F1038" s="116" t="s">
        <v>1454</v>
      </c>
      <c r="G1038" s="21">
        <v>13908</v>
      </c>
      <c r="H1038" s="21">
        <v>11194.4</v>
      </c>
      <c r="I1038" s="85">
        <f t="shared" si="45"/>
        <v>80.48892723612309</v>
      </c>
    </row>
    <row r="1039" spans="1:9" s="278" customFormat="1" ht="15" hidden="1">
      <c r="A1039" s="149" t="s">
        <v>1658</v>
      </c>
      <c r="B1039" s="89"/>
      <c r="C1039" s="90" t="s">
        <v>1354</v>
      </c>
      <c r="D1039" s="90"/>
      <c r="E1039" s="90"/>
      <c r="F1039" s="116"/>
      <c r="G1039" s="21">
        <f aca="true" t="shared" si="47" ref="G1039:H1042">SUM(G1040)</f>
        <v>0</v>
      </c>
      <c r="H1039" s="21">
        <f t="shared" si="47"/>
        <v>0</v>
      </c>
      <c r="I1039" s="85" t="e">
        <f t="shared" si="45"/>
        <v>#DIV/0!</v>
      </c>
    </row>
    <row r="1040" spans="1:9" ht="15" hidden="1">
      <c r="A1040" s="95" t="s">
        <v>868</v>
      </c>
      <c r="B1040" s="82"/>
      <c r="C1040" s="83" t="s">
        <v>1354</v>
      </c>
      <c r="D1040" s="83" t="s">
        <v>1378</v>
      </c>
      <c r="E1040" s="92"/>
      <c r="F1040" s="86"/>
      <c r="G1040" s="21">
        <f t="shared" si="47"/>
        <v>0</v>
      </c>
      <c r="H1040" s="21">
        <f t="shared" si="47"/>
        <v>0</v>
      </c>
      <c r="I1040" s="85" t="e">
        <f t="shared" si="45"/>
        <v>#DIV/0!</v>
      </c>
    </row>
    <row r="1041" spans="1:9" ht="15" hidden="1">
      <c r="A1041" s="94" t="s">
        <v>1374</v>
      </c>
      <c r="B1041" s="91"/>
      <c r="C1041" s="83" t="s">
        <v>1354</v>
      </c>
      <c r="D1041" s="83" t="s">
        <v>1378</v>
      </c>
      <c r="E1041" s="92" t="s">
        <v>1375</v>
      </c>
      <c r="F1041" s="86"/>
      <c r="G1041" s="21">
        <f t="shared" si="47"/>
        <v>0</v>
      </c>
      <c r="H1041" s="21">
        <f t="shared" si="47"/>
        <v>0</v>
      </c>
      <c r="I1041" s="85" t="e">
        <f t="shared" si="45"/>
        <v>#DIV/0!</v>
      </c>
    </row>
    <row r="1042" spans="1:9" ht="28.5" hidden="1">
      <c r="A1042" s="95" t="s">
        <v>1069</v>
      </c>
      <c r="B1042" s="82"/>
      <c r="C1042" s="83" t="s">
        <v>1354</v>
      </c>
      <c r="D1042" s="83" t="s">
        <v>1378</v>
      </c>
      <c r="E1042" s="92" t="s">
        <v>1018</v>
      </c>
      <c r="F1042" s="116"/>
      <c r="G1042" s="21">
        <f t="shared" si="47"/>
        <v>0</v>
      </c>
      <c r="H1042" s="21">
        <f t="shared" si="47"/>
        <v>0</v>
      </c>
      <c r="I1042" s="85" t="e">
        <f t="shared" si="45"/>
        <v>#DIV/0!</v>
      </c>
    </row>
    <row r="1043" spans="1:9" ht="15" hidden="1">
      <c r="A1043" s="17" t="s">
        <v>1054</v>
      </c>
      <c r="B1043" s="82"/>
      <c r="C1043" s="83" t="s">
        <v>1354</v>
      </c>
      <c r="D1043" s="83" t="s">
        <v>1378</v>
      </c>
      <c r="E1043" s="92" t="s">
        <v>1018</v>
      </c>
      <c r="F1043" s="116" t="s">
        <v>1420</v>
      </c>
      <c r="G1043" s="21"/>
      <c r="H1043" s="21"/>
      <c r="I1043" s="85" t="e">
        <f t="shared" si="45"/>
        <v>#DIV/0!</v>
      </c>
    </row>
    <row r="1044" spans="1:9" ht="37.5" customHeight="1">
      <c r="A1044" s="266" t="s">
        <v>926</v>
      </c>
      <c r="B1044" s="148" t="s">
        <v>927</v>
      </c>
      <c r="C1044" s="98"/>
      <c r="D1044" s="146"/>
      <c r="E1044" s="146"/>
      <c r="F1044" s="147"/>
      <c r="G1044" s="255">
        <f>SUM(G1045+G1054+G1108)</f>
        <v>62228.7</v>
      </c>
      <c r="H1044" s="255">
        <f>SUM(H1045+H1054+H1108)</f>
        <v>62017.5</v>
      </c>
      <c r="I1044" s="85">
        <f t="shared" si="45"/>
        <v>99.66060676183176</v>
      </c>
    </row>
    <row r="1045" spans="1:9" ht="19.5" customHeight="1" hidden="1">
      <c r="A1045" s="95" t="s">
        <v>1311</v>
      </c>
      <c r="B1045" s="82"/>
      <c r="C1045" s="83" t="s">
        <v>1312</v>
      </c>
      <c r="D1045" s="83"/>
      <c r="E1045" s="83"/>
      <c r="F1045" s="84"/>
      <c r="G1045" s="85">
        <f>SUM(G1046+G1050)</f>
        <v>0</v>
      </c>
      <c r="H1045" s="85">
        <f>SUM(H1046+H1050)</f>
        <v>0</v>
      </c>
      <c r="I1045" s="85" t="e">
        <f t="shared" si="45"/>
        <v>#DIV/0!</v>
      </c>
    </row>
    <row r="1046" spans="1:9" ht="19.5" customHeight="1" hidden="1">
      <c r="A1046" s="95" t="s">
        <v>298</v>
      </c>
      <c r="B1046" s="82"/>
      <c r="C1046" s="83" t="s">
        <v>1312</v>
      </c>
      <c r="D1046" s="83" t="s">
        <v>1346</v>
      </c>
      <c r="E1046" s="83"/>
      <c r="F1046" s="84"/>
      <c r="G1046" s="85">
        <f aca="true" t="shared" si="48" ref="G1046:H1048">SUM(G1047)</f>
        <v>0</v>
      </c>
      <c r="H1046" s="85">
        <f t="shared" si="48"/>
        <v>0</v>
      </c>
      <c r="I1046" s="85" t="e">
        <f t="shared" si="45"/>
        <v>#DIV/0!</v>
      </c>
    </row>
    <row r="1047" spans="1:9" ht="19.5" customHeight="1" hidden="1">
      <c r="A1047" s="95" t="s">
        <v>1315</v>
      </c>
      <c r="B1047" s="82"/>
      <c r="C1047" s="83" t="s">
        <v>1312</v>
      </c>
      <c r="D1047" s="83" t="s">
        <v>1346</v>
      </c>
      <c r="E1047" s="83" t="s">
        <v>1316</v>
      </c>
      <c r="F1047" s="86"/>
      <c r="G1047" s="85">
        <f t="shared" si="48"/>
        <v>0</v>
      </c>
      <c r="H1047" s="85">
        <f t="shared" si="48"/>
        <v>0</v>
      </c>
      <c r="I1047" s="85" t="e">
        <f t="shared" si="45"/>
        <v>#DIV/0!</v>
      </c>
    </row>
    <row r="1048" spans="1:9" ht="19.5" customHeight="1" hidden="1">
      <c r="A1048" s="95" t="s">
        <v>1323</v>
      </c>
      <c r="B1048" s="82"/>
      <c r="C1048" s="83" t="s">
        <v>1312</v>
      </c>
      <c r="D1048" s="83" t="s">
        <v>1346</v>
      </c>
      <c r="E1048" s="83" t="s">
        <v>1325</v>
      </c>
      <c r="F1048" s="86"/>
      <c r="G1048" s="85">
        <f t="shared" si="48"/>
        <v>0</v>
      </c>
      <c r="H1048" s="85">
        <f t="shared" si="48"/>
        <v>0</v>
      </c>
      <c r="I1048" s="85" t="e">
        <f t="shared" si="45"/>
        <v>#DIV/0!</v>
      </c>
    </row>
    <row r="1049" spans="1:9" ht="19.5" customHeight="1" hidden="1">
      <c r="A1049" s="95" t="s">
        <v>1319</v>
      </c>
      <c r="B1049" s="82"/>
      <c r="C1049" s="83" t="s">
        <v>1312</v>
      </c>
      <c r="D1049" s="83" t="s">
        <v>1346</v>
      </c>
      <c r="E1049" s="83" t="s">
        <v>1325</v>
      </c>
      <c r="F1049" s="84" t="s">
        <v>1320</v>
      </c>
      <c r="G1049" s="85"/>
      <c r="H1049" s="85"/>
      <c r="I1049" s="85" t="e">
        <f t="shared" si="45"/>
        <v>#DIV/0!</v>
      </c>
    </row>
    <row r="1050" spans="1:9" ht="15" hidden="1">
      <c r="A1050" s="95" t="s">
        <v>1328</v>
      </c>
      <c r="B1050" s="82"/>
      <c r="C1050" s="83" t="s">
        <v>1312</v>
      </c>
      <c r="D1050" s="83" t="s">
        <v>1427</v>
      </c>
      <c r="E1050" s="83"/>
      <c r="F1050" s="86"/>
      <c r="G1050" s="85">
        <f>SUM(G1051)</f>
        <v>0</v>
      </c>
      <c r="H1050" s="85">
        <f>SUM(H1051)</f>
        <v>0</v>
      </c>
      <c r="I1050" s="85" t="e">
        <f t="shared" si="45"/>
        <v>#DIV/0!</v>
      </c>
    </row>
    <row r="1051" spans="1:9" ht="28.5" hidden="1">
      <c r="A1051" s="125" t="s">
        <v>1330</v>
      </c>
      <c r="B1051" s="82"/>
      <c r="C1051" s="83" t="s">
        <v>1312</v>
      </c>
      <c r="D1051" s="83" t="s">
        <v>1427</v>
      </c>
      <c r="E1051" s="83" t="s">
        <v>1331</v>
      </c>
      <c r="F1051" s="87"/>
      <c r="G1051" s="85">
        <f>SUM(G1053)</f>
        <v>0</v>
      </c>
      <c r="H1051" s="85">
        <f>SUM(H1053)</f>
        <v>0</v>
      </c>
      <c r="I1051" s="85" t="e">
        <f t="shared" si="45"/>
        <v>#DIV/0!</v>
      </c>
    </row>
    <row r="1052" spans="1:9" ht="15" hidden="1">
      <c r="A1052" s="125" t="s">
        <v>1332</v>
      </c>
      <c r="B1052" s="82"/>
      <c r="C1052" s="83" t="s">
        <v>1312</v>
      </c>
      <c r="D1052" s="83" t="s">
        <v>1427</v>
      </c>
      <c r="E1052" s="83" t="s">
        <v>1415</v>
      </c>
      <c r="F1052" s="87"/>
      <c r="G1052" s="85">
        <f>SUM(G1053)</f>
        <v>0</v>
      </c>
      <c r="H1052" s="85">
        <f>SUM(H1053)</f>
        <v>0</v>
      </c>
      <c r="I1052" s="85" t="e">
        <f t="shared" si="45"/>
        <v>#DIV/0!</v>
      </c>
    </row>
    <row r="1053" spans="1:9" ht="19.5" customHeight="1" hidden="1">
      <c r="A1053" s="95" t="s">
        <v>1319</v>
      </c>
      <c r="B1053" s="82"/>
      <c r="C1053" s="83" t="s">
        <v>1312</v>
      </c>
      <c r="D1053" s="83" t="s">
        <v>1427</v>
      </c>
      <c r="E1053" s="83" t="s">
        <v>1415</v>
      </c>
      <c r="F1053" s="87" t="s">
        <v>1320</v>
      </c>
      <c r="G1053" s="85">
        <f>276.8-276.8</f>
        <v>0</v>
      </c>
      <c r="H1053" s="85">
        <f>276.8-276.8</f>
        <v>0</v>
      </c>
      <c r="I1053" s="85" t="e">
        <f t="shared" si="45"/>
        <v>#DIV/0!</v>
      </c>
    </row>
    <row r="1054" spans="1:9" s="278" customFormat="1" ht="15">
      <c r="A1054" s="149" t="s">
        <v>1334</v>
      </c>
      <c r="B1054" s="89"/>
      <c r="C1054" s="90" t="s">
        <v>1335</v>
      </c>
      <c r="D1054" s="90"/>
      <c r="E1054" s="90"/>
      <c r="F1054" s="116"/>
      <c r="G1054" s="85">
        <f>SUM(G1055,G1071,G1098)</f>
        <v>52536.1</v>
      </c>
      <c r="H1054" s="85">
        <f>SUM(H1055,H1071,H1098)</f>
        <v>52325.6</v>
      </c>
      <c r="I1054" s="85">
        <f t="shared" si="45"/>
        <v>99.59932313209393</v>
      </c>
    </row>
    <row r="1055" spans="1:9" s="265" customFormat="1" ht="15.75" customHeight="1">
      <c r="A1055" s="95" t="s">
        <v>1124</v>
      </c>
      <c r="B1055" s="148"/>
      <c r="C1055" s="92" t="s">
        <v>1335</v>
      </c>
      <c r="D1055" s="92" t="s">
        <v>1314</v>
      </c>
      <c r="E1055" s="92"/>
      <c r="F1055" s="86"/>
      <c r="G1055" s="85">
        <f>SUM(G1059+G1068+G1056)</f>
        <v>47722.7</v>
      </c>
      <c r="H1055" s="85">
        <f>SUM(H1059+H1068+H1056)</f>
        <v>47512.7</v>
      </c>
      <c r="I1055" s="85">
        <f t="shared" si="45"/>
        <v>99.55995783977018</v>
      </c>
    </row>
    <row r="1056" spans="1:9" s="265" customFormat="1" ht="28.5" customHeight="1">
      <c r="A1056" s="95" t="s">
        <v>1330</v>
      </c>
      <c r="B1056" s="82"/>
      <c r="C1056" s="92" t="s">
        <v>1335</v>
      </c>
      <c r="D1056" s="92" t="s">
        <v>1314</v>
      </c>
      <c r="E1056" s="83" t="s">
        <v>1331</v>
      </c>
      <c r="F1056" s="87"/>
      <c r="G1056" s="85">
        <f>SUM(G1057)</f>
        <v>316</v>
      </c>
      <c r="H1056" s="85">
        <f>SUM(H1057)</f>
        <v>316</v>
      </c>
      <c r="I1056" s="85">
        <f t="shared" si="45"/>
        <v>100</v>
      </c>
    </row>
    <row r="1057" spans="1:9" s="265" customFormat="1" ht="30.75" customHeight="1">
      <c r="A1057" s="122" t="s">
        <v>376</v>
      </c>
      <c r="B1057" s="82"/>
      <c r="C1057" s="92" t="s">
        <v>1335</v>
      </c>
      <c r="D1057" s="92" t="s">
        <v>1314</v>
      </c>
      <c r="E1057" s="83" t="s">
        <v>377</v>
      </c>
      <c r="F1057" s="86"/>
      <c r="G1057" s="85">
        <f>SUM(G1058)</f>
        <v>316</v>
      </c>
      <c r="H1057" s="85">
        <f>SUM(H1058)</f>
        <v>316</v>
      </c>
      <c r="I1057" s="85">
        <f t="shared" si="45"/>
        <v>100</v>
      </c>
    </row>
    <row r="1058" spans="1:9" s="265" customFormat="1" ht="15.75" customHeight="1">
      <c r="A1058" s="94" t="s">
        <v>378</v>
      </c>
      <c r="B1058" s="82"/>
      <c r="C1058" s="92" t="s">
        <v>1335</v>
      </c>
      <c r="D1058" s="92" t="s">
        <v>1314</v>
      </c>
      <c r="E1058" s="83" t="s">
        <v>377</v>
      </c>
      <c r="F1058" s="116" t="s">
        <v>317</v>
      </c>
      <c r="G1058" s="85">
        <v>316</v>
      </c>
      <c r="H1058" s="85">
        <v>316</v>
      </c>
      <c r="I1058" s="85">
        <f aca="true" t="shared" si="49" ref="I1058:I1121">SUM(H1058/G1058*100)</f>
        <v>100</v>
      </c>
    </row>
    <row r="1059" spans="1:9" ht="18" customHeight="1">
      <c r="A1059" s="95" t="s">
        <v>1142</v>
      </c>
      <c r="B1059" s="82"/>
      <c r="C1059" s="92" t="s">
        <v>1335</v>
      </c>
      <c r="D1059" s="92" t="s">
        <v>1314</v>
      </c>
      <c r="E1059" s="92" t="s">
        <v>1143</v>
      </c>
      <c r="F1059" s="86"/>
      <c r="G1059" s="85">
        <f>SUM(G1060)</f>
        <v>47176.7</v>
      </c>
      <c r="H1059" s="85">
        <f>SUM(H1060)</f>
        <v>46966.7</v>
      </c>
      <c r="I1059" s="85">
        <f t="shared" si="49"/>
        <v>99.55486500751431</v>
      </c>
    </row>
    <row r="1060" spans="1:9" ht="28.5" customHeight="1">
      <c r="A1060" s="95" t="s">
        <v>305</v>
      </c>
      <c r="B1060" s="148"/>
      <c r="C1060" s="92" t="s">
        <v>1335</v>
      </c>
      <c r="D1060" s="92" t="s">
        <v>1314</v>
      </c>
      <c r="E1060" s="92" t="s">
        <v>413</v>
      </c>
      <c r="F1060" s="86"/>
      <c r="G1060" s="85">
        <f>SUM(G1061)+G1063</f>
        <v>47176.7</v>
      </c>
      <c r="H1060" s="85">
        <f>SUM(H1061)+H1063</f>
        <v>46966.7</v>
      </c>
      <c r="I1060" s="85">
        <f t="shared" si="49"/>
        <v>99.55486500751431</v>
      </c>
    </row>
    <row r="1061" spans="1:9" ht="35.25" customHeight="1">
      <c r="A1061" s="95" t="s">
        <v>415</v>
      </c>
      <c r="B1061" s="148"/>
      <c r="C1061" s="92" t="s">
        <v>1335</v>
      </c>
      <c r="D1061" s="92" t="s">
        <v>1314</v>
      </c>
      <c r="E1061" s="92" t="s">
        <v>416</v>
      </c>
      <c r="F1061" s="86"/>
      <c r="G1061" s="85">
        <f>SUM(G1062)</f>
        <v>47076.7</v>
      </c>
      <c r="H1061" s="85">
        <f>SUM(H1062)</f>
        <v>46866.7</v>
      </c>
      <c r="I1061" s="85">
        <f t="shared" si="49"/>
        <v>99.55391945484709</v>
      </c>
    </row>
    <row r="1062" spans="1:9" ht="51.75" customHeight="1">
      <c r="A1062" s="94" t="s">
        <v>311</v>
      </c>
      <c r="B1062" s="107"/>
      <c r="C1062" s="92" t="s">
        <v>1335</v>
      </c>
      <c r="D1062" s="92" t="s">
        <v>1314</v>
      </c>
      <c r="E1062" s="92" t="s">
        <v>416</v>
      </c>
      <c r="F1062" s="87" t="s">
        <v>312</v>
      </c>
      <c r="G1062" s="85">
        <v>47076.7</v>
      </c>
      <c r="H1062" s="85">
        <v>46866.7</v>
      </c>
      <c r="I1062" s="85">
        <f t="shared" si="49"/>
        <v>99.55391945484709</v>
      </c>
    </row>
    <row r="1063" spans="1:9" ht="15.75" customHeight="1">
      <c r="A1063" s="94" t="s">
        <v>313</v>
      </c>
      <c r="B1063" s="148"/>
      <c r="C1063" s="92" t="s">
        <v>1335</v>
      </c>
      <c r="D1063" s="92" t="s">
        <v>1314</v>
      </c>
      <c r="E1063" s="92" t="s">
        <v>417</v>
      </c>
      <c r="F1063" s="86"/>
      <c r="G1063" s="85">
        <f>SUM(G1066)+G1064</f>
        <v>100</v>
      </c>
      <c r="H1063" s="85">
        <f>SUM(H1066)+H1064</f>
        <v>100</v>
      </c>
      <c r="I1063" s="85">
        <f t="shared" si="49"/>
        <v>100</v>
      </c>
    </row>
    <row r="1064" spans="1:9" ht="31.5" customHeight="1">
      <c r="A1064" s="94" t="s">
        <v>320</v>
      </c>
      <c r="B1064" s="148"/>
      <c r="C1064" s="92" t="s">
        <v>1335</v>
      </c>
      <c r="D1064" s="92" t="s">
        <v>1314</v>
      </c>
      <c r="E1064" s="92" t="s">
        <v>419</v>
      </c>
      <c r="F1064" s="86"/>
      <c r="G1064" s="85">
        <f>SUM(G1065)</f>
        <v>40</v>
      </c>
      <c r="H1064" s="85">
        <f>SUM(H1065)</f>
        <v>40</v>
      </c>
      <c r="I1064" s="85">
        <f t="shared" si="49"/>
        <v>100</v>
      </c>
    </row>
    <row r="1065" spans="1:9" ht="15.75" customHeight="1">
      <c r="A1065" s="94" t="s">
        <v>378</v>
      </c>
      <c r="B1065" s="148"/>
      <c r="C1065" s="92" t="s">
        <v>1335</v>
      </c>
      <c r="D1065" s="92" t="s">
        <v>1314</v>
      </c>
      <c r="E1065" s="92" t="s">
        <v>419</v>
      </c>
      <c r="F1065" s="86" t="s">
        <v>317</v>
      </c>
      <c r="G1065" s="85">
        <v>40</v>
      </c>
      <c r="H1065" s="85">
        <v>40</v>
      </c>
      <c r="I1065" s="85">
        <f t="shared" si="49"/>
        <v>100</v>
      </c>
    </row>
    <row r="1066" spans="1:9" ht="15.75" customHeight="1">
      <c r="A1066" s="95" t="s">
        <v>322</v>
      </c>
      <c r="B1066" s="148"/>
      <c r="C1066" s="92" t="s">
        <v>1335</v>
      </c>
      <c r="D1066" s="92" t="s">
        <v>1314</v>
      </c>
      <c r="E1066" s="92" t="s">
        <v>420</v>
      </c>
      <c r="F1066" s="86"/>
      <c r="G1066" s="85">
        <f>SUM(G1067)</f>
        <v>60</v>
      </c>
      <c r="H1066" s="85">
        <f>SUM(H1067)</f>
        <v>60</v>
      </c>
      <c r="I1066" s="85">
        <f t="shared" si="49"/>
        <v>100</v>
      </c>
    </row>
    <row r="1067" spans="1:9" ht="27.75" customHeight="1">
      <c r="A1067" s="94" t="s">
        <v>378</v>
      </c>
      <c r="B1067" s="148"/>
      <c r="C1067" s="92" t="s">
        <v>1335</v>
      </c>
      <c r="D1067" s="92" t="s">
        <v>1314</v>
      </c>
      <c r="E1067" s="92" t="s">
        <v>420</v>
      </c>
      <c r="F1067" s="86" t="s">
        <v>317</v>
      </c>
      <c r="G1067" s="85">
        <v>60</v>
      </c>
      <c r="H1067" s="85">
        <v>60</v>
      </c>
      <c r="I1067" s="85">
        <f t="shared" si="49"/>
        <v>100</v>
      </c>
    </row>
    <row r="1068" spans="1:9" ht="15">
      <c r="A1068" s="94" t="s">
        <v>1374</v>
      </c>
      <c r="B1068" s="157"/>
      <c r="C1068" s="92" t="s">
        <v>1335</v>
      </c>
      <c r="D1068" s="92" t="s">
        <v>1314</v>
      </c>
      <c r="E1068" s="92" t="s">
        <v>1375</v>
      </c>
      <c r="F1068" s="87"/>
      <c r="G1068" s="85">
        <f>SUM(G1069)</f>
        <v>230</v>
      </c>
      <c r="H1068" s="85">
        <f>SUM(H1069)</f>
        <v>230</v>
      </c>
      <c r="I1068" s="85">
        <f t="shared" si="49"/>
        <v>100</v>
      </c>
    </row>
    <row r="1069" spans="1:9" ht="47.25" customHeight="1">
      <c r="A1069" s="134" t="s">
        <v>355</v>
      </c>
      <c r="B1069" s="157"/>
      <c r="C1069" s="92" t="s">
        <v>1335</v>
      </c>
      <c r="D1069" s="92" t="s">
        <v>1314</v>
      </c>
      <c r="E1069" s="92" t="s">
        <v>271</v>
      </c>
      <c r="F1069" s="87"/>
      <c r="G1069" s="85">
        <f>SUM(G1070)</f>
        <v>230</v>
      </c>
      <c r="H1069" s="85">
        <f>SUM(H1070)</f>
        <v>230</v>
      </c>
      <c r="I1069" s="85">
        <f t="shared" si="49"/>
        <v>100</v>
      </c>
    </row>
    <row r="1070" spans="1:9" ht="22.5" customHeight="1">
      <c r="A1070" s="94" t="s">
        <v>378</v>
      </c>
      <c r="B1070" s="157"/>
      <c r="C1070" s="92" t="s">
        <v>1335</v>
      </c>
      <c r="D1070" s="92" t="s">
        <v>1314</v>
      </c>
      <c r="E1070" s="92" t="s">
        <v>271</v>
      </c>
      <c r="F1070" s="87" t="s">
        <v>317</v>
      </c>
      <c r="G1070" s="85">
        <v>230</v>
      </c>
      <c r="H1070" s="85">
        <v>230</v>
      </c>
      <c r="I1070" s="85">
        <f t="shared" si="49"/>
        <v>100</v>
      </c>
    </row>
    <row r="1071" spans="1:9" ht="23.25" customHeight="1">
      <c r="A1071" s="95" t="s">
        <v>1336</v>
      </c>
      <c r="B1071" s="88"/>
      <c r="C1071" s="83" t="s">
        <v>1335</v>
      </c>
      <c r="D1071" s="83" t="s">
        <v>1335</v>
      </c>
      <c r="E1071" s="83"/>
      <c r="F1071" s="84"/>
      <c r="G1071" s="85">
        <f>SUM(G1076)+G1089+G1085+G1092+G1072</f>
        <v>3215.1</v>
      </c>
      <c r="H1071" s="85">
        <f>SUM(H1076)+H1089+H1085+H1092+H1072</f>
        <v>3214.6</v>
      </c>
      <c r="I1071" s="85">
        <f t="shared" si="49"/>
        <v>99.98444838418712</v>
      </c>
    </row>
    <row r="1072" spans="1:9" ht="28.5">
      <c r="A1072" s="95" t="s">
        <v>1330</v>
      </c>
      <c r="B1072" s="82"/>
      <c r="C1072" s="92" t="s">
        <v>1335</v>
      </c>
      <c r="D1072" s="92" t="s">
        <v>1335</v>
      </c>
      <c r="E1072" s="83" t="s">
        <v>1331</v>
      </c>
      <c r="F1072" s="87"/>
      <c r="G1072" s="85">
        <f>SUM(G1073)</f>
        <v>35</v>
      </c>
      <c r="H1072" s="85">
        <f>SUM(H1073)</f>
        <v>35</v>
      </c>
      <c r="I1072" s="85">
        <f t="shared" si="49"/>
        <v>100</v>
      </c>
    </row>
    <row r="1073" spans="1:9" ht="28.5">
      <c r="A1073" s="122" t="s">
        <v>376</v>
      </c>
      <c r="B1073" s="82"/>
      <c r="C1073" s="92" t="s">
        <v>1335</v>
      </c>
      <c r="D1073" s="92" t="s">
        <v>1335</v>
      </c>
      <c r="E1073" s="83" t="s">
        <v>377</v>
      </c>
      <c r="F1073" s="86"/>
      <c r="G1073" s="85">
        <f>SUM(G1074)</f>
        <v>35</v>
      </c>
      <c r="H1073" s="85">
        <f>SUM(H1074)</f>
        <v>35</v>
      </c>
      <c r="I1073" s="85">
        <f t="shared" si="49"/>
        <v>100</v>
      </c>
    </row>
    <row r="1074" spans="1:9" ht="17.25" customHeight="1">
      <c r="A1074" s="17" t="s">
        <v>304</v>
      </c>
      <c r="B1074" s="82"/>
      <c r="C1074" s="92" t="s">
        <v>1335</v>
      </c>
      <c r="D1074" s="92" t="s">
        <v>1335</v>
      </c>
      <c r="E1074" s="83" t="s">
        <v>377</v>
      </c>
      <c r="F1074" s="116" t="s">
        <v>1412</v>
      </c>
      <c r="G1074" s="85">
        <v>35</v>
      </c>
      <c r="H1074" s="85">
        <v>35</v>
      </c>
      <c r="I1074" s="85">
        <f t="shared" si="49"/>
        <v>100</v>
      </c>
    </row>
    <row r="1075" spans="1:9" ht="0.75" customHeight="1" hidden="1">
      <c r="A1075" s="94" t="s">
        <v>1122</v>
      </c>
      <c r="B1075" s="91"/>
      <c r="C1075" s="83" t="s">
        <v>1335</v>
      </c>
      <c r="D1075" s="83" t="s">
        <v>1335</v>
      </c>
      <c r="E1075" s="83" t="s">
        <v>1373</v>
      </c>
      <c r="F1075" s="86" t="s">
        <v>1123</v>
      </c>
      <c r="G1075" s="85"/>
      <c r="H1075" s="85"/>
      <c r="I1075" s="85" t="e">
        <f t="shared" si="49"/>
        <v>#DIV/0!</v>
      </c>
    </row>
    <row r="1076" spans="1:9" ht="17.25" customHeight="1">
      <c r="A1076" s="17" t="s">
        <v>1174</v>
      </c>
      <c r="B1076" s="91"/>
      <c r="C1076" s="92" t="s">
        <v>1335</v>
      </c>
      <c r="D1076" s="92" t="s">
        <v>1335</v>
      </c>
      <c r="E1076" s="92" t="s">
        <v>1175</v>
      </c>
      <c r="F1076" s="86"/>
      <c r="G1076" s="85">
        <f>SUM(G1077+G1083)+G1079</f>
        <v>2345.6</v>
      </c>
      <c r="H1076" s="85">
        <f>SUM(H1077+H1083)+H1079</f>
        <v>2345.1</v>
      </c>
      <c r="I1076" s="85">
        <f t="shared" si="49"/>
        <v>99.97868349249659</v>
      </c>
    </row>
    <row r="1077" spans="1:9" ht="19.5" customHeight="1" hidden="1">
      <c r="A1077" s="17" t="s">
        <v>1176</v>
      </c>
      <c r="B1077" s="92"/>
      <c r="C1077" s="92" t="s">
        <v>1335</v>
      </c>
      <c r="D1077" s="92" t="s">
        <v>1335</v>
      </c>
      <c r="E1077" s="92" t="s">
        <v>1177</v>
      </c>
      <c r="F1077" s="86"/>
      <c r="G1077" s="85">
        <f>SUM(G1078,G1081)</f>
        <v>0</v>
      </c>
      <c r="H1077" s="85">
        <f>SUM(H1078,H1081)</f>
        <v>0</v>
      </c>
      <c r="I1077" s="85" t="e">
        <f t="shared" si="49"/>
        <v>#DIV/0!</v>
      </c>
    </row>
    <row r="1078" spans="1:9" ht="19.5" customHeight="1" hidden="1">
      <c r="A1078" s="94" t="s">
        <v>304</v>
      </c>
      <c r="B1078" s="91"/>
      <c r="C1078" s="92" t="s">
        <v>1335</v>
      </c>
      <c r="D1078" s="92" t="s">
        <v>1335</v>
      </c>
      <c r="E1078" s="92" t="s">
        <v>1177</v>
      </c>
      <c r="F1078" s="86" t="s">
        <v>1412</v>
      </c>
      <c r="G1078" s="85">
        <f>1393.8-1393.8</f>
        <v>0</v>
      </c>
      <c r="H1078" s="85">
        <f>1393.8-1393.8</f>
        <v>0</v>
      </c>
      <c r="I1078" s="85" t="e">
        <f t="shared" si="49"/>
        <v>#DIV/0!</v>
      </c>
    </row>
    <row r="1079" spans="1:9" ht="33" customHeight="1">
      <c r="A1079" s="17" t="s">
        <v>1195</v>
      </c>
      <c r="B1079" s="92"/>
      <c r="C1079" s="92" t="s">
        <v>1335</v>
      </c>
      <c r="D1079" s="92" t="s">
        <v>1335</v>
      </c>
      <c r="E1079" s="92" t="s">
        <v>1178</v>
      </c>
      <c r="F1079" s="86"/>
      <c r="G1079" s="85">
        <f>SUM(G1080)</f>
        <v>445.9</v>
      </c>
      <c r="H1079" s="85">
        <f>SUM(H1080)</f>
        <v>445.9</v>
      </c>
      <c r="I1079" s="85">
        <f t="shared" si="49"/>
        <v>100</v>
      </c>
    </row>
    <row r="1080" spans="1:9" ht="18.75" customHeight="1">
      <c r="A1080" s="94" t="s">
        <v>304</v>
      </c>
      <c r="B1080" s="91"/>
      <c r="C1080" s="92" t="s">
        <v>1335</v>
      </c>
      <c r="D1080" s="92" t="s">
        <v>1335</v>
      </c>
      <c r="E1080" s="92" t="s">
        <v>1178</v>
      </c>
      <c r="F1080" s="86" t="s">
        <v>1412</v>
      </c>
      <c r="G1080" s="85">
        <v>445.9</v>
      </c>
      <c r="H1080" s="85">
        <v>445.9</v>
      </c>
      <c r="I1080" s="85">
        <f t="shared" si="49"/>
        <v>100</v>
      </c>
    </row>
    <row r="1081" spans="1:9" ht="42.75" customHeight="1" hidden="1">
      <c r="A1081" s="94" t="s">
        <v>1179</v>
      </c>
      <c r="B1081" s="91"/>
      <c r="C1081" s="92" t="s">
        <v>1335</v>
      </c>
      <c r="D1081" s="92" t="s">
        <v>1335</v>
      </c>
      <c r="E1081" s="92" t="s">
        <v>1180</v>
      </c>
      <c r="F1081" s="86"/>
      <c r="G1081" s="85">
        <f>SUM(G1082)</f>
        <v>0</v>
      </c>
      <c r="H1081" s="85">
        <f>SUM(H1082)</f>
        <v>0</v>
      </c>
      <c r="I1081" s="85" t="e">
        <f t="shared" si="49"/>
        <v>#DIV/0!</v>
      </c>
    </row>
    <row r="1082" spans="1:9" ht="19.5" customHeight="1" hidden="1">
      <c r="A1082" s="94" t="s">
        <v>1411</v>
      </c>
      <c r="B1082" s="91"/>
      <c r="C1082" s="92" t="s">
        <v>1335</v>
      </c>
      <c r="D1082" s="92" t="s">
        <v>1335</v>
      </c>
      <c r="E1082" s="92" t="s">
        <v>1180</v>
      </c>
      <c r="F1082" s="86" t="s">
        <v>1412</v>
      </c>
      <c r="G1082" s="85"/>
      <c r="H1082" s="85"/>
      <c r="I1082" s="85" t="e">
        <f t="shared" si="49"/>
        <v>#DIV/0!</v>
      </c>
    </row>
    <row r="1083" spans="1:9" ht="30.75" customHeight="1">
      <c r="A1083" s="95" t="s">
        <v>303</v>
      </c>
      <c r="B1083" s="91"/>
      <c r="C1083" s="92" t="s">
        <v>1335</v>
      </c>
      <c r="D1083" s="92" t="s">
        <v>1335</v>
      </c>
      <c r="E1083" s="92" t="s">
        <v>1181</v>
      </c>
      <c r="F1083" s="86"/>
      <c r="G1083" s="85">
        <f>SUM(G1084)</f>
        <v>1899.7</v>
      </c>
      <c r="H1083" s="85">
        <f>SUM(H1084)</f>
        <v>1899.2</v>
      </c>
      <c r="I1083" s="85">
        <f t="shared" si="49"/>
        <v>99.97368005474549</v>
      </c>
    </row>
    <row r="1084" spans="1:9" ht="18" customHeight="1">
      <c r="A1084" s="94" t="s">
        <v>304</v>
      </c>
      <c r="B1084" s="91"/>
      <c r="C1084" s="92" t="s">
        <v>1335</v>
      </c>
      <c r="D1084" s="92" t="s">
        <v>1335</v>
      </c>
      <c r="E1084" s="92" t="s">
        <v>1181</v>
      </c>
      <c r="F1084" s="86" t="s">
        <v>1412</v>
      </c>
      <c r="G1084" s="85">
        <v>1899.7</v>
      </c>
      <c r="H1084" s="85">
        <v>1899.2</v>
      </c>
      <c r="I1084" s="85">
        <f t="shared" si="49"/>
        <v>99.97368005474549</v>
      </c>
    </row>
    <row r="1085" spans="1:9" ht="15">
      <c r="A1085" s="125" t="s">
        <v>1182</v>
      </c>
      <c r="B1085" s="88"/>
      <c r="C1085" s="83" t="s">
        <v>1335</v>
      </c>
      <c r="D1085" s="83" t="s">
        <v>1335</v>
      </c>
      <c r="E1085" s="83" t="s">
        <v>1338</v>
      </c>
      <c r="F1085" s="84"/>
      <c r="G1085" s="85">
        <f aca="true" t="shared" si="50" ref="G1085:H1087">SUM(G1086)</f>
        <v>537.1</v>
      </c>
      <c r="H1085" s="85">
        <f t="shared" si="50"/>
        <v>537.1</v>
      </c>
      <c r="I1085" s="85">
        <f t="shared" si="49"/>
        <v>100</v>
      </c>
    </row>
    <row r="1086" spans="1:9" ht="28.5">
      <c r="A1086" s="122" t="s">
        <v>1183</v>
      </c>
      <c r="B1086" s="156"/>
      <c r="C1086" s="92" t="s">
        <v>1335</v>
      </c>
      <c r="D1086" s="92" t="s">
        <v>1335</v>
      </c>
      <c r="E1086" s="92" t="s">
        <v>1184</v>
      </c>
      <c r="F1086" s="86"/>
      <c r="G1086" s="85">
        <f t="shared" si="50"/>
        <v>537.1</v>
      </c>
      <c r="H1086" s="85">
        <f t="shared" si="50"/>
        <v>537.1</v>
      </c>
      <c r="I1086" s="85">
        <f t="shared" si="49"/>
        <v>100</v>
      </c>
    </row>
    <row r="1087" spans="1:9" ht="55.5" customHeight="1">
      <c r="A1087" s="122" t="s">
        <v>1185</v>
      </c>
      <c r="B1087" s="156"/>
      <c r="C1087" s="92" t="s">
        <v>1335</v>
      </c>
      <c r="D1087" s="92" t="s">
        <v>1335</v>
      </c>
      <c r="E1087" s="92" t="s">
        <v>1186</v>
      </c>
      <c r="F1087" s="86"/>
      <c r="G1087" s="85">
        <f t="shared" si="50"/>
        <v>537.1</v>
      </c>
      <c r="H1087" s="85">
        <f t="shared" si="50"/>
        <v>537.1</v>
      </c>
      <c r="I1087" s="85">
        <f t="shared" si="49"/>
        <v>100</v>
      </c>
    </row>
    <row r="1088" spans="1:9" ht="22.5" customHeight="1">
      <c r="A1088" s="95" t="s">
        <v>1319</v>
      </c>
      <c r="B1088" s="156"/>
      <c r="C1088" s="92" t="s">
        <v>1335</v>
      </c>
      <c r="D1088" s="92" t="s">
        <v>1335</v>
      </c>
      <c r="E1088" s="92" t="s">
        <v>1186</v>
      </c>
      <c r="F1088" s="86" t="s">
        <v>1320</v>
      </c>
      <c r="G1088" s="85">
        <v>537.1</v>
      </c>
      <c r="H1088" s="85">
        <v>537.1</v>
      </c>
      <c r="I1088" s="85">
        <f t="shared" si="49"/>
        <v>100</v>
      </c>
    </row>
    <row r="1089" spans="1:9" ht="18.75" customHeight="1">
      <c r="A1089" s="95" t="s">
        <v>1480</v>
      </c>
      <c r="B1089" s="107"/>
      <c r="C1089" s="92" t="s">
        <v>1335</v>
      </c>
      <c r="D1089" s="92" t="s">
        <v>1335</v>
      </c>
      <c r="E1089" s="92" t="s">
        <v>1481</v>
      </c>
      <c r="F1089" s="87"/>
      <c r="G1089" s="85">
        <f>SUM(G1090)</f>
        <v>177</v>
      </c>
      <c r="H1089" s="85">
        <f>SUM(H1090)</f>
        <v>177</v>
      </c>
      <c r="I1089" s="85">
        <f t="shared" si="49"/>
        <v>100</v>
      </c>
    </row>
    <row r="1090" spans="1:9" ht="42.75" customHeight="1">
      <c r="A1090" s="284" t="s">
        <v>429</v>
      </c>
      <c r="B1090" s="115"/>
      <c r="C1090" s="90" t="s">
        <v>1335</v>
      </c>
      <c r="D1090" s="90" t="s">
        <v>1335</v>
      </c>
      <c r="E1090" s="90" t="s">
        <v>430</v>
      </c>
      <c r="F1090" s="116"/>
      <c r="G1090" s="21">
        <f>SUM(G1091)</f>
        <v>177</v>
      </c>
      <c r="H1090" s="21">
        <f>SUM(H1091)</f>
        <v>177</v>
      </c>
      <c r="I1090" s="85">
        <f t="shared" si="49"/>
        <v>100</v>
      </c>
    </row>
    <row r="1091" spans="1:9" ht="18" customHeight="1">
      <c r="A1091" s="284" t="s">
        <v>1122</v>
      </c>
      <c r="B1091" s="115"/>
      <c r="C1091" s="90" t="s">
        <v>1335</v>
      </c>
      <c r="D1091" s="90" t="s">
        <v>1335</v>
      </c>
      <c r="E1091" s="90" t="s">
        <v>430</v>
      </c>
      <c r="F1091" s="116" t="s">
        <v>1123</v>
      </c>
      <c r="G1091" s="21">
        <v>177</v>
      </c>
      <c r="H1091" s="21">
        <v>177</v>
      </c>
      <c r="I1091" s="85">
        <f t="shared" si="49"/>
        <v>100</v>
      </c>
    </row>
    <row r="1092" spans="1:9" ht="15">
      <c r="A1092" s="94" t="s">
        <v>1374</v>
      </c>
      <c r="B1092" s="157"/>
      <c r="C1092" s="92" t="s">
        <v>1335</v>
      </c>
      <c r="D1092" s="92" t="s">
        <v>1335</v>
      </c>
      <c r="E1092" s="92" t="s">
        <v>1375</v>
      </c>
      <c r="F1092" s="87"/>
      <c r="G1092" s="85">
        <f>SUM(G1095)+G1093</f>
        <v>120.4</v>
      </c>
      <c r="H1092" s="85">
        <f>SUM(H1095)+H1093</f>
        <v>120.4</v>
      </c>
      <c r="I1092" s="85">
        <f t="shared" si="49"/>
        <v>100</v>
      </c>
    </row>
    <row r="1093" spans="1:9" ht="42.75" hidden="1">
      <c r="A1093" s="134" t="s">
        <v>355</v>
      </c>
      <c r="B1093" s="157"/>
      <c r="C1093" s="92" t="s">
        <v>1335</v>
      </c>
      <c r="D1093" s="92" t="s">
        <v>1335</v>
      </c>
      <c r="E1093" s="92" t="s">
        <v>271</v>
      </c>
      <c r="F1093" s="87"/>
      <c r="G1093" s="85">
        <f>SUM(G1094)</f>
        <v>0</v>
      </c>
      <c r="H1093" s="85">
        <f>SUM(H1094)</f>
        <v>0</v>
      </c>
      <c r="I1093" s="85" t="e">
        <f t="shared" si="49"/>
        <v>#DIV/0!</v>
      </c>
    </row>
    <row r="1094" spans="1:9" ht="15" hidden="1">
      <c r="A1094" s="94" t="s">
        <v>304</v>
      </c>
      <c r="B1094" s="157"/>
      <c r="C1094" s="92" t="s">
        <v>1335</v>
      </c>
      <c r="D1094" s="92" t="s">
        <v>1335</v>
      </c>
      <c r="E1094" s="92" t="s">
        <v>271</v>
      </c>
      <c r="F1094" s="87" t="s">
        <v>1412</v>
      </c>
      <c r="G1094" s="85"/>
      <c r="H1094" s="85"/>
      <c r="I1094" s="85" t="e">
        <f t="shared" si="49"/>
        <v>#DIV/0!</v>
      </c>
    </row>
    <row r="1095" spans="1:9" ht="42.75">
      <c r="A1095" s="134" t="s">
        <v>431</v>
      </c>
      <c r="B1095" s="157"/>
      <c r="C1095" s="92" t="s">
        <v>1335</v>
      </c>
      <c r="D1095" s="92" t="s">
        <v>1335</v>
      </c>
      <c r="E1095" s="92" t="s">
        <v>432</v>
      </c>
      <c r="F1095" s="87"/>
      <c r="G1095" s="85">
        <f>SUM(G1096:G1097)</f>
        <v>120.4</v>
      </c>
      <c r="H1095" s="85">
        <f>SUM(H1096:H1097)</f>
        <v>120.4</v>
      </c>
      <c r="I1095" s="85">
        <f t="shared" si="49"/>
        <v>100</v>
      </c>
    </row>
    <row r="1096" spans="1:9" ht="22.5" customHeight="1">
      <c r="A1096" s="94" t="s">
        <v>1122</v>
      </c>
      <c r="B1096" s="157"/>
      <c r="C1096" s="92" t="s">
        <v>1335</v>
      </c>
      <c r="D1096" s="92" t="s">
        <v>1335</v>
      </c>
      <c r="E1096" s="92" t="s">
        <v>432</v>
      </c>
      <c r="F1096" s="87" t="s">
        <v>1123</v>
      </c>
      <c r="G1096" s="85">
        <v>50.5</v>
      </c>
      <c r="H1096" s="85">
        <v>50.5</v>
      </c>
      <c r="I1096" s="85">
        <f t="shared" si="49"/>
        <v>100</v>
      </c>
    </row>
    <row r="1097" spans="1:9" ht="22.5" customHeight="1">
      <c r="A1097" s="94" t="s">
        <v>378</v>
      </c>
      <c r="B1097" s="157"/>
      <c r="C1097" s="92" t="s">
        <v>1335</v>
      </c>
      <c r="D1097" s="92" t="s">
        <v>1335</v>
      </c>
      <c r="E1097" s="92" t="s">
        <v>432</v>
      </c>
      <c r="F1097" s="87" t="s">
        <v>317</v>
      </c>
      <c r="G1097" s="85">
        <v>69.9</v>
      </c>
      <c r="H1097" s="85">
        <v>69.9</v>
      </c>
      <c r="I1097" s="85">
        <f t="shared" si="49"/>
        <v>100</v>
      </c>
    </row>
    <row r="1098" spans="1:9" ht="15">
      <c r="A1098" s="94" t="s">
        <v>1199</v>
      </c>
      <c r="B1098" s="91"/>
      <c r="C1098" s="92" t="s">
        <v>1335</v>
      </c>
      <c r="D1098" s="92" t="s">
        <v>1463</v>
      </c>
      <c r="E1098" s="92"/>
      <c r="F1098" s="86"/>
      <c r="G1098" s="85">
        <f>SUM(G1099)</f>
        <v>1598.3</v>
      </c>
      <c r="H1098" s="85">
        <f>SUM(H1099)</f>
        <v>1598.3</v>
      </c>
      <c r="I1098" s="85">
        <f t="shared" si="49"/>
        <v>100</v>
      </c>
    </row>
    <row r="1099" spans="1:9" ht="15">
      <c r="A1099" s="94" t="s">
        <v>1374</v>
      </c>
      <c r="B1099" s="157"/>
      <c r="C1099" s="92" t="s">
        <v>1335</v>
      </c>
      <c r="D1099" s="92" t="s">
        <v>1463</v>
      </c>
      <c r="E1099" s="92" t="s">
        <v>1375</v>
      </c>
      <c r="F1099" s="87"/>
      <c r="G1099" s="85">
        <f>SUM(G1100,G1102,G1103,G1104)+G1106</f>
        <v>1598.3</v>
      </c>
      <c r="H1099" s="85">
        <f>SUM(H1100,H1102,H1103,H1104)+H1106</f>
        <v>1598.3</v>
      </c>
      <c r="I1099" s="85">
        <f t="shared" si="49"/>
        <v>100</v>
      </c>
    </row>
    <row r="1100" spans="1:9" ht="42.75">
      <c r="A1100" s="134" t="s">
        <v>436</v>
      </c>
      <c r="B1100" s="157"/>
      <c r="C1100" s="92" t="s">
        <v>1335</v>
      </c>
      <c r="D1100" s="92" t="s">
        <v>1463</v>
      </c>
      <c r="E1100" s="92" t="s">
        <v>1456</v>
      </c>
      <c r="F1100" s="87"/>
      <c r="G1100" s="85">
        <f>SUM(G1101)</f>
        <v>204.5</v>
      </c>
      <c r="H1100" s="85">
        <f>SUM(H1101)</f>
        <v>204.5</v>
      </c>
      <c r="I1100" s="85">
        <f t="shared" si="49"/>
        <v>100</v>
      </c>
    </row>
    <row r="1101" spans="1:9" ht="22.5" customHeight="1">
      <c r="A1101" s="94" t="s">
        <v>1122</v>
      </c>
      <c r="B1101" s="157"/>
      <c r="C1101" s="92" t="s">
        <v>1335</v>
      </c>
      <c r="D1101" s="92" t="s">
        <v>1463</v>
      </c>
      <c r="E1101" s="92" t="s">
        <v>1456</v>
      </c>
      <c r="F1101" s="87" t="s">
        <v>1123</v>
      </c>
      <c r="G1101" s="85">
        <v>204.5</v>
      </c>
      <c r="H1101" s="85">
        <v>204.5</v>
      </c>
      <c r="I1101" s="85">
        <f t="shared" si="49"/>
        <v>100</v>
      </c>
    </row>
    <row r="1102" spans="1:9" ht="19.5" customHeight="1" hidden="1">
      <c r="A1102" s="94" t="s">
        <v>928</v>
      </c>
      <c r="B1102" s="157"/>
      <c r="C1102" s="92" t="s">
        <v>1335</v>
      </c>
      <c r="D1102" s="92" t="s">
        <v>1463</v>
      </c>
      <c r="E1102" s="92" t="s">
        <v>245</v>
      </c>
      <c r="F1102" s="87"/>
      <c r="G1102" s="85"/>
      <c r="H1102" s="85"/>
      <c r="I1102" s="85" t="e">
        <f t="shared" si="49"/>
        <v>#DIV/0!</v>
      </c>
    </row>
    <row r="1103" spans="1:9" ht="19.5" customHeight="1" hidden="1">
      <c r="A1103" s="94" t="s">
        <v>246</v>
      </c>
      <c r="B1103" s="157"/>
      <c r="C1103" s="92" t="s">
        <v>1335</v>
      </c>
      <c r="D1103" s="92" t="s">
        <v>1463</v>
      </c>
      <c r="E1103" s="92" t="s">
        <v>247</v>
      </c>
      <c r="F1103" s="87"/>
      <c r="G1103" s="85"/>
      <c r="H1103" s="85"/>
      <c r="I1103" s="85" t="e">
        <f t="shared" si="49"/>
        <v>#DIV/0!</v>
      </c>
    </row>
    <row r="1104" spans="1:9" ht="20.25" customHeight="1">
      <c r="A1104" s="94" t="s">
        <v>437</v>
      </c>
      <c r="B1104" s="157"/>
      <c r="C1104" s="92" t="s">
        <v>1335</v>
      </c>
      <c r="D1104" s="92" t="s">
        <v>1463</v>
      </c>
      <c r="E1104" s="92" t="s">
        <v>438</v>
      </c>
      <c r="F1104" s="87"/>
      <c r="G1104" s="85">
        <f>SUM(G1105)</f>
        <v>1393.8</v>
      </c>
      <c r="H1104" s="85">
        <f>SUM(H1105)</f>
        <v>1393.8</v>
      </c>
      <c r="I1104" s="85">
        <f t="shared" si="49"/>
        <v>100</v>
      </c>
    </row>
    <row r="1105" spans="1:9" ht="18" customHeight="1">
      <c r="A1105" s="94" t="s">
        <v>1122</v>
      </c>
      <c r="B1105" s="157"/>
      <c r="C1105" s="92" t="s">
        <v>1335</v>
      </c>
      <c r="D1105" s="92" t="s">
        <v>1463</v>
      </c>
      <c r="E1105" s="92" t="s">
        <v>438</v>
      </c>
      <c r="F1105" s="87" t="s">
        <v>1123</v>
      </c>
      <c r="G1105" s="85">
        <v>1393.8</v>
      </c>
      <c r="H1105" s="85">
        <v>1393.8</v>
      </c>
      <c r="I1105" s="85">
        <f t="shared" si="49"/>
        <v>100</v>
      </c>
    </row>
    <row r="1106" spans="1:9" ht="42.75" hidden="1">
      <c r="A1106" s="94" t="s">
        <v>439</v>
      </c>
      <c r="B1106" s="157"/>
      <c r="C1106" s="92" t="s">
        <v>1335</v>
      </c>
      <c r="D1106" s="92" t="s">
        <v>1463</v>
      </c>
      <c r="E1106" s="92" t="s">
        <v>440</v>
      </c>
      <c r="F1106" s="87"/>
      <c r="G1106" s="85">
        <f>SUM(G1107)</f>
        <v>0</v>
      </c>
      <c r="H1106" s="85">
        <f>SUM(H1107)</f>
        <v>0</v>
      </c>
      <c r="I1106" s="85" t="e">
        <f t="shared" si="49"/>
        <v>#DIV/0!</v>
      </c>
    </row>
    <row r="1107" spans="1:9" ht="19.5" customHeight="1" hidden="1">
      <c r="A1107" s="94" t="s">
        <v>313</v>
      </c>
      <c r="B1107" s="107"/>
      <c r="C1107" s="92" t="s">
        <v>1335</v>
      </c>
      <c r="D1107" s="92" t="s">
        <v>1463</v>
      </c>
      <c r="E1107" s="92" t="s">
        <v>440</v>
      </c>
      <c r="F1107" s="87" t="s">
        <v>317</v>
      </c>
      <c r="G1107" s="85"/>
      <c r="H1107" s="85"/>
      <c r="I1107" s="85" t="e">
        <f t="shared" si="49"/>
        <v>#DIV/0!</v>
      </c>
    </row>
    <row r="1108" spans="1:9" s="278" customFormat="1" ht="18.75" customHeight="1">
      <c r="A1108" s="149" t="s">
        <v>1658</v>
      </c>
      <c r="B1108" s="89"/>
      <c r="C1108" s="90" t="s">
        <v>1354</v>
      </c>
      <c r="D1108" s="90"/>
      <c r="E1108" s="90"/>
      <c r="F1108" s="116"/>
      <c r="G1108" s="21">
        <f>SUM(G1109+G1125+G1121)</f>
        <v>9692.6</v>
      </c>
      <c r="H1108" s="21">
        <f>SUM(H1109+H1125+H1121)</f>
        <v>9691.900000000001</v>
      </c>
      <c r="I1108" s="85">
        <f t="shared" si="49"/>
        <v>99.99277799558428</v>
      </c>
    </row>
    <row r="1109" spans="1:9" ht="17.25" customHeight="1">
      <c r="A1109" s="95" t="s">
        <v>867</v>
      </c>
      <c r="B1109" s="82"/>
      <c r="C1109" s="83" t="s">
        <v>1354</v>
      </c>
      <c r="D1109" s="83" t="s">
        <v>1312</v>
      </c>
      <c r="E1109" s="83"/>
      <c r="F1109" s="84"/>
      <c r="G1109" s="85">
        <f>SUM(G1110,G1112,G1115)</f>
        <v>5673.6</v>
      </c>
      <c r="H1109" s="85">
        <f>SUM(H1110,H1112,H1115)</f>
        <v>5673.6</v>
      </c>
      <c r="I1109" s="85">
        <f t="shared" si="49"/>
        <v>100</v>
      </c>
    </row>
    <row r="1110" spans="1:9" ht="19.5" customHeight="1" hidden="1">
      <c r="A1110" s="94" t="s">
        <v>1372</v>
      </c>
      <c r="B1110" s="82"/>
      <c r="C1110" s="83" t="s">
        <v>1463</v>
      </c>
      <c r="D1110" s="83" t="s">
        <v>1348</v>
      </c>
      <c r="E1110" s="92" t="s">
        <v>1373</v>
      </c>
      <c r="F1110" s="86"/>
      <c r="G1110" s="85">
        <f>SUM(G1111)</f>
        <v>0</v>
      </c>
      <c r="H1110" s="85">
        <f>SUM(H1111)</f>
        <v>0</v>
      </c>
      <c r="I1110" s="85" t="e">
        <f t="shared" si="49"/>
        <v>#DIV/0!</v>
      </c>
    </row>
    <row r="1111" spans="1:9" ht="19.5" customHeight="1" hidden="1">
      <c r="A1111" s="95" t="s">
        <v>1319</v>
      </c>
      <c r="B1111" s="82"/>
      <c r="C1111" s="83" t="s">
        <v>1463</v>
      </c>
      <c r="D1111" s="83" t="s">
        <v>1348</v>
      </c>
      <c r="E1111" s="92" t="s">
        <v>1373</v>
      </c>
      <c r="F1111" s="86" t="s">
        <v>1320</v>
      </c>
      <c r="G1111" s="85">
        <f>50.3-50.3</f>
        <v>0</v>
      </c>
      <c r="H1111" s="85">
        <f>50.3-50.3</f>
        <v>0</v>
      </c>
      <c r="I1111" s="85" t="e">
        <f t="shared" si="49"/>
        <v>#DIV/0!</v>
      </c>
    </row>
    <row r="1112" spans="1:9" ht="15" hidden="1">
      <c r="A1112" s="95" t="s">
        <v>1659</v>
      </c>
      <c r="B1112" s="82"/>
      <c r="C1112" s="83" t="s">
        <v>1354</v>
      </c>
      <c r="D1112" s="83" t="s">
        <v>1312</v>
      </c>
      <c r="E1112" s="98" t="s">
        <v>1164</v>
      </c>
      <c r="F1112" s="84"/>
      <c r="G1112" s="85">
        <f>SUM(G1113)</f>
        <v>0</v>
      </c>
      <c r="H1112" s="85">
        <f>SUM(H1113)</f>
        <v>0</v>
      </c>
      <c r="I1112" s="85" t="e">
        <f t="shared" si="49"/>
        <v>#DIV/0!</v>
      </c>
    </row>
    <row r="1113" spans="1:9" ht="19.5" customHeight="1" hidden="1">
      <c r="A1113" s="95" t="s">
        <v>1131</v>
      </c>
      <c r="B1113" s="82"/>
      <c r="C1113" s="83" t="s">
        <v>1354</v>
      </c>
      <c r="D1113" s="83" t="s">
        <v>1312</v>
      </c>
      <c r="E1113" s="98" t="s">
        <v>1165</v>
      </c>
      <c r="F1113" s="84"/>
      <c r="G1113" s="85">
        <f>SUM(G1114)</f>
        <v>0</v>
      </c>
      <c r="H1113" s="85">
        <f>SUM(H1114)</f>
        <v>0</v>
      </c>
      <c r="I1113" s="85" t="e">
        <f t="shared" si="49"/>
        <v>#DIV/0!</v>
      </c>
    </row>
    <row r="1114" spans="1:9" ht="19.5" customHeight="1" hidden="1">
      <c r="A1114" s="95" t="s">
        <v>1319</v>
      </c>
      <c r="B1114" s="82"/>
      <c r="C1114" s="83" t="s">
        <v>1354</v>
      </c>
      <c r="D1114" s="83" t="s">
        <v>1312</v>
      </c>
      <c r="E1114" s="98" t="s">
        <v>1165</v>
      </c>
      <c r="F1114" s="84" t="s">
        <v>1320</v>
      </c>
      <c r="G1114" s="85">
        <f>3278.8-3278.8</f>
        <v>0</v>
      </c>
      <c r="H1114" s="85">
        <f>3278.8-3278.8</f>
        <v>0</v>
      </c>
      <c r="I1114" s="85" t="e">
        <f t="shared" si="49"/>
        <v>#DIV/0!</v>
      </c>
    </row>
    <row r="1115" spans="1:9" ht="23.25" customHeight="1">
      <c r="A1115" s="94" t="s">
        <v>1374</v>
      </c>
      <c r="B1115" s="82"/>
      <c r="C1115" s="83" t="s">
        <v>1354</v>
      </c>
      <c r="D1115" s="83" t="s">
        <v>1312</v>
      </c>
      <c r="E1115" s="98" t="s">
        <v>1375</v>
      </c>
      <c r="F1115" s="84"/>
      <c r="G1115" s="85">
        <f>SUM(G1116)+G1119</f>
        <v>5673.6</v>
      </c>
      <c r="H1115" s="85">
        <f>SUM(H1116)+H1119</f>
        <v>5673.6</v>
      </c>
      <c r="I1115" s="85">
        <f t="shared" si="49"/>
        <v>100</v>
      </c>
    </row>
    <row r="1116" spans="1:9" ht="28.5">
      <c r="A1116" s="95" t="s">
        <v>515</v>
      </c>
      <c r="B1116" s="82"/>
      <c r="C1116" s="83" t="s">
        <v>1354</v>
      </c>
      <c r="D1116" s="83" t="s">
        <v>1312</v>
      </c>
      <c r="E1116" s="98" t="s">
        <v>516</v>
      </c>
      <c r="F1116" s="84"/>
      <c r="G1116" s="85">
        <f>SUM(G1117:G1118)</f>
        <v>3170</v>
      </c>
      <c r="H1116" s="85">
        <f>SUM(H1117:H1118)</f>
        <v>3170</v>
      </c>
      <c r="I1116" s="85">
        <f t="shared" si="49"/>
        <v>100</v>
      </c>
    </row>
    <row r="1117" spans="1:9" ht="40.5" customHeight="1">
      <c r="A1117" s="95" t="s">
        <v>540</v>
      </c>
      <c r="B1117" s="82"/>
      <c r="C1117" s="83" t="s">
        <v>1354</v>
      </c>
      <c r="D1117" s="83" t="s">
        <v>1312</v>
      </c>
      <c r="E1117" s="98" t="s">
        <v>516</v>
      </c>
      <c r="F1117" s="84" t="s">
        <v>235</v>
      </c>
      <c r="G1117" s="85">
        <v>3010</v>
      </c>
      <c r="H1117" s="85">
        <v>3010</v>
      </c>
      <c r="I1117" s="85">
        <f t="shared" si="49"/>
        <v>100</v>
      </c>
    </row>
    <row r="1118" spans="1:9" ht="21.75" customHeight="1">
      <c r="A1118" s="94" t="s">
        <v>378</v>
      </c>
      <c r="B1118" s="82"/>
      <c r="C1118" s="83" t="s">
        <v>1354</v>
      </c>
      <c r="D1118" s="83" t="s">
        <v>1312</v>
      </c>
      <c r="E1118" s="98" t="s">
        <v>516</v>
      </c>
      <c r="F1118" s="84" t="s">
        <v>317</v>
      </c>
      <c r="G1118" s="85">
        <v>160</v>
      </c>
      <c r="H1118" s="85">
        <v>160</v>
      </c>
      <c r="I1118" s="85">
        <f t="shared" si="49"/>
        <v>100</v>
      </c>
    </row>
    <row r="1119" spans="1:9" ht="40.5" customHeight="1">
      <c r="A1119" s="95" t="s">
        <v>518</v>
      </c>
      <c r="B1119" s="82"/>
      <c r="C1119" s="83" t="s">
        <v>1354</v>
      </c>
      <c r="D1119" s="83" t="s">
        <v>1312</v>
      </c>
      <c r="E1119" s="98" t="s">
        <v>440</v>
      </c>
      <c r="F1119" s="84"/>
      <c r="G1119" s="85">
        <f>SUM(G1120)</f>
        <v>2503.6</v>
      </c>
      <c r="H1119" s="85">
        <f>SUM(H1120)</f>
        <v>2503.6</v>
      </c>
      <c r="I1119" s="85">
        <f t="shared" si="49"/>
        <v>100</v>
      </c>
    </row>
    <row r="1120" spans="1:9" ht="24" customHeight="1">
      <c r="A1120" s="94" t="s">
        <v>378</v>
      </c>
      <c r="B1120" s="82"/>
      <c r="C1120" s="83" t="s">
        <v>1354</v>
      </c>
      <c r="D1120" s="83" t="s">
        <v>1312</v>
      </c>
      <c r="E1120" s="98" t="s">
        <v>440</v>
      </c>
      <c r="F1120" s="84" t="s">
        <v>317</v>
      </c>
      <c r="G1120" s="85">
        <v>2503.6</v>
      </c>
      <c r="H1120" s="85">
        <v>2503.6</v>
      </c>
      <c r="I1120" s="85">
        <f t="shared" si="49"/>
        <v>100</v>
      </c>
    </row>
    <row r="1121" spans="1:9" ht="15">
      <c r="A1121" s="95" t="s">
        <v>519</v>
      </c>
      <c r="B1121" s="82"/>
      <c r="C1121" s="83" t="s">
        <v>1354</v>
      </c>
      <c r="D1121" s="83" t="s">
        <v>1314</v>
      </c>
      <c r="E1121" s="92"/>
      <c r="F1121" s="86"/>
      <c r="G1121" s="85">
        <f aca="true" t="shared" si="51" ref="G1121:H1123">SUM(G1122)</f>
        <v>363.5</v>
      </c>
      <c r="H1121" s="85">
        <f t="shared" si="51"/>
        <v>363.5</v>
      </c>
      <c r="I1121" s="85">
        <f t="shared" si="49"/>
        <v>100</v>
      </c>
    </row>
    <row r="1122" spans="1:9" ht="18.75" customHeight="1">
      <c r="A1122" s="95" t="s">
        <v>1480</v>
      </c>
      <c r="B1122" s="82"/>
      <c r="C1122" s="83" t="s">
        <v>1354</v>
      </c>
      <c r="D1122" s="83" t="s">
        <v>1314</v>
      </c>
      <c r="E1122" s="83" t="s">
        <v>1481</v>
      </c>
      <c r="F1122" s="86"/>
      <c r="G1122" s="85">
        <f t="shared" si="51"/>
        <v>363.5</v>
      </c>
      <c r="H1122" s="85">
        <f t="shared" si="51"/>
        <v>363.5</v>
      </c>
      <c r="I1122" s="85">
        <f aca="true" t="shared" si="52" ref="I1122:I1185">SUM(H1122/G1122*100)</f>
        <v>100</v>
      </c>
    </row>
    <row r="1123" spans="1:9" ht="33" customHeight="1">
      <c r="A1123" s="95" t="s">
        <v>520</v>
      </c>
      <c r="B1123" s="82"/>
      <c r="C1123" s="83" t="s">
        <v>1354</v>
      </c>
      <c r="D1123" s="83" t="s">
        <v>1314</v>
      </c>
      <c r="E1123" s="83" t="s">
        <v>232</v>
      </c>
      <c r="F1123" s="86"/>
      <c r="G1123" s="85">
        <f t="shared" si="51"/>
        <v>363.5</v>
      </c>
      <c r="H1123" s="85">
        <f t="shared" si="51"/>
        <v>363.5</v>
      </c>
      <c r="I1123" s="85">
        <f t="shared" si="52"/>
        <v>100</v>
      </c>
    </row>
    <row r="1124" spans="1:9" ht="22.5" customHeight="1">
      <c r="A1124" s="94" t="s">
        <v>378</v>
      </c>
      <c r="B1124" s="82"/>
      <c r="C1124" s="83" t="s">
        <v>1354</v>
      </c>
      <c r="D1124" s="83" t="s">
        <v>1314</v>
      </c>
      <c r="E1124" s="83" t="s">
        <v>232</v>
      </c>
      <c r="F1124" s="84" t="s">
        <v>317</v>
      </c>
      <c r="G1124" s="85">
        <v>363.5</v>
      </c>
      <c r="H1124" s="85">
        <v>363.5</v>
      </c>
      <c r="I1124" s="85">
        <f t="shared" si="52"/>
        <v>100</v>
      </c>
    </row>
    <row r="1125" spans="1:9" ht="15">
      <c r="A1125" s="95" t="s">
        <v>868</v>
      </c>
      <c r="B1125" s="82"/>
      <c r="C1125" s="83" t="s">
        <v>1354</v>
      </c>
      <c r="D1125" s="83" t="s">
        <v>1378</v>
      </c>
      <c r="E1125" s="92"/>
      <c r="F1125" s="86"/>
      <c r="G1125" s="85">
        <f>SUM(G1129+G1132)+G1126</f>
        <v>3655.5</v>
      </c>
      <c r="H1125" s="85">
        <f>SUM(H1129+H1132)+H1126</f>
        <v>3654.8</v>
      </c>
      <c r="I1125" s="85">
        <f t="shared" si="52"/>
        <v>99.98085077280811</v>
      </c>
    </row>
    <row r="1126" spans="1:9" ht="28.5">
      <c r="A1126" s="95" t="s">
        <v>1330</v>
      </c>
      <c r="B1126" s="82"/>
      <c r="C1126" s="83" t="s">
        <v>1354</v>
      </c>
      <c r="D1126" s="83" t="s">
        <v>1378</v>
      </c>
      <c r="E1126" s="83" t="s">
        <v>1331</v>
      </c>
      <c r="F1126" s="87"/>
      <c r="G1126" s="85">
        <f>SUM(G1127)</f>
        <v>35</v>
      </c>
      <c r="H1126" s="85">
        <f>SUM(H1127)</f>
        <v>35</v>
      </c>
      <c r="I1126" s="85">
        <f t="shared" si="52"/>
        <v>100</v>
      </c>
    </row>
    <row r="1127" spans="1:9" ht="28.5">
      <c r="A1127" s="122" t="s">
        <v>376</v>
      </c>
      <c r="B1127" s="82"/>
      <c r="C1127" s="83" t="s">
        <v>1354</v>
      </c>
      <c r="D1127" s="83" t="s">
        <v>1378</v>
      </c>
      <c r="E1127" s="83" t="s">
        <v>377</v>
      </c>
      <c r="F1127" s="86"/>
      <c r="G1127" s="85">
        <f>SUM(G1128)</f>
        <v>35</v>
      </c>
      <c r="H1127" s="85">
        <f>SUM(H1128)</f>
        <v>35</v>
      </c>
      <c r="I1127" s="85">
        <f t="shared" si="52"/>
        <v>100</v>
      </c>
    </row>
    <row r="1128" spans="1:9" ht="15">
      <c r="A1128" s="95" t="s">
        <v>1319</v>
      </c>
      <c r="B1128" s="82"/>
      <c r="C1128" s="83" t="s">
        <v>1354</v>
      </c>
      <c r="D1128" s="83" t="s">
        <v>1378</v>
      </c>
      <c r="E1128" s="83" t="s">
        <v>377</v>
      </c>
      <c r="F1128" s="116" t="s">
        <v>1320</v>
      </c>
      <c r="G1128" s="85">
        <v>35</v>
      </c>
      <c r="H1128" s="85">
        <v>35</v>
      </c>
      <c r="I1128" s="85">
        <f t="shared" si="52"/>
        <v>100</v>
      </c>
    </row>
    <row r="1129" spans="1:9" ht="37.5" customHeight="1">
      <c r="A1129" s="95" t="s">
        <v>1315</v>
      </c>
      <c r="B1129" s="82"/>
      <c r="C1129" s="83" t="s">
        <v>1354</v>
      </c>
      <c r="D1129" s="83" t="s">
        <v>1378</v>
      </c>
      <c r="E1129" s="83" t="s">
        <v>1316</v>
      </c>
      <c r="F1129" s="86"/>
      <c r="G1129" s="85">
        <f>SUM(G1130)</f>
        <v>3620.5</v>
      </c>
      <c r="H1129" s="85">
        <f>SUM(H1130)</f>
        <v>3619.8</v>
      </c>
      <c r="I1129" s="85">
        <f t="shared" si="52"/>
        <v>99.98066565391521</v>
      </c>
    </row>
    <row r="1130" spans="1:9" ht="20.25" customHeight="1">
      <c r="A1130" s="95" t="s">
        <v>1323</v>
      </c>
      <c r="B1130" s="82"/>
      <c r="C1130" s="83" t="s">
        <v>1354</v>
      </c>
      <c r="D1130" s="83" t="s">
        <v>1378</v>
      </c>
      <c r="E1130" s="83" t="s">
        <v>1325</v>
      </c>
      <c r="F1130" s="86"/>
      <c r="G1130" s="85">
        <f>SUM(G1131)</f>
        <v>3620.5</v>
      </c>
      <c r="H1130" s="85">
        <f>SUM(H1131)</f>
        <v>3619.8</v>
      </c>
      <c r="I1130" s="85">
        <f t="shared" si="52"/>
        <v>99.98066565391521</v>
      </c>
    </row>
    <row r="1131" spans="1:9" ht="21.75" customHeight="1">
      <c r="A1131" s="95" t="s">
        <v>1319</v>
      </c>
      <c r="B1131" s="82"/>
      <c r="C1131" s="83" t="s">
        <v>1354</v>
      </c>
      <c r="D1131" s="83" t="s">
        <v>1378</v>
      </c>
      <c r="E1131" s="83" t="s">
        <v>1325</v>
      </c>
      <c r="F1131" s="84" t="s">
        <v>1320</v>
      </c>
      <c r="G1131" s="85">
        <v>3620.5</v>
      </c>
      <c r="H1131" s="85">
        <v>3619.8</v>
      </c>
      <c r="I1131" s="85">
        <f t="shared" si="52"/>
        <v>99.98066565391521</v>
      </c>
    </row>
    <row r="1132" spans="1:9" ht="15" hidden="1">
      <c r="A1132" s="94" t="s">
        <v>1374</v>
      </c>
      <c r="B1132" s="157"/>
      <c r="C1132" s="83" t="s">
        <v>1354</v>
      </c>
      <c r="D1132" s="83" t="s">
        <v>1378</v>
      </c>
      <c r="E1132" s="92" t="s">
        <v>1375</v>
      </c>
      <c r="F1132" s="87"/>
      <c r="G1132" s="85">
        <f>SUM(G1135)+G1133</f>
        <v>0</v>
      </c>
      <c r="H1132" s="85">
        <f>SUM(H1135)+H1133</f>
        <v>0</v>
      </c>
      <c r="I1132" s="85" t="e">
        <f t="shared" si="52"/>
        <v>#DIV/0!</v>
      </c>
    </row>
    <row r="1133" spans="1:9" ht="42.75" hidden="1">
      <c r="A1133" s="134" t="s">
        <v>355</v>
      </c>
      <c r="B1133" s="157"/>
      <c r="C1133" s="83" t="s">
        <v>1354</v>
      </c>
      <c r="D1133" s="83" t="s">
        <v>1378</v>
      </c>
      <c r="E1133" s="92" t="s">
        <v>271</v>
      </c>
      <c r="F1133" s="87"/>
      <c r="G1133" s="85">
        <f>SUM(G1134)</f>
        <v>0</v>
      </c>
      <c r="H1133" s="85">
        <f>SUM(H1134)</f>
        <v>0</v>
      </c>
      <c r="I1133" s="85" t="e">
        <f t="shared" si="52"/>
        <v>#DIV/0!</v>
      </c>
    </row>
    <row r="1134" spans="1:9" ht="15" hidden="1">
      <c r="A1134" s="95" t="s">
        <v>1319</v>
      </c>
      <c r="B1134" s="157"/>
      <c r="C1134" s="83" t="s">
        <v>1354</v>
      </c>
      <c r="D1134" s="83" t="s">
        <v>1378</v>
      </c>
      <c r="E1134" s="92" t="s">
        <v>271</v>
      </c>
      <c r="F1134" s="87" t="s">
        <v>1320</v>
      </c>
      <c r="G1134" s="85"/>
      <c r="H1134" s="85"/>
      <c r="I1134" s="85" t="e">
        <f t="shared" si="52"/>
        <v>#DIV/0!</v>
      </c>
    </row>
    <row r="1135" spans="1:9" ht="15" hidden="1">
      <c r="A1135" s="125" t="s">
        <v>1332</v>
      </c>
      <c r="B1135" s="82"/>
      <c r="C1135" s="83" t="s">
        <v>1354</v>
      </c>
      <c r="D1135" s="83" t="s">
        <v>1378</v>
      </c>
      <c r="E1135" s="83" t="s">
        <v>1415</v>
      </c>
      <c r="F1135" s="87"/>
      <c r="G1135" s="85">
        <f>SUM(G1136)</f>
        <v>0</v>
      </c>
      <c r="H1135" s="85">
        <f>SUM(H1136)</f>
        <v>0</v>
      </c>
      <c r="I1135" s="85" t="e">
        <f t="shared" si="52"/>
        <v>#DIV/0!</v>
      </c>
    </row>
    <row r="1136" spans="1:9" ht="19.5" customHeight="1" hidden="1">
      <c r="A1136" s="95" t="s">
        <v>1319</v>
      </c>
      <c r="B1136" s="82"/>
      <c r="C1136" s="83" t="s">
        <v>1354</v>
      </c>
      <c r="D1136" s="83" t="s">
        <v>1378</v>
      </c>
      <c r="E1136" s="83" t="s">
        <v>1415</v>
      </c>
      <c r="F1136" s="87" t="s">
        <v>1320</v>
      </c>
      <c r="G1136" s="85"/>
      <c r="H1136" s="85"/>
      <c r="I1136" s="85" t="e">
        <f t="shared" si="52"/>
        <v>#DIV/0!</v>
      </c>
    </row>
    <row r="1137" spans="1:9" ht="19.5" customHeight="1" hidden="1">
      <c r="A1137" s="266" t="s">
        <v>541</v>
      </c>
      <c r="B1137" s="148" t="s">
        <v>929</v>
      </c>
      <c r="C1137" s="98"/>
      <c r="D1137" s="146"/>
      <c r="E1137" s="146"/>
      <c r="F1137" s="147"/>
      <c r="G1137" s="255">
        <f>SUM(G1138)</f>
        <v>0</v>
      </c>
      <c r="H1137" s="255">
        <f>SUM(H1138)</f>
        <v>0</v>
      </c>
      <c r="I1137" s="85" t="e">
        <f t="shared" si="52"/>
        <v>#DIV/0!</v>
      </c>
    </row>
    <row r="1138" spans="1:9" ht="19.5" customHeight="1" hidden="1">
      <c r="A1138" s="95" t="s">
        <v>1429</v>
      </c>
      <c r="B1138" s="82"/>
      <c r="C1138" s="83" t="s">
        <v>1322</v>
      </c>
      <c r="D1138" s="83"/>
      <c r="E1138" s="83"/>
      <c r="F1138" s="84"/>
      <c r="G1138" s="85">
        <f>SUM(G1139)</f>
        <v>0</v>
      </c>
      <c r="H1138" s="85">
        <f>SUM(H1139)</f>
        <v>0</v>
      </c>
      <c r="I1138" s="85" t="e">
        <f t="shared" si="52"/>
        <v>#DIV/0!</v>
      </c>
    </row>
    <row r="1139" spans="1:9" ht="18.75" customHeight="1" hidden="1">
      <c r="A1139" s="95" t="s">
        <v>1430</v>
      </c>
      <c r="B1139" s="82"/>
      <c r="C1139" s="83" t="s">
        <v>1322</v>
      </c>
      <c r="D1139" s="83" t="s">
        <v>1314</v>
      </c>
      <c r="E1139" s="83"/>
      <c r="F1139" s="84"/>
      <c r="G1139" s="85">
        <f>SUM(G1140+G1157)</f>
        <v>0</v>
      </c>
      <c r="H1139" s="85">
        <f>SUM(H1140+H1157)</f>
        <v>0</v>
      </c>
      <c r="I1139" s="85" t="e">
        <f t="shared" si="52"/>
        <v>#DIV/0!</v>
      </c>
    </row>
    <row r="1140" spans="1:9" ht="19.5" customHeight="1" hidden="1">
      <c r="A1140" s="125" t="s">
        <v>1431</v>
      </c>
      <c r="B1140" s="82"/>
      <c r="C1140" s="83" t="s">
        <v>1322</v>
      </c>
      <c r="D1140" s="83" t="s">
        <v>1314</v>
      </c>
      <c r="E1140" s="98" t="s">
        <v>1432</v>
      </c>
      <c r="F1140" s="84"/>
      <c r="G1140" s="85">
        <f>SUM(G1141+G1143+G1145+G1147+G1150+G1155)</f>
        <v>0</v>
      </c>
      <c r="H1140" s="85">
        <f>SUM(H1141+H1143+H1145+H1147+H1150+H1155)</f>
        <v>0</v>
      </c>
      <c r="I1140" s="85" t="e">
        <f t="shared" si="52"/>
        <v>#DIV/0!</v>
      </c>
    </row>
    <row r="1141" spans="1:9" ht="31.5" customHeight="1" hidden="1">
      <c r="A1141" s="125" t="s">
        <v>1433</v>
      </c>
      <c r="B1141" s="82"/>
      <c r="C1141" s="83" t="s">
        <v>1322</v>
      </c>
      <c r="D1141" s="83" t="s">
        <v>1314</v>
      </c>
      <c r="E1141" s="98" t="s">
        <v>1434</v>
      </c>
      <c r="F1141" s="84"/>
      <c r="G1141" s="85">
        <f>SUM(G1142)</f>
        <v>0</v>
      </c>
      <c r="H1141" s="85">
        <f>SUM(H1142)</f>
        <v>0</v>
      </c>
      <c r="I1141" s="85" t="e">
        <f t="shared" si="52"/>
        <v>#DIV/0!</v>
      </c>
    </row>
    <row r="1142" spans="1:9" ht="28.5" hidden="1">
      <c r="A1142" s="125" t="s">
        <v>1435</v>
      </c>
      <c r="B1142" s="82"/>
      <c r="C1142" s="83" t="s">
        <v>1322</v>
      </c>
      <c r="D1142" s="83" t="s">
        <v>1314</v>
      </c>
      <c r="E1142" s="98" t="s">
        <v>1434</v>
      </c>
      <c r="F1142" s="84" t="s">
        <v>1436</v>
      </c>
      <c r="G1142" s="85"/>
      <c r="H1142" s="85"/>
      <c r="I1142" s="85" t="e">
        <f t="shared" si="52"/>
        <v>#DIV/0!</v>
      </c>
    </row>
    <row r="1143" spans="1:9" ht="19.5" customHeight="1" hidden="1">
      <c r="A1143" s="125" t="s">
        <v>1437</v>
      </c>
      <c r="B1143" s="82"/>
      <c r="C1143" s="83" t="s">
        <v>1322</v>
      </c>
      <c r="D1143" s="83" t="s">
        <v>1314</v>
      </c>
      <c r="E1143" s="98" t="s">
        <v>1438</v>
      </c>
      <c r="F1143" s="84"/>
      <c r="G1143" s="85">
        <f>SUM(G1144)</f>
        <v>0</v>
      </c>
      <c r="H1143" s="85">
        <f>SUM(H1144)</f>
        <v>0</v>
      </c>
      <c r="I1143" s="85" t="e">
        <f t="shared" si="52"/>
        <v>#DIV/0!</v>
      </c>
    </row>
    <row r="1144" spans="1:9" ht="19.5" customHeight="1" hidden="1">
      <c r="A1144" s="125" t="s">
        <v>1435</v>
      </c>
      <c r="B1144" s="82"/>
      <c r="C1144" s="83" t="s">
        <v>1322</v>
      </c>
      <c r="D1144" s="83" t="s">
        <v>1314</v>
      </c>
      <c r="E1144" s="98" t="s">
        <v>1438</v>
      </c>
      <c r="F1144" s="84" t="s">
        <v>1436</v>
      </c>
      <c r="G1144" s="85"/>
      <c r="H1144" s="85"/>
      <c r="I1144" s="85" t="e">
        <f t="shared" si="52"/>
        <v>#DIV/0!</v>
      </c>
    </row>
    <row r="1145" spans="1:9" ht="19.5" customHeight="1" hidden="1">
      <c r="A1145" s="125" t="s">
        <v>324</v>
      </c>
      <c r="B1145" s="82"/>
      <c r="C1145" s="83" t="s">
        <v>1322</v>
      </c>
      <c r="D1145" s="83" t="s">
        <v>1314</v>
      </c>
      <c r="E1145" s="98" t="s">
        <v>1439</v>
      </c>
      <c r="F1145" s="84"/>
      <c r="G1145" s="85">
        <f>SUM(G1146)</f>
        <v>0</v>
      </c>
      <c r="H1145" s="85">
        <f>SUM(H1146)</f>
        <v>0</v>
      </c>
      <c r="I1145" s="85" t="e">
        <f t="shared" si="52"/>
        <v>#DIV/0!</v>
      </c>
    </row>
    <row r="1146" spans="1:9" ht="19.5" customHeight="1" hidden="1">
      <c r="A1146" s="125" t="s">
        <v>1435</v>
      </c>
      <c r="B1146" s="82"/>
      <c r="C1146" s="83" t="s">
        <v>1322</v>
      </c>
      <c r="D1146" s="83" t="s">
        <v>1314</v>
      </c>
      <c r="E1146" s="98" t="s">
        <v>1439</v>
      </c>
      <c r="F1146" s="84" t="s">
        <v>1436</v>
      </c>
      <c r="G1146" s="85"/>
      <c r="H1146" s="85"/>
      <c r="I1146" s="85" t="e">
        <f t="shared" si="52"/>
        <v>#DIV/0!</v>
      </c>
    </row>
    <row r="1147" spans="1:9" s="285" customFormat="1" ht="15" hidden="1">
      <c r="A1147" s="125" t="s">
        <v>1440</v>
      </c>
      <c r="B1147" s="82"/>
      <c r="C1147" s="83" t="s">
        <v>1322</v>
      </c>
      <c r="D1147" s="83" t="s">
        <v>1314</v>
      </c>
      <c r="E1147" s="98" t="s">
        <v>1441</v>
      </c>
      <c r="F1147" s="84"/>
      <c r="G1147" s="85">
        <f>SUM(G1148)</f>
        <v>0</v>
      </c>
      <c r="H1147" s="85">
        <f>SUM(H1148)</f>
        <v>0</v>
      </c>
      <c r="I1147" s="85" t="e">
        <f t="shared" si="52"/>
        <v>#DIV/0!</v>
      </c>
    </row>
    <row r="1148" spans="1:9" s="285" customFormat="1" ht="19.5" customHeight="1" hidden="1">
      <c r="A1148" s="125" t="s">
        <v>1442</v>
      </c>
      <c r="B1148" s="82"/>
      <c r="C1148" s="83" t="s">
        <v>1322</v>
      </c>
      <c r="D1148" s="83" t="s">
        <v>1314</v>
      </c>
      <c r="E1148" s="98" t="s">
        <v>1443</v>
      </c>
      <c r="F1148" s="84"/>
      <c r="G1148" s="85">
        <f>SUM(G1149)</f>
        <v>0</v>
      </c>
      <c r="H1148" s="85">
        <f>SUM(H1149)</f>
        <v>0</v>
      </c>
      <c r="I1148" s="85" t="e">
        <f t="shared" si="52"/>
        <v>#DIV/0!</v>
      </c>
    </row>
    <row r="1149" spans="1:9" s="285" customFormat="1" ht="28.5" hidden="1">
      <c r="A1149" s="125" t="s">
        <v>1435</v>
      </c>
      <c r="B1149" s="82"/>
      <c r="C1149" s="83" t="s">
        <v>1322</v>
      </c>
      <c r="D1149" s="83" t="s">
        <v>1314</v>
      </c>
      <c r="E1149" s="98" t="s">
        <v>1443</v>
      </c>
      <c r="F1149" s="84" t="s">
        <v>1436</v>
      </c>
      <c r="G1149" s="85"/>
      <c r="H1149" s="85"/>
      <c r="I1149" s="85" t="e">
        <f t="shared" si="52"/>
        <v>#DIV/0!</v>
      </c>
    </row>
    <row r="1150" spans="1:9" s="285" customFormat="1" ht="19.5" customHeight="1" hidden="1">
      <c r="A1150" s="95" t="s">
        <v>1444</v>
      </c>
      <c r="B1150" s="82"/>
      <c r="C1150" s="83" t="s">
        <v>1445</v>
      </c>
      <c r="D1150" s="83" t="s">
        <v>1314</v>
      </c>
      <c r="E1150" s="98" t="s">
        <v>1446</v>
      </c>
      <c r="F1150" s="84"/>
      <c r="G1150" s="85">
        <f>SUM(G1151+G1153)</f>
        <v>0</v>
      </c>
      <c r="H1150" s="85">
        <f>SUM(H1151+H1153)</f>
        <v>0</v>
      </c>
      <c r="I1150" s="85" t="e">
        <f t="shared" si="52"/>
        <v>#DIV/0!</v>
      </c>
    </row>
    <row r="1151" spans="1:9" ht="19.5" customHeight="1" hidden="1">
      <c r="A1151" s="125" t="s">
        <v>1447</v>
      </c>
      <c r="B1151" s="82"/>
      <c r="C1151" s="83" t="s">
        <v>1445</v>
      </c>
      <c r="D1151" s="83" t="s">
        <v>1314</v>
      </c>
      <c r="E1151" s="98" t="s">
        <v>1448</v>
      </c>
      <c r="F1151" s="84"/>
      <c r="G1151" s="85">
        <f>SUM(G1152)</f>
        <v>0</v>
      </c>
      <c r="H1151" s="85">
        <f>SUM(H1152)</f>
        <v>0</v>
      </c>
      <c r="I1151" s="85" t="e">
        <f t="shared" si="52"/>
        <v>#DIV/0!</v>
      </c>
    </row>
    <row r="1152" spans="1:9" ht="19.5" customHeight="1" hidden="1">
      <c r="A1152" s="125" t="s">
        <v>1435</v>
      </c>
      <c r="B1152" s="82"/>
      <c r="C1152" s="83" t="s">
        <v>1445</v>
      </c>
      <c r="D1152" s="83" t="s">
        <v>1314</v>
      </c>
      <c r="E1152" s="98" t="s">
        <v>1448</v>
      </c>
      <c r="F1152" s="84" t="s">
        <v>1436</v>
      </c>
      <c r="G1152" s="85"/>
      <c r="H1152" s="85"/>
      <c r="I1152" s="85" t="e">
        <f t="shared" si="52"/>
        <v>#DIV/0!</v>
      </c>
    </row>
    <row r="1153" spans="1:9" ht="19.5" customHeight="1" hidden="1">
      <c r="A1153" s="125" t="s">
        <v>1449</v>
      </c>
      <c r="B1153" s="82"/>
      <c r="C1153" s="83" t="s">
        <v>1445</v>
      </c>
      <c r="D1153" s="83" t="s">
        <v>1314</v>
      </c>
      <c r="E1153" s="98" t="s">
        <v>1450</v>
      </c>
      <c r="F1153" s="84"/>
      <c r="G1153" s="85">
        <f>SUM(G1154)</f>
        <v>0</v>
      </c>
      <c r="H1153" s="85">
        <f>SUM(H1154)</f>
        <v>0</v>
      </c>
      <c r="I1153" s="85" t="e">
        <f t="shared" si="52"/>
        <v>#DIV/0!</v>
      </c>
    </row>
    <row r="1154" spans="1:9" ht="19.5" customHeight="1" hidden="1">
      <c r="A1154" s="125" t="s">
        <v>1435</v>
      </c>
      <c r="B1154" s="82"/>
      <c r="C1154" s="83" t="s">
        <v>1445</v>
      </c>
      <c r="D1154" s="83" t="s">
        <v>1314</v>
      </c>
      <c r="E1154" s="98" t="s">
        <v>1450</v>
      </c>
      <c r="F1154" s="84" t="s">
        <v>1436</v>
      </c>
      <c r="G1154" s="85"/>
      <c r="H1154" s="85"/>
      <c r="I1154" s="85" t="e">
        <f t="shared" si="52"/>
        <v>#DIV/0!</v>
      </c>
    </row>
    <row r="1155" spans="1:9" ht="19.5" customHeight="1" hidden="1">
      <c r="A1155" s="95" t="s">
        <v>1451</v>
      </c>
      <c r="B1155" s="82"/>
      <c r="C1155" s="83" t="s">
        <v>1445</v>
      </c>
      <c r="D1155" s="83" t="s">
        <v>1314</v>
      </c>
      <c r="E1155" s="98" t="s">
        <v>1452</v>
      </c>
      <c r="F1155" s="84"/>
      <c r="G1155" s="85">
        <f>SUM(G1156)</f>
        <v>0</v>
      </c>
      <c r="H1155" s="85">
        <f>SUM(H1156)</f>
        <v>0</v>
      </c>
      <c r="I1155" s="85" t="e">
        <f t="shared" si="52"/>
        <v>#DIV/0!</v>
      </c>
    </row>
    <row r="1156" spans="1:9" ht="19.5" customHeight="1" hidden="1">
      <c r="A1156" s="125" t="s">
        <v>1453</v>
      </c>
      <c r="B1156" s="82"/>
      <c r="C1156" s="83" t="s">
        <v>1445</v>
      </c>
      <c r="D1156" s="83" t="s">
        <v>1314</v>
      </c>
      <c r="E1156" s="98" t="s">
        <v>1452</v>
      </c>
      <c r="F1156" s="84" t="s">
        <v>1454</v>
      </c>
      <c r="G1156" s="85"/>
      <c r="H1156" s="85"/>
      <c r="I1156" s="85" t="e">
        <f t="shared" si="52"/>
        <v>#DIV/0!</v>
      </c>
    </row>
    <row r="1157" spans="1:9" ht="19.5" customHeight="1" hidden="1">
      <c r="A1157" s="141" t="s">
        <v>1374</v>
      </c>
      <c r="B1157" s="99"/>
      <c r="C1157" s="99" t="s">
        <v>1322</v>
      </c>
      <c r="D1157" s="99" t="s">
        <v>1314</v>
      </c>
      <c r="E1157" s="100" t="s">
        <v>1375</v>
      </c>
      <c r="F1157" s="101"/>
      <c r="G1157" s="85">
        <f>SUM(G1158)</f>
        <v>0</v>
      </c>
      <c r="H1157" s="85">
        <f>SUM(H1158)</f>
        <v>0</v>
      </c>
      <c r="I1157" s="85" t="e">
        <f t="shared" si="52"/>
        <v>#DIV/0!</v>
      </c>
    </row>
    <row r="1158" spans="1:9" ht="19.5" customHeight="1" hidden="1">
      <c r="A1158" s="125" t="s">
        <v>1435</v>
      </c>
      <c r="B1158" s="102"/>
      <c r="C1158" s="103" t="s">
        <v>1322</v>
      </c>
      <c r="D1158" s="103" t="s">
        <v>1314</v>
      </c>
      <c r="E1158" s="103" t="s">
        <v>1455</v>
      </c>
      <c r="F1158" s="104" t="s">
        <v>1436</v>
      </c>
      <c r="G1158" s="85">
        <f>SUM(G1159)</f>
        <v>0</v>
      </c>
      <c r="H1158" s="85">
        <f>SUM(H1159)</f>
        <v>0</v>
      </c>
      <c r="I1158" s="85" t="e">
        <f t="shared" si="52"/>
        <v>#DIV/0!</v>
      </c>
    </row>
    <row r="1159" spans="1:9" ht="19.5" customHeight="1" hidden="1">
      <c r="A1159" s="149" t="s">
        <v>1457</v>
      </c>
      <c r="B1159" s="105"/>
      <c r="C1159" s="103" t="s">
        <v>1322</v>
      </c>
      <c r="D1159" s="103" t="s">
        <v>1314</v>
      </c>
      <c r="E1159" s="103" t="s">
        <v>1458</v>
      </c>
      <c r="F1159" s="104" t="s">
        <v>1436</v>
      </c>
      <c r="G1159" s="21"/>
      <c r="H1159" s="21"/>
      <c r="I1159" s="85" t="e">
        <f t="shared" si="52"/>
        <v>#DIV/0!</v>
      </c>
    </row>
    <row r="1160" spans="1:9" ht="21" customHeight="1">
      <c r="A1160" s="266" t="s">
        <v>542</v>
      </c>
      <c r="B1160" s="148" t="s">
        <v>930</v>
      </c>
      <c r="C1160" s="164"/>
      <c r="D1160" s="164"/>
      <c r="E1160" s="164"/>
      <c r="F1160" s="286"/>
      <c r="G1160" s="255">
        <f>SUM(G1165+G1392)</f>
        <v>1290796.7999999998</v>
      </c>
      <c r="H1160" s="255">
        <f>SUM(H1165+H1392)</f>
        <v>1279118.7</v>
      </c>
      <c r="I1160" s="85">
        <f t="shared" si="52"/>
        <v>99.09527975278527</v>
      </c>
    </row>
    <row r="1161" spans="1:9" ht="19.5" customHeight="1" hidden="1">
      <c r="A1161" s="95" t="s">
        <v>1345</v>
      </c>
      <c r="B1161" s="82"/>
      <c r="C1161" s="83" t="s">
        <v>1346</v>
      </c>
      <c r="D1161" s="83"/>
      <c r="E1161" s="83"/>
      <c r="F1161" s="84"/>
      <c r="G1161" s="85">
        <f aca="true" t="shared" si="53" ref="G1161:H1163">SUM(G1162)</f>
        <v>0</v>
      </c>
      <c r="H1161" s="85">
        <f t="shared" si="53"/>
        <v>0</v>
      </c>
      <c r="I1161" s="85" t="e">
        <f t="shared" si="52"/>
        <v>#DIV/0!</v>
      </c>
    </row>
    <row r="1162" spans="1:9" ht="19.5" customHeight="1" hidden="1">
      <c r="A1162" s="95" t="s">
        <v>931</v>
      </c>
      <c r="B1162" s="82"/>
      <c r="C1162" s="83" t="s">
        <v>1346</v>
      </c>
      <c r="D1162" s="92" t="s">
        <v>1312</v>
      </c>
      <c r="E1162" s="146"/>
      <c r="F1162" s="147"/>
      <c r="G1162" s="85">
        <f t="shared" si="53"/>
        <v>0</v>
      </c>
      <c r="H1162" s="85">
        <f t="shared" si="53"/>
        <v>0</v>
      </c>
      <c r="I1162" s="85" t="e">
        <f t="shared" si="52"/>
        <v>#DIV/0!</v>
      </c>
    </row>
    <row r="1163" spans="1:9" ht="19.5" customHeight="1" hidden="1">
      <c r="A1163" s="95" t="s">
        <v>1167</v>
      </c>
      <c r="B1163" s="82"/>
      <c r="C1163" s="83" t="s">
        <v>1346</v>
      </c>
      <c r="D1163" s="92" t="s">
        <v>1312</v>
      </c>
      <c r="E1163" s="98" t="s">
        <v>1102</v>
      </c>
      <c r="F1163" s="147"/>
      <c r="G1163" s="85">
        <f t="shared" si="53"/>
        <v>0</v>
      </c>
      <c r="H1163" s="85">
        <f t="shared" si="53"/>
        <v>0</v>
      </c>
      <c r="I1163" s="85" t="e">
        <f t="shared" si="52"/>
        <v>#DIV/0!</v>
      </c>
    </row>
    <row r="1164" spans="1:9" ht="15" hidden="1">
      <c r="A1164" s="95" t="s">
        <v>1101</v>
      </c>
      <c r="B1164" s="82"/>
      <c r="C1164" s="83" t="s">
        <v>1346</v>
      </c>
      <c r="D1164" s="92" t="s">
        <v>1312</v>
      </c>
      <c r="E1164" s="98" t="s">
        <v>1102</v>
      </c>
      <c r="F1164" s="147">
        <v>273</v>
      </c>
      <c r="G1164" s="85"/>
      <c r="H1164" s="85"/>
      <c r="I1164" s="85" t="e">
        <f t="shared" si="52"/>
        <v>#DIV/0!</v>
      </c>
    </row>
    <row r="1165" spans="1:9" ht="18.75" customHeight="1">
      <c r="A1165" s="95" t="s">
        <v>1334</v>
      </c>
      <c r="B1165" s="82"/>
      <c r="C1165" s="92" t="s">
        <v>1335</v>
      </c>
      <c r="D1165" s="92"/>
      <c r="E1165" s="92"/>
      <c r="F1165" s="86"/>
      <c r="G1165" s="85">
        <f>SUM(G1166+G1228+G1320+G1349)</f>
        <v>1262233.7999999998</v>
      </c>
      <c r="H1165" s="85">
        <f>SUM(H1166+H1228+H1320+H1349)</f>
        <v>1252590.5999999999</v>
      </c>
      <c r="I1165" s="85">
        <f t="shared" si="52"/>
        <v>99.23602109213047</v>
      </c>
    </row>
    <row r="1166" spans="1:9" ht="20.25" customHeight="1">
      <c r="A1166" s="95" t="s">
        <v>1103</v>
      </c>
      <c r="B1166" s="148"/>
      <c r="C1166" s="92" t="s">
        <v>1335</v>
      </c>
      <c r="D1166" s="92" t="s">
        <v>1312</v>
      </c>
      <c r="E1166" s="92"/>
      <c r="F1166" s="86"/>
      <c r="G1166" s="85">
        <f>SUM(G1175+G1220)+G1213+G1167+G1171</f>
        <v>486060</v>
      </c>
      <c r="H1166" s="85">
        <f>SUM(H1175+H1220)+H1213+H1167+H1171</f>
        <v>482181.6</v>
      </c>
      <c r="I1166" s="85">
        <f t="shared" si="52"/>
        <v>99.20207381804715</v>
      </c>
    </row>
    <row r="1167" spans="1:9" ht="30" customHeight="1">
      <c r="A1167" s="95" t="s">
        <v>1330</v>
      </c>
      <c r="B1167" s="82"/>
      <c r="C1167" s="92" t="s">
        <v>1335</v>
      </c>
      <c r="D1167" s="92" t="s">
        <v>1312</v>
      </c>
      <c r="E1167" s="83" t="s">
        <v>1331</v>
      </c>
      <c r="F1167" s="87"/>
      <c r="G1167" s="85">
        <f>SUM(G1168)</f>
        <v>5815.8</v>
      </c>
      <c r="H1167" s="85">
        <f>SUM(H1168)</f>
        <v>5815.8</v>
      </c>
      <c r="I1167" s="85">
        <f t="shared" si="52"/>
        <v>100</v>
      </c>
    </row>
    <row r="1168" spans="1:9" ht="30.75" customHeight="1">
      <c r="A1168" s="122" t="s">
        <v>376</v>
      </c>
      <c r="B1168" s="82"/>
      <c r="C1168" s="92" t="s">
        <v>1335</v>
      </c>
      <c r="D1168" s="92" t="s">
        <v>1312</v>
      </c>
      <c r="E1168" s="83" t="s">
        <v>377</v>
      </c>
      <c r="F1168" s="86"/>
      <c r="G1168" s="85">
        <f>SUM(G1169:G1170)</f>
        <v>5815.8</v>
      </c>
      <c r="H1168" s="85">
        <f>SUM(H1169:H1170)</f>
        <v>5815.8</v>
      </c>
      <c r="I1168" s="85">
        <f t="shared" si="52"/>
        <v>100</v>
      </c>
    </row>
    <row r="1169" spans="1:9" ht="20.25" customHeight="1">
      <c r="A1169" s="17" t="s">
        <v>304</v>
      </c>
      <c r="B1169" s="82"/>
      <c r="C1169" s="92" t="s">
        <v>1335</v>
      </c>
      <c r="D1169" s="92" t="s">
        <v>1312</v>
      </c>
      <c r="E1169" s="83" t="s">
        <v>377</v>
      </c>
      <c r="F1169" s="116" t="s">
        <v>1412</v>
      </c>
      <c r="G1169" s="85">
        <f>1123.8+86.4</f>
        <v>1210.2</v>
      </c>
      <c r="H1169" s="85">
        <f>1123.8+86.4</f>
        <v>1210.2</v>
      </c>
      <c r="I1169" s="85">
        <f t="shared" si="52"/>
        <v>100</v>
      </c>
    </row>
    <row r="1170" spans="1:9" ht="20.25" customHeight="1">
      <c r="A1170" s="94" t="s">
        <v>378</v>
      </c>
      <c r="B1170" s="82"/>
      <c r="C1170" s="92" t="s">
        <v>1335</v>
      </c>
      <c r="D1170" s="92" t="s">
        <v>1312</v>
      </c>
      <c r="E1170" s="83" t="s">
        <v>377</v>
      </c>
      <c r="F1170" s="84" t="s">
        <v>317</v>
      </c>
      <c r="G1170" s="85">
        <f>4692-86.4</f>
        <v>4605.6</v>
      </c>
      <c r="H1170" s="85">
        <f>4692-86.4</f>
        <v>4605.6</v>
      </c>
      <c r="I1170" s="85">
        <f t="shared" si="52"/>
        <v>100</v>
      </c>
    </row>
    <row r="1171" spans="1:9" ht="20.25" customHeight="1">
      <c r="A1171" s="149" t="s">
        <v>379</v>
      </c>
      <c r="B1171" s="82"/>
      <c r="C1171" s="92" t="s">
        <v>1335</v>
      </c>
      <c r="D1171" s="92" t="s">
        <v>1312</v>
      </c>
      <c r="E1171" s="83" t="s">
        <v>380</v>
      </c>
      <c r="F1171" s="84"/>
      <c r="G1171" s="85">
        <f>SUM(G1172)</f>
        <v>354</v>
      </c>
      <c r="H1171" s="85">
        <f>SUM(H1172)</f>
        <v>354</v>
      </c>
      <c r="I1171" s="85">
        <f t="shared" si="52"/>
        <v>100</v>
      </c>
    </row>
    <row r="1172" spans="1:9" ht="20.25" customHeight="1">
      <c r="A1172" s="94" t="s">
        <v>381</v>
      </c>
      <c r="B1172" s="82"/>
      <c r="C1172" s="92" t="s">
        <v>1335</v>
      </c>
      <c r="D1172" s="92" t="s">
        <v>1312</v>
      </c>
      <c r="E1172" s="83" t="s">
        <v>382</v>
      </c>
      <c r="F1172" s="84"/>
      <c r="G1172" s="85">
        <f>SUM(G1173:G1174)</f>
        <v>354</v>
      </c>
      <c r="H1172" s="85">
        <f>SUM(H1173:H1174)</f>
        <v>354</v>
      </c>
      <c r="I1172" s="85">
        <f t="shared" si="52"/>
        <v>100</v>
      </c>
    </row>
    <row r="1173" spans="1:9" ht="20.25" customHeight="1">
      <c r="A1173" s="17" t="s">
        <v>304</v>
      </c>
      <c r="B1173" s="82"/>
      <c r="C1173" s="92" t="s">
        <v>1335</v>
      </c>
      <c r="D1173" s="92" t="s">
        <v>1312</v>
      </c>
      <c r="E1173" s="83" t="s">
        <v>382</v>
      </c>
      <c r="F1173" s="116" t="s">
        <v>1412</v>
      </c>
      <c r="G1173" s="85">
        <v>12</v>
      </c>
      <c r="H1173" s="85">
        <v>12</v>
      </c>
      <c r="I1173" s="85">
        <f t="shared" si="52"/>
        <v>100</v>
      </c>
    </row>
    <row r="1174" spans="1:9" ht="20.25" customHeight="1">
      <c r="A1174" s="94" t="s">
        <v>378</v>
      </c>
      <c r="B1174" s="82"/>
      <c r="C1174" s="92" t="s">
        <v>1335</v>
      </c>
      <c r="D1174" s="92" t="s">
        <v>1312</v>
      </c>
      <c r="E1174" s="83" t="s">
        <v>382</v>
      </c>
      <c r="F1174" s="84" t="s">
        <v>317</v>
      </c>
      <c r="G1174" s="85">
        <v>342</v>
      </c>
      <c r="H1174" s="85">
        <v>342</v>
      </c>
      <c r="I1174" s="85">
        <f t="shared" si="52"/>
        <v>100</v>
      </c>
    </row>
    <row r="1175" spans="1:9" ht="21" customHeight="1">
      <c r="A1175" s="95" t="s">
        <v>1104</v>
      </c>
      <c r="B1175" s="148"/>
      <c r="C1175" s="92" t="s">
        <v>1335</v>
      </c>
      <c r="D1175" s="92" t="s">
        <v>1312</v>
      </c>
      <c r="E1175" s="92" t="s">
        <v>1105</v>
      </c>
      <c r="F1175" s="86"/>
      <c r="G1175" s="85">
        <f>SUM(G1176+G1190)</f>
        <v>451041.3</v>
      </c>
      <c r="H1175" s="85">
        <f>SUM(H1176+H1190)</f>
        <v>447972.2</v>
      </c>
      <c r="I1175" s="85">
        <f t="shared" si="52"/>
        <v>99.31955233367765</v>
      </c>
    </row>
    <row r="1176" spans="1:9" ht="28.5" customHeight="1">
      <c r="A1176" s="95" t="s">
        <v>305</v>
      </c>
      <c r="B1176" s="148"/>
      <c r="C1176" s="92" t="s">
        <v>1335</v>
      </c>
      <c r="D1176" s="92" t="s">
        <v>1312</v>
      </c>
      <c r="E1176" s="92" t="s">
        <v>383</v>
      </c>
      <c r="F1176" s="86"/>
      <c r="G1176" s="85">
        <f>SUM(G1179)+G1188+G1181+G1177</f>
        <v>396185</v>
      </c>
      <c r="H1176" s="85">
        <f>SUM(H1179)+H1188+H1181+H1177</f>
        <v>395692.8</v>
      </c>
      <c r="I1176" s="85">
        <f t="shared" si="52"/>
        <v>99.87576510973409</v>
      </c>
    </row>
    <row r="1177" spans="1:9" ht="49.5" customHeight="1">
      <c r="A1177" s="95" t="s">
        <v>384</v>
      </c>
      <c r="B1177" s="148"/>
      <c r="C1177" s="92" t="s">
        <v>1335</v>
      </c>
      <c r="D1177" s="92" t="s">
        <v>1312</v>
      </c>
      <c r="E1177" s="92" t="s">
        <v>385</v>
      </c>
      <c r="F1177" s="86"/>
      <c r="G1177" s="85">
        <f>SUM(G1178)</f>
        <v>486.6</v>
      </c>
      <c r="H1177" s="85">
        <f>SUM(H1178)</f>
        <v>313.6</v>
      </c>
      <c r="I1177" s="85">
        <f t="shared" si="52"/>
        <v>64.4471845458282</v>
      </c>
    </row>
    <row r="1178" spans="1:9" ht="21.75" customHeight="1">
      <c r="A1178" s="95" t="s">
        <v>313</v>
      </c>
      <c r="B1178" s="148"/>
      <c r="C1178" s="92" t="s">
        <v>1335</v>
      </c>
      <c r="D1178" s="92" t="s">
        <v>1312</v>
      </c>
      <c r="E1178" s="92" t="s">
        <v>385</v>
      </c>
      <c r="F1178" s="86" t="s">
        <v>317</v>
      </c>
      <c r="G1178" s="85">
        <v>486.6</v>
      </c>
      <c r="H1178" s="85">
        <v>313.6</v>
      </c>
      <c r="I1178" s="85">
        <f t="shared" si="52"/>
        <v>64.4471845458282</v>
      </c>
    </row>
    <row r="1179" spans="1:9" ht="36" customHeight="1">
      <c r="A1179" s="95" t="s">
        <v>309</v>
      </c>
      <c r="B1179" s="148"/>
      <c r="C1179" s="92" t="s">
        <v>1335</v>
      </c>
      <c r="D1179" s="92" t="s">
        <v>1312</v>
      </c>
      <c r="E1179" s="92" t="s">
        <v>386</v>
      </c>
      <c r="F1179" s="86"/>
      <c r="G1179" s="85">
        <f>SUM(G1180)</f>
        <v>390533.7</v>
      </c>
      <c r="H1179" s="85">
        <f>SUM(H1180)</f>
        <v>390533.7</v>
      </c>
      <c r="I1179" s="85">
        <f t="shared" si="52"/>
        <v>100</v>
      </c>
    </row>
    <row r="1180" spans="1:9" ht="49.5" customHeight="1">
      <c r="A1180" s="94" t="s">
        <v>387</v>
      </c>
      <c r="B1180" s="107"/>
      <c r="C1180" s="92" t="s">
        <v>1335</v>
      </c>
      <c r="D1180" s="92" t="s">
        <v>1312</v>
      </c>
      <c r="E1180" s="92" t="s">
        <v>386</v>
      </c>
      <c r="F1180" s="87" t="s">
        <v>312</v>
      </c>
      <c r="G1180" s="85">
        <v>390533.7</v>
      </c>
      <c r="H1180" s="85">
        <v>390533.7</v>
      </c>
      <c r="I1180" s="85">
        <f t="shared" si="52"/>
        <v>100</v>
      </c>
    </row>
    <row r="1181" spans="1:9" ht="23.25" customHeight="1">
      <c r="A1181" s="94" t="s">
        <v>313</v>
      </c>
      <c r="B1181" s="148"/>
      <c r="C1181" s="92" t="s">
        <v>1335</v>
      </c>
      <c r="D1181" s="92" t="s">
        <v>1312</v>
      </c>
      <c r="E1181" s="92" t="s">
        <v>388</v>
      </c>
      <c r="F1181" s="86"/>
      <c r="G1181" s="85">
        <f>SUM(G1187,G1183,G1185)</f>
        <v>3013.2</v>
      </c>
      <c r="H1181" s="85">
        <f>SUM(H1187,H1183,H1185)</f>
        <v>2694.6000000000004</v>
      </c>
      <c r="I1181" s="85">
        <f t="shared" si="52"/>
        <v>89.42652329749106</v>
      </c>
    </row>
    <row r="1182" spans="1:9" ht="30" customHeight="1">
      <c r="A1182" s="94" t="s">
        <v>389</v>
      </c>
      <c r="B1182" s="148"/>
      <c r="C1182" s="92" t="s">
        <v>1335</v>
      </c>
      <c r="D1182" s="92" t="s">
        <v>1312</v>
      </c>
      <c r="E1182" s="92" t="s">
        <v>390</v>
      </c>
      <c r="F1182" s="86"/>
      <c r="G1182" s="85">
        <f>SUM(G1183)</f>
        <v>420</v>
      </c>
      <c r="H1182" s="85">
        <f>SUM(H1183)</f>
        <v>420</v>
      </c>
      <c r="I1182" s="85">
        <f t="shared" si="52"/>
        <v>100</v>
      </c>
    </row>
    <row r="1183" spans="1:9" ht="30" customHeight="1">
      <c r="A1183" s="94" t="s">
        <v>378</v>
      </c>
      <c r="B1183" s="148"/>
      <c r="C1183" s="92" t="s">
        <v>1335</v>
      </c>
      <c r="D1183" s="92" t="s">
        <v>1312</v>
      </c>
      <c r="E1183" s="92" t="s">
        <v>390</v>
      </c>
      <c r="F1183" s="86" t="s">
        <v>317</v>
      </c>
      <c r="G1183" s="85">
        <v>420</v>
      </c>
      <c r="H1183" s="85">
        <v>420</v>
      </c>
      <c r="I1183" s="85">
        <f t="shared" si="52"/>
        <v>100</v>
      </c>
    </row>
    <row r="1184" spans="1:9" ht="30" customHeight="1">
      <c r="A1184" s="94" t="s">
        <v>320</v>
      </c>
      <c r="B1184" s="148"/>
      <c r="C1184" s="92" t="s">
        <v>1335</v>
      </c>
      <c r="D1184" s="92" t="s">
        <v>1312</v>
      </c>
      <c r="E1184" s="92" t="s">
        <v>391</v>
      </c>
      <c r="F1184" s="86"/>
      <c r="G1184" s="85">
        <f>SUM(G1185)</f>
        <v>371.5</v>
      </c>
      <c r="H1184" s="85">
        <f>SUM(H1185)</f>
        <v>331.8</v>
      </c>
      <c r="I1184" s="85">
        <f t="shared" si="52"/>
        <v>89.3135935397039</v>
      </c>
    </row>
    <row r="1185" spans="1:9" ht="30" customHeight="1">
      <c r="A1185" s="94" t="s">
        <v>378</v>
      </c>
      <c r="B1185" s="148"/>
      <c r="C1185" s="92" t="s">
        <v>1335</v>
      </c>
      <c r="D1185" s="92" t="s">
        <v>1312</v>
      </c>
      <c r="E1185" s="92" t="s">
        <v>391</v>
      </c>
      <c r="F1185" s="86" t="s">
        <v>317</v>
      </c>
      <c r="G1185" s="85">
        <v>371.5</v>
      </c>
      <c r="H1185" s="85">
        <v>331.8</v>
      </c>
      <c r="I1185" s="85">
        <f t="shared" si="52"/>
        <v>89.3135935397039</v>
      </c>
    </row>
    <row r="1186" spans="1:9" ht="23.25" customHeight="1">
      <c r="A1186" s="95" t="s">
        <v>322</v>
      </c>
      <c r="B1186" s="148"/>
      <c r="C1186" s="92" t="s">
        <v>1335</v>
      </c>
      <c r="D1186" s="92" t="s">
        <v>1312</v>
      </c>
      <c r="E1186" s="92" t="s">
        <v>392</v>
      </c>
      <c r="F1186" s="86"/>
      <c r="G1186" s="85">
        <f>SUM(G1187)</f>
        <v>2221.7</v>
      </c>
      <c r="H1186" s="85">
        <f>SUM(H1187)</f>
        <v>1942.8</v>
      </c>
      <c r="I1186" s="85">
        <f aca="true" t="shared" si="54" ref="I1186:I1249">SUM(H1186/G1186*100)</f>
        <v>87.44654993923572</v>
      </c>
    </row>
    <row r="1187" spans="1:9" ht="25.5" customHeight="1">
      <c r="A1187" s="94" t="s">
        <v>378</v>
      </c>
      <c r="B1187" s="148"/>
      <c r="C1187" s="92" t="s">
        <v>1335</v>
      </c>
      <c r="D1187" s="92" t="s">
        <v>1312</v>
      </c>
      <c r="E1187" s="92" t="s">
        <v>392</v>
      </c>
      <c r="F1187" s="86" t="s">
        <v>317</v>
      </c>
      <c r="G1187" s="85">
        <v>2221.7</v>
      </c>
      <c r="H1187" s="85">
        <v>1942.8</v>
      </c>
      <c r="I1187" s="85">
        <f t="shared" si="54"/>
        <v>87.44654993923572</v>
      </c>
    </row>
    <row r="1188" spans="1:9" ht="32.25" customHeight="1">
      <c r="A1188" s="94" t="s">
        <v>1116</v>
      </c>
      <c r="B1188" s="82"/>
      <c r="C1188" s="108" t="s">
        <v>1335</v>
      </c>
      <c r="D1188" s="108" t="s">
        <v>1312</v>
      </c>
      <c r="E1188" s="108" t="s">
        <v>393</v>
      </c>
      <c r="F1188" s="86"/>
      <c r="G1188" s="85">
        <f>SUM(G1189)</f>
        <v>2151.5</v>
      </c>
      <c r="H1188" s="85">
        <f>SUM(H1189)</f>
        <v>2150.9</v>
      </c>
      <c r="I1188" s="85">
        <f t="shared" si="54"/>
        <v>99.97211247966536</v>
      </c>
    </row>
    <row r="1189" spans="1:9" ht="24" customHeight="1">
      <c r="A1189" s="17" t="s">
        <v>313</v>
      </c>
      <c r="B1189" s="107"/>
      <c r="C1189" s="92" t="s">
        <v>1335</v>
      </c>
      <c r="D1189" s="92" t="s">
        <v>1312</v>
      </c>
      <c r="E1189" s="108" t="s">
        <v>393</v>
      </c>
      <c r="F1189" s="87" t="s">
        <v>317</v>
      </c>
      <c r="G1189" s="85">
        <v>2151.5</v>
      </c>
      <c r="H1189" s="85">
        <v>2150.9</v>
      </c>
      <c r="I1189" s="85">
        <f t="shared" si="54"/>
        <v>99.97211247966536</v>
      </c>
    </row>
    <row r="1190" spans="1:9" ht="28.5">
      <c r="A1190" s="95" t="s">
        <v>303</v>
      </c>
      <c r="B1190" s="148"/>
      <c r="C1190" s="92" t="s">
        <v>1335</v>
      </c>
      <c r="D1190" s="92" t="s">
        <v>1312</v>
      </c>
      <c r="E1190" s="92" t="s">
        <v>1107</v>
      </c>
      <c r="F1190" s="86"/>
      <c r="G1190" s="85">
        <f>SUM(G1198+G1191)+G1192+G1194</f>
        <v>54856.3</v>
      </c>
      <c r="H1190" s="85">
        <f>SUM(H1198+H1191)+H1192+H1194</f>
        <v>52279.4</v>
      </c>
      <c r="I1190" s="85">
        <f t="shared" si="54"/>
        <v>95.30245386582762</v>
      </c>
    </row>
    <row r="1191" spans="1:9" ht="18.75" customHeight="1">
      <c r="A1191" s="94" t="s">
        <v>304</v>
      </c>
      <c r="B1191" s="107"/>
      <c r="C1191" s="108" t="s">
        <v>1335</v>
      </c>
      <c r="D1191" s="108" t="s">
        <v>1312</v>
      </c>
      <c r="E1191" s="108" t="s">
        <v>1107</v>
      </c>
      <c r="F1191" s="87" t="s">
        <v>1412</v>
      </c>
      <c r="G1191" s="85">
        <v>54233.4</v>
      </c>
      <c r="H1191" s="85">
        <v>51803.3</v>
      </c>
      <c r="I1191" s="85">
        <f t="shared" si="54"/>
        <v>95.51918190635291</v>
      </c>
    </row>
    <row r="1192" spans="1:9" ht="57" customHeight="1">
      <c r="A1192" s="95" t="s">
        <v>384</v>
      </c>
      <c r="B1192" s="107"/>
      <c r="C1192" s="108" t="s">
        <v>1335</v>
      </c>
      <c r="D1192" s="108" t="s">
        <v>1312</v>
      </c>
      <c r="E1192" s="108" t="s">
        <v>1110</v>
      </c>
      <c r="F1192" s="87"/>
      <c r="G1192" s="85">
        <f>SUM(G1193)</f>
        <v>176.3</v>
      </c>
      <c r="H1192" s="85">
        <f>SUM(H1193)</f>
        <v>29.5</v>
      </c>
      <c r="I1192" s="85">
        <f t="shared" si="54"/>
        <v>16.73284174702212</v>
      </c>
    </row>
    <row r="1193" spans="1:9" ht="18.75" customHeight="1">
      <c r="A1193" s="94" t="s">
        <v>304</v>
      </c>
      <c r="B1193" s="107"/>
      <c r="C1193" s="108" t="s">
        <v>1335</v>
      </c>
      <c r="D1193" s="108" t="s">
        <v>1312</v>
      </c>
      <c r="E1193" s="108" t="s">
        <v>1110</v>
      </c>
      <c r="F1193" s="87" t="s">
        <v>1412</v>
      </c>
      <c r="G1193" s="85">
        <v>176.3</v>
      </c>
      <c r="H1193" s="85">
        <v>29.5</v>
      </c>
      <c r="I1193" s="85">
        <f t="shared" si="54"/>
        <v>16.73284174702212</v>
      </c>
    </row>
    <row r="1194" spans="1:9" s="1" customFormat="1" ht="32.25" customHeight="1">
      <c r="A1194" s="17" t="s">
        <v>1114</v>
      </c>
      <c r="B1194" s="91"/>
      <c r="C1194" s="92" t="s">
        <v>1335</v>
      </c>
      <c r="D1194" s="92" t="s">
        <v>1312</v>
      </c>
      <c r="E1194" s="92" t="s">
        <v>1115</v>
      </c>
      <c r="F1194" s="86"/>
      <c r="G1194" s="85">
        <f>SUM(G1195:G1196)</f>
        <v>61.4</v>
      </c>
      <c r="H1194" s="85">
        <f>SUM(H1195:H1196)</f>
        <v>61.4</v>
      </c>
      <c r="I1194" s="85">
        <f t="shared" si="54"/>
        <v>100</v>
      </c>
    </row>
    <row r="1195" spans="1:9" s="1" customFormat="1" ht="18.75" customHeight="1">
      <c r="A1195" s="17" t="s">
        <v>304</v>
      </c>
      <c r="B1195" s="150"/>
      <c r="C1195" s="92" t="s">
        <v>1335</v>
      </c>
      <c r="D1195" s="92" t="s">
        <v>1312</v>
      </c>
      <c r="E1195" s="92" t="s">
        <v>1115</v>
      </c>
      <c r="F1195" s="86" t="s">
        <v>1412</v>
      </c>
      <c r="G1195" s="85">
        <v>8.4</v>
      </c>
      <c r="H1195" s="85">
        <v>8.4</v>
      </c>
      <c r="I1195" s="85">
        <f t="shared" si="54"/>
        <v>100</v>
      </c>
    </row>
    <row r="1196" spans="1:9" s="1" customFormat="1" ht="18.75" customHeight="1">
      <c r="A1196" s="17" t="s">
        <v>313</v>
      </c>
      <c r="B1196" s="107"/>
      <c r="C1196" s="92" t="s">
        <v>1335</v>
      </c>
      <c r="D1196" s="92" t="s">
        <v>1312</v>
      </c>
      <c r="E1196" s="92" t="s">
        <v>1115</v>
      </c>
      <c r="F1196" s="87" t="s">
        <v>317</v>
      </c>
      <c r="G1196" s="85">
        <v>53</v>
      </c>
      <c r="H1196" s="85">
        <v>53</v>
      </c>
      <c r="I1196" s="85">
        <f t="shared" si="54"/>
        <v>100</v>
      </c>
    </row>
    <row r="1197" spans="1:9" ht="32.25" customHeight="1">
      <c r="A1197" s="94" t="s">
        <v>1116</v>
      </c>
      <c r="B1197" s="82"/>
      <c r="C1197" s="108" t="s">
        <v>1335</v>
      </c>
      <c r="D1197" s="108" t="s">
        <v>1312</v>
      </c>
      <c r="E1197" s="108" t="s">
        <v>1117</v>
      </c>
      <c r="F1197" s="86"/>
      <c r="G1197" s="85">
        <f>SUM(G1198)</f>
        <v>385.2</v>
      </c>
      <c r="H1197" s="85">
        <f>SUM(H1198)</f>
        <v>385.2</v>
      </c>
      <c r="I1197" s="85">
        <f t="shared" si="54"/>
        <v>100</v>
      </c>
    </row>
    <row r="1198" spans="1:9" ht="18.75" customHeight="1">
      <c r="A1198" s="94" t="s">
        <v>304</v>
      </c>
      <c r="B1198" s="107"/>
      <c r="C1198" s="108" t="s">
        <v>1335</v>
      </c>
      <c r="D1198" s="108" t="s">
        <v>1312</v>
      </c>
      <c r="E1198" s="108" t="s">
        <v>1117</v>
      </c>
      <c r="F1198" s="87" t="s">
        <v>1412</v>
      </c>
      <c r="G1198" s="85">
        <v>385.2</v>
      </c>
      <c r="H1198" s="85">
        <v>385.2</v>
      </c>
      <c r="I1198" s="85">
        <f t="shared" si="54"/>
        <v>100</v>
      </c>
    </row>
    <row r="1199" spans="1:9" ht="19.5" customHeight="1" hidden="1">
      <c r="A1199" s="94" t="s">
        <v>384</v>
      </c>
      <c r="B1199" s="107"/>
      <c r="C1199" s="108" t="s">
        <v>1335</v>
      </c>
      <c r="D1199" s="108" t="s">
        <v>1312</v>
      </c>
      <c r="E1199" s="108" t="s">
        <v>1110</v>
      </c>
      <c r="F1199" s="87"/>
      <c r="G1199" s="85">
        <f>SUM(G1200)</f>
        <v>0</v>
      </c>
      <c r="H1199" s="85">
        <f>SUM(H1200)</f>
        <v>0</v>
      </c>
      <c r="I1199" s="85" t="e">
        <f t="shared" si="54"/>
        <v>#DIV/0!</v>
      </c>
    </row>
    <row r="1200" spans="1:9" ht="19.5" customHeight="1" hidden="1">
      <c r="A1200" s="94" t="s">
        <v>1106</v>
      </c>
      <c r="B1200" s="107"/>
      <c r="C1200" s="108" t="s">
        <v>1335</v>
      </c>
      <c r="D1200" s="108" t="s">
        <v>1312</v>
      </c>
      <c r="E1200" s="108" t="s">
        <v>1110</v>
      </c>
      <c r="F1200" s="87" t="s">
        <v>1111</v>
      </c>
      <c r="G1200" s="85"/>
      <c r="H1200" s="85"/>
      <c r="I1200" s="85" t="e">
        <f t="shared" si="54"/>
        <v>#DIV/0!</v>
      </c>
    </row>
    <row r="1201" spans="1:9" ht="19.5" customHeight="1" hidden="1">
      <c r="A1201" s="94" t="s">
        <v>1108</v>
      </c>
      <c r="B1201" s="107"/>
      <c r="C1201" s="108" t="s">
        <v>1335</v>
      </c>
      <c r="D1201" s="108" t="s">
        <v>1312</v>
      </c>
      <c r="E1201" s="108" t="s">
        <v>1107</v>
      </c>
      <c r="F1201" s="86" t="s">
        <v>1109</v>
      </c>
      <c r="G1201" s="85"/>
      <c r="H1201" s="85"/>
      <c r="I1201" s="85" t="e">
        <f t="shared" si="54"/>
        <v>#DIV/0!</v>
      </c>
    </row>
    <row r="1202" spans="1:9" ht="19.5" customHeight="1" hidden="1">
      <c r="A1202" s="94" t="s">
        <v>1112</v>
      </c>
      <c r="B1202" s="82"/>
      <c r="C1202" s="108" t="s">
        <v>1335</v>
      </c>
      <c r="D1202" s="108" t="s">
        <v>1312</v>
      </c>
      <c r="E1202" s="108" t="s">
        <v>1113</v>
      </c>
      <c r="F1202" s="86"/>
      <c r="G1202" s="85">
        <f>SUM(G1203)</f>
        <v>0</v>
      </c>
      <c r="H1202" s="85">
        <f>SUM(H1203)</f>
        <v>0</v>
      </c>
      <c r="I1202" s="85" t="e">
        <f t="shared" si="54"/>
        <v>#DIV/0!</v>
      </c>
    </row>
    <row r="1203" spans="1:9" ht="19.5" customHeight="1" hidden="1">
      <c r="A1203" s="94" t="s">
        <v>304</v>
      </c>
      <c r="B1203" s="82"/>
      <c r="C1203" s="108" t="s">
        <v>1335</v>
      </c>
      <c r="D1203" s="108" t="s">
        <v>1312</v>
      </c>
      <c r="E1203" s="108" t="s">
        <v>1113</v>
      </c>
      <c r="F1203" s="86" t="s">
        <v>1412</v>
      </c>
      <c r="G1203" s="85"/>
      <c r="H1203" s="85"/>
      <c r="I1203" s="85" t="e">
        <f t="shared" si="54"/>
        <v>#DIV/0!</v>
      </c>
    </row>
    <row r="1204" spans="1:9" ht="19.5" customHeight="1" hidden="1">
      <c r="A1204" s="94" t="s">
        <v>1116</v>
      </c>
      <c r="B1204" s="82"/>
      <c r="C1204" s="108" t="s">
        <v>1335</v>
      </c>
      <c r="D1204" s="108" t="s">
        <v>1312</v>
      </c>
      <c r="E1204" s="108" t="s">
        <v>543</v>
      </c>
      <c r="F1204" s="86"/>
      <c r="G1204" s="85"/>
      <c r="H1204" s="85"/>
      <c r="I1204" s="85" t="e">
        <f t="shared" si="54"/>
        <v>#DIV/0!</v>
      </c>
    </row>
    <row r="1205" spans="1:9" ht="19.5" customHeight="1" hidden="1">
      <c r="A1205" s="94"/>
      <c r="B1205" s="82"/>
      <c r="C1205" s="108"/>
      <c r="D1205" s="108"/>
      <c r="E1205" s="108"/>
      <c r="F1205" s="86"/>
      <c r="G1205" s="85"/>
      <c r="H1205" s="85"/>
      <c r="I1205" s="85" t="e">
        <f t="shared" si="54"/>
        <v>#DIV/0!</v>
      </c>
    </row>
    <row r="1206" spans="1:9" ht="19.5" customHeight="1" hidden="1">
      <c r="A1206" s="94" t="s">
        <v>544</v>
      </c>
      <c r="B1206" s="107"/>
      <c r="C1206" s="92" t="s">
        <v>1335</v>
      </c>
      <c r="D1206" s="92" t="s">
        <v>1312</v>
      </c>
      <c r="E1206" s="92" t="s">
        <v>386</v>
      </c>
      <c r="F1206" s="87" t="s">
        <v>312</v>
      </c>
      <c r="G1206" s="85"/>
      <c r="H1206" s="85"/>
      <c r="I1206" s="85" t="e">
        <f t="shared" si="54"/>
        <v>#DIV/0!</v>
      </c>
    </row>
    <row r="1207" spans="1:9" ht="19.5" customHeight="1" hidden="1">
      <c r="A1207" s="94"/>
      <c r="B1207" s="82"/>
      <c r="C1207" s="108"/>
      <c r="D1207" s="108"/>
      <c r="E1207" s="108"/>
      <c r="F1207" s="86"/>
      <c r="G1207" s="85"/>
      <c r="H1207" s="85"/>
      <c r="I1207" s="85" t="e">
        <f t="shared" si="54"/>
        <v>#DIV/0!</v>
      </c>
    </row>
    <row r="1208" spans="1:9" ht="19.5" customHeight="1" hidden="1">
      <c r="A1208" s="94" t="s">
        <v>1116</v>
      </c>
      <c r="B1208" s="82"/>
      <c r="C1208" s="108" t="s">
        <v>1335</v>
      </c>
      <c r="D1208" s="108" t="s">
        <v>1312</v>
      </c>
      <c r="E1208" s="108" t="s">
        <v>1117</v>
      </c>
      <c r="F1208" s="86"/>
      <c r="G1208" s="85">
        <f>SUM(G1209)</f>
        <v>0</v>
      </c>
      <c r="H1208" s="85">
        <f>SUM(H1209)</f>
        <v>0</v>
      </c>
      <c r="I1208" s="85" t="e">
        <f t="shared" si="54"/>
        <v>#DIV/0!</v>
      </c>
    </row>
    <row r="1209" spans="1:9" ht="19.5" customHeight="1" hidden="1">
      <c r="A1209" s="94" t="s">
        <v>304</v>
      </c>
      <c r="B1209" s="82"/>
      <c r="C1209" s="108" t="s">
        <v>1335</v>
      </c>
      <c r="D1209" s="108" t="s">
        <v>1312</v>
      </c>
      <c r="E1209" s="108" t="s">
        <v>1117</v>
      </c>
      <c r="F1209" s="86" t="s">
        <v>1412</v>
      </c>
      <c r="G1209" s="85"/>
      <c r="H1209" s="85"/>
      <c r="I1209" s="85" t="e">
        <f t="shared" si="54"/>
        <v>#DIV/0!</v>
      </c>
    </row>
    <row r="1210" spans="1:9" ht="19.5" customHeight="1" hidden="1">
      <c r="A1210" s="95" t="s">
        <v>1118</v>
      </c>
      <c r="B1210" s="88"/>
      <c r="C1210" s="108" t="s">
        <v>1335</v>
      </c>
      <c r="D1210" s="108" t="s">
        <v>1312</v>
      </c>
      <c r="E1210" s="108" t="s">
        <v>1119</v>
      </c>
      <c r="F1210" s="87"/>
      <c r="G1210" s="85">
        <f>SUM(G1212)</f>
        <v>0</v>
      </c>
      <c r="H1210" s="85">
        <f>SUM(H1212)</f>
        <v>0</v>
      </c>
      <c r="I1210" s="85" t="e">
        <f t="shared" si="54"/>
        <v>#DIV/0!</v>
      </c>
    </row>
    <row r="1211" spans="1:9" ht="19.5" customHeight="1" hidden="1">
      <c r="A1211" s="95" t="s">
        <v>1138</v>
      </c>
      <c r="B1211" s="88"/>
      <c r="C1211" s="108" t="s">
        <v>1335</v>
      </c>
      <c r="D1211" s="108" t="s">
        <v>1312</v>
      </c>
      <c r="E1211" s="108" t="s">
        <v>1107</v>
      </c>
      <c r="F1211" s="87" t="s">
        <v>1139</v>
      </c>
      <c r="G1211" s="85"/>
      <c r="H1211" s="85"/>
      <c r="I1211" s="85" t="e">
        <f t="shared" si="54"/>
        <v>#DIV/0!</v>
      </c>
    </row>
    <row r="1212" spans="1:9" ht="19.5" customHeight="1" hidden="1">
      <c r="A1212" s="94" t="s">
        <v>1411</v>
      </c>
      <c r="B1212" s="88"/>
      <c r="C1212" s="108" t="s">
        <v>1335</v>
      </c>
      <c r="D1212" s="108" t="s">
        <v>1312</v>
      </c>
      <c r="E1212" s="108" t="s">
        <v>1119</v>
      </c>
      <c r="F1212" s="87" t="s">
        <v>1412</v>
      </c>
      <c r="G1212" s="85"/>
      <c r="H1212" s="85"/>
      <c r="I1212" s="85" t="e">
        <f t="shared" si="54"/>
        <v>#DIV/0!</v>
      </c>
    </row>
    <row r="1213" spans="1:9" ht="18.75" customHeight="1">
      <c r="A1213" s="95" t="s">
        <v>1480</v>
      </c>
      <c r="B1213" s="107"/>
      <c r="C1213" s="108" t="s">
        <v>1335</v>
      </c>
      <c r="D1213" s="108" t="s">
        <v>1312</v>
      </c>
      <c r="E1213" s="92" t="s">
        <v>1481</v>
      </c>
      <c r="F1213" s="87"/>
      <c r="G1213" s="85">
        <f>SUM(G1214)+G1217</f>
        <v>12081.2</v>
      </c>
      <c r="H1213" s="85">
        <f>SUM(H1214)+H1217</f>
        <v>12025.1</v>
      </c>
      <c r="I1213" s="85">
        <f t="shared" si="54"/>
        <v>99.53564215475284</v>
      </c>
    </row>
    <row r="1214" spans="1:9" ht="52.5" customHeight="1">
      <c r="A1214" s="95" t="s">
        <v>394</v>
      </c>
      <c r="B1214" s="107"/>
      <c r="C1214" s="108" t="s">
        <v>1335</v>
      </c>
      <c r="D1214" s="108" t="s">
        <v>1312</v>
      </c>
      <c r="E1214" s="92" t="s">
        <v>1120</v>
      </c>
      <c r="F1214" s="87"/>
      <c r="G1214" s="85">
        <f>SUM(G1216+G1215)</f>
        <v>11970.2</v>
      </c>
      <c r="H1214" s="85">
        <f>SUM(H1216+H1215)</f>
        <v>11914.1</v>
      </c>
      <c r="I1214" s="85">
        <f t="shared" si="54"/>
        <v>99.53133615144274</v>
      </c>
    </row>
    <row r="1215" spans="1:9" ht="18.75" customHeight="1">
      <c r="A1215" s="94" t="s">
        <v>1411</v>
      </c>
      <c r="B1215" s="107"/>
      <c r="C1215" s="108" t="s">
        <v>1335</v>
      </c>
      <c r="D1215" s="108" t="s">
        <v>1312</v>
      </c>
      <c r="E1215" s="92" t="s">
        <v>1120</v>
      </c>
      <c r="F1215" s="87" t="s">
        <v>1412</v>
      </c>
      <c r="G1215" s="85">
        <v>1722.1</v>
      </c>
      <c r="H1215" s="85">
        <v>1716.1</v>
      </c>
      <c r="I1215" s="85">
        <f t="shared" si="54"/>
        <v>99.65158817722548</v>
      </c>
    </row>
    <row r="1216" spans="1:9" ht="24" customHeight="1">
      <c r="A1216" s="17" t="s">
        <v>313</v>
      </c>
      <c r="B1216" s="107"/>
      <c r="C1216" s="92" t="s">
        <v>1335</v>
      </c>
      <c r="D1216" s="92" t="s">
        <v>1312</v>
      </c>
      <c r="E1216" s="92" t="s">
        <v>1120</v>
      </c>
      <c r="F1216" s="87" t="s">
        <v>317</v>
      </c>
      <c r="G1216" s="85">
        <v>10248.1</v>
      </c>
      <c r="H1216" s="85">
        <v>10198</v>
      </c>
      <c r="I1216" s="85">
        <f t="shared" si="54"/>
        <v>99.51112889218489</v>
      </c>
    </row>
    <row r="1217" spans="1:9" ht="35.25" customHeight="1">
      <c r="A1217" s="17" t="s">
        <v>395</v>
      </c>
      <c r="B1217" s="107"/>
      <c r="C1217" s="108" t="s">
        <v>1335</v>
      </c>
      <c r="D1217" s="108" t="s">
        <v>1312</v>
      </c>
      <c r="E1217" s="92" t="s">
        <v>239</v>
      </c>
      <c r="F1217" s="87"/>
      <c r="G1217" s="85">
        <f>SUM(G1218:G1219)</f>
        <v>111</v>
      </c>
      <c r="H1217" s="85">
        <f>SUM(H1218:H1219)</f>
        <v>111</v>
      </c>
      <c r="I1217" s="85">
        <f t="shared" si="54"/>
        <v>100</v>
      </c>
    </row>
    <row r="1218" spans="1:9" ht="24" customHeight="1">
      <c r="A1218" s="94" t="s">
        <v>1411</v>
      </c>
      <c r="B1218" s="107"/>
      <c r="C1218" s="108" t="s">
        <v>1335</v>
      </c>
      <c r="D1218" s="108" t="s">
        <v>1312</v>
      </c>
      <c r="E1218" s="92" t="s">
        <v>239</v>
      </c>
      <c r="F1218" s="87" t="s">
        <v>1412</v>
      </c>
      <c r="G1218" s="85">
        <v>14</v>
      </c>
      <c r="H1218" s="85">
        <v>14</v>
      </c>
      <c r="I1218" s="85">
        <f t="shared" si="54"/>
        <v>100</v>
      </c>
    </row>
    <row r="1219" spans="1:9" ht="24" customHeight="1">
      <c r="A1219" s="17" t="s">
        <v>313</v>
      </c>
      <c r="B1219" s="107"/>
      <c r="C1219" s="92" t="s">
        <v>1335</v>
      </c>
      <c r="D1219" s="92" t="s">
        <v>1312</v>
      </c>
      <c r="E1219" s="92" t="s">
        <v>239</v>
      </c>
      <c r="F1219" s="87" t="s">
        <v>317</v>
      </c>
      <c r="G1219" s="85">
        <v>97</v>
      </c>
      <c r="H1219" s="85">
        <v>97</v>
      </c>
      <c r="I1219" s="85">
        <f t="shared" si="54"/>
        <v>100</v>
      </c>
    </row>
    <row r="1220" spans="1:9" ht="18.75" customHeight="1">
      <c r="A1220" s="95" t="s">
        <v>1374</v>
      </c>
      <c r="B1220" s="148"/>
      <c r="C1220" s="90" t="s">
        <v>1335</v>
      </c>
      <c r="D1220" s="90" t="s">
        <v>1312</v>
      </c>
      <c r="E1220" s="90" t="s">
        <v>1375</v>
      </c>
      <c r="F1220" s="116"/>
      <c r="G1220" s="85">
        <f>SUM(G1224)+G1221</f>
        <v>16767.7</v>
      </c>
      <c r="H1220" s="85">
        <f>SUM(H1224)+H1221</f>
        <v>16014.5</v>
      </c>
      <c r="I1220" s="85">
        <f t="shared" si="54"/>
        <v>95.50803032019894</v>
      </c>
    </row>
    <row r="1221" spans="1:9" s="1" customFormat="1" ht="42" customHeight="1">
      <c r="A1221" s="17" t="s">
        <v>355</v>
      </c>
      <c r="B1221" s="150"/>
      <c r="C1221" s="90" t="s">
        <v>1335</v>
      </c>
      <c r="D1221" s="90" t="s">
        <v>1312</v>
      </c>
      <c r="E1221" s="90" t="s">
        <v>271</v>
      </c>
      <c r="F1221" s="116"/>
      <c r="G1221" s="85">
        <f>SUM(G1223+G1222)</f>
        <v>2978.1</v>
      </c>
      <c r="H1221" s="85">
        <f>SUM(H1223+H1222)</f>
        <v>2978</v>
      </c>
      <c r="I1221" s="85">
        <f t="shared" si="54"/>
        <v>99.99664215439374</v>
      </c>
    </row>
    <row r="1222" spans="1:9" s="1" customFormat="1" ht="21" customHeight="1">
      <c r="A1222" s="17" t="s">
        <v>1122</v>
      </c>
      <c r="B1222" s="150"/>
      <c r="C1222" s="90" t="s">
        <v>1335</v>
      </c>
      <c r="D1222" s="90" t="s">
        <v>1312</v>
      </c>
      <c r="E1222" s="90" t="s">
        <v>271</v>
      </c>
      <c r="F1222" s="116" t="s">
        <v>1123</v>
      </c>
      <c r="G1222" s="85">
        <v>196.1</v>
      </c>
      <c r="H1222" s="85">
        <v>196.1</v>
      </c>
      <c r="I1222" s="85">
        <f t="shared" si="54"/>
        <v>100</v>
      </c>
    </row>
    <row r="1223" spans="1:9" s="1" customFormat="1" ht="18.75" customHeight="1">
      <c r="A1223" s="17" t="s">
        <v>313</v>
      </c>
      <c r="B1223" s="150"/>
      <c r="C1223" s="90" t="s">
        <v>1335</v>
      </c>
      <c r="D1223" s="90" t="s">
        <v>1312</v>
      </c>
      <c r="E1223" s="90" t="s">
        <v>271</v>
      </c>
      <c r="F1223" s="116" t="s">
        <v>317</v>
      </c>
      <c r="G1223" s="85">
        <v>2782</v>
      </c>
      <c r="H1223" s="85">
        <v>2781.9</v>
      </c>
      <c r="I1223" s="85">
        <f t="shared" si="54"/>
        <v>99.99640546369518</v>
      </c>
    </row>
    <row r="1224" spans="1:9" ht="35.25" customHeight="1">
      <c r="A1224" s="95" t="s">
        <v>396</v>
      </c>
      <c r="B1224" s="148"/>
      <c r="C1224" s="90" t="s">
        <v>1335</v>
      </c>
      <c r="D1224" s="90" t="s">
        <v>1312</v>
      </c>
      <c r="E1224" s="90" t="s">
        <v>1121</v>
      </c>
      <c r="F1224" s="116"/>
      <c r="G1224" s="85">
        <f>SUM(G1225+G1227)+G1226</f>
        <v>13789.6</v>
      </c>
      <c r="H1224" s="85">
        <f>SUM(H1225+H1227)+H1226</f>
        <v>13036.5</v>
      </c>
      <c r="I1224" s="85">
        <f t="shared" si="54"/>
        <v>94.53863781400476</v>
      </c>
    </row>
    <row r="1225" spans="1:9" ht="18.75" customHeight="1">
      <c r="A1225" s="17" t="s">
        <v>1122</v>
      </c>
      <c r="B1225" s="107"/>
      <c r="C1225" s="151" t="s">
        <v>1335</v>
      </c>
      <c r="D1225" s="151" t="s">
        <v>1312</v>
      </c>
      <c r="E1225" s="90" t="s">
        <v>1121</v>
      </c>
      <c r="F1225" s="152" t="s">
        <v>1123</v>
      </c>
      <c r="G1225" s="85">
        <v>1796</v>
      </c>
      <c r="H1225" s="85">
        <v>1671.5</v>
      </c>
      <c r="I1225" s="85">
        <f t="shared" si="54"/>
        <v>93.06792873051225</v>
      </c>
    </row>
    <row r="1226" spans="1:9" ht="49.5" customHeight="1">
      <c r="A1226" s="94" t="s">
        <v>387</v>
      </c>
      <c r="B1226" s="107"/>
      <c r="C1226" s="151" t="s">
        <v>1335</v>
      </c>
      <c r="D1226" s="151" t="s">
        <v>1312</v>
      </c>
      <c r="E1226" s="90" t="s">
        <v>1121</v>
      </c>
      <c r="F1226" s="87" t="s">
        <v>312</v>
      </c>
      <c r="G1226" s="85">
        <v>3574</v>
      </c>
      <c r="H1226" s="85">
        <v>2947.8</v>
      </c>
      <c r="I1226" s="85">
        <f t="shared" si="54"/>
        <v>82.47901510912143</v>
      </c>
    </row>
    <row r="1227" spans="1:9" ht="27.75" customHeight="1">
      <c r="A1227" s="17" t="s">
        <v>313</v>
      </c>
      <c r="B1227" s="107"/>
      <c r="C1227" s="151" t="s">
        <v>1335</v>
      </c>
      <c r="D1227" s="151" t="s">
        <v>1312</v>
      </c>
      <c r="E1227" s="90" t="s">
        <v>1121</v>
      </c>
      <c r="F1227" s="152" t="s">
        <v>317</v>
      </c>
      <c r="G1227" s="85">
        <v>8419.6</v>
      </c>
      <c r="H1227" s="85">
        <v>8417.2</v>
      </c>
      <c r="I1227" s="85">
        <f t="shared" si="54"/>
        <v>99.97149508290181</v>
      </c>
    </row>
    <row r="1228" spans="1:9" ht="19.5" customHeight="1">
      <c r="A1228" s="95" t="s">
        <v>1124</v>
      </c>
      <c r="B1228" s="148"/>
      <c r="C1228" s="92" t="s">
        <v>1335</v>
      </c>
      <c r="D1228" s="92" t="s">
        <v>1314</v>
      </c>
      <c r="E1228" s="92"/>
      <c r="F1228" s="86"/>
      <c r="G1228" s="85">
        <f>SUM(G1237+G1277+G1293+G1309)+G1302+G1229+G1306+G1234+G1316</f>
        <v>679074.2999999999</v>
      </c>
      <c r="H1228" s="85">
        <f>SUM(H1237+H1277+H1293+H1309)+H1302+H1229+H1306+H1234+H1316</f>
        <v>674759.8</v>
      </c>
      <c r="I1228" s="85">
        <f t="shared" si="54"/>
        <v>99.3646497886903</v>
      </c>
    </row>
    <row r="1229" spans="1:9" ht="30.75" customHeight="1">
      <c r="A1229" s="95" t="s">
        <v>1330</v>
      </c>
      <c r="B1229" s="82"/>
      <c r="C1229" s="92" t="s">
        <v>1335</v>
      </c>
      <c r="D1229" s="92" t="s">
        <v>1314</v>
      </c>
      <c r="E1229" s="83" t="s">
        <v>1331</v>
      </c>
      <c r="F1229" s="87"/>
      <c r="G1229" s="85">
        <f>SUM(G1230)</f>
        <v>3086.1</v>
      </c>
      <c r="H1229" s="85">
        <f>SUM(H1230)</f>
        <v>3086.1</v>
      </c>
      <c r="I1229" s="85">
        <f t="shared" si="54"/>
        <v>100</v>
      </c>
    </row>
    <row r="1230" spans="1:9" ht="30.75" customHeight="1">
      <c r="A1230" s="122" t="s">
        <v>376</v>
      </c>
      <c r="B1230" s="82"/>
      <c r="C1230" s="92" t="s">
        <v>1335</v>
      </c>
      <c r="D1230" s="92" t="s">
        <v>1314</v>
      </c>
      <c r="E1230" s="83" t="s">
        <v>377</v>
      </c>
      <c r="F1230" s="86"/>
      <c r="G1230" s="85">
        <f>SUM(G1231:G1232)</f>
        <v>3086.1</v>
      </c>
      <c r="H1230" s="85">
        <f>SUM(H1231:H1232)</f>
        <v>3086.1</v>
      </c>
      <c r="I1230" s="85">
        <f t="shared" si="54"/>
        <v>100</v>
      </c>
    </row>
    <row r="1231" spans="1:9" ht="19.5" customHeight="1">
      <c r="A1231" s="17" t="s">
        <v>304</v>
      </c>
      <c r="B1231" s="82"/>
      <c r="C1231" s="92" t="s">
        <v>1335</v>
      </c>
      <c r="D1231" s="92" t="s">
        <v>1314</v>
      </c>
      <c r="E1231" s="83" t="s">
        <v>377</v>
      </c>
      <c r="F1231" s="116" t="s">
        <v>1412</v>
      </c>
      <c r="G1231" s="85">
        <v>2078.1</v>
      </c>
      <c r="H1231" s="85">
        <v>2078.1</v>
      </c>
      <c r="I1231" s="85">
        <f t="shared" si="54"/>
        <v>100</v>
      </c>
    </row>
    <row r="1232" spans="1:9" ht="18.75" customHeight="1">
      <c r="A1232" s="17" t="s">
        <v>313</v>
      </c>
      <c r="B1232" s="148"/>
      <c r="C1232" s="92" t="s">
        <v>1335</v>
      </c>
      <c r="D1232" s="92" t="s">
        <v>1314</v>
      </c>
      <c r="E1232" s="83" t="s">
        <v>377</v>
      </c>
      <c r="F1232" s="86" t="s">
        <v>317</v>
      </c>
      <c r="G1232" s="85">
        <v>1008</v>
      </c>
      <c r="H1232" s="85">
        <v>1008</v>
      </c>
      <c r="I1232" s="85">
        <f t="shared" si="54"/>
        <v>100</v>
      </c>
    </row>
    <row r="1233" spans="1:9" ht="19.5" customHeight="1" hidden="1">
      <c r="A1233" s="94" t="s">
        <v>1411</v>
      </c>
      <c r="B1233" s="148"/>
      <c r="C1233" s="92" t="s">
        <v>1335</v>
      </c>
      <c r="D1233" s="92" t="s">
        <v>1314</v>
      </c>
      <c r="E1233" s="92" t="s">
        <v>1373</v>
      </c>
      <c r="F1233" s="86" t="s">
        <v>1412</v>
      </c>
      <c r="G1233" s="85"/>
      <c r="H1233" s="85"/>
      <c r="I1233" s="85" t="e">
        <f t="shared" si="54"/>
        <v>#DIV/0!</v>
      </c>
    </row>
    <row r="1234" spans="1:9" ht="19.5" customHeight="1">
      <c r="A1234" s="95" t="s">
        <v>379</v>
      </c>
      <c r="B1234" s="148"/>
      <c r="C1234" s="92" t="s">
        <v>1335</v>
      </c>
      <c r="D1234" s="92" t="s">
        <v>1314</v>
      </c>
      <c r="E1234" s="92" t="s">
        <v>380</v>
      </c>
      <c r="F1234" s="86"/>
      <c r="G1234" s="85">
        <f>SUM(G1235)</f>
        <v>2000</v>
      </c>
      <c r="H1234" s="85">
        <f>SUM(H1235)</f>
        <v>2000</v>
      </c>
      <c r="I1234" s="85">
        <f t="shared" si="54"/>
        <v>100</v>
      </c>
    </row>
    <row r="1235" spans="1:9" ht="19.5" customHeight="1">
      <c r="A1235" s="95" t="s">
        <v>381</v>
      </c>
      <c r="B1235" s="148"/>
      <c r="C1235" s="92" t="s">
        <v>1335</v>
      </c>
      <c r="D1235" s="92" t="s">
        <v>1314</v>
      </c>
      <c r="E1235" s="92" t="s">
        <v>382</v>
      </c>
      <c r="F1235" s="86"/>
      <c r="G1235" s="85">
        <f>SUM(G1236)</f>
        <v>2000</v>
      </c>
      <c r="H1235" s="85">
        <f>SUM(H1236)</f>
        <v>2000</v>
      </c>
      <c r="I1235" s="85">
        <f t="shared" si="54"/>
        <v>100</v>
      </c>
    </row>
    <row r="1236" spans="1:9" ht="19.5" customHeight="1">
      <c r="A1236" s="17" t="s">
        <v>313</v>
      </c>
      <c r="B1236" s="148"/>
      <c r="C1236" s="92" t="s">
        <v>1335</v>
      </c>
      <c r="D1236" s="92" t="s">
        <v>1314</v>
      </c>
      <c r="E1236" s="92" t="s">
        <v>382</v>
      </c>
      <c r="F1236" s="86" t="s">
        <v>317</v>
      </c>
      <c r="G1236" s="85">
        <v>2000</v>
      </c>
      <c r="H1236" s="85">
        <v>2000</v>
      </c>
      <c r="I1236" s="85">
        <f t="shared" si="54"/>
        <v>100</v>
      </c>
    </row>
    <row r="1237" spans="1:9" ht="23.25" customHeight="1">
      <c r="A1237" s="95" t="s">
        <v>1125</v>
      </c>
      <c r="B1237" s="148"/>
      <c r="C1237" s="92" t="s">
        <v>1335</v>
      </c>
      <c r="D1237" s="92" t="s">
        <v>1314</v>
      </c>
      <c r="E1237" s="92" t="s">
        <v>1126</v>
      </c>
      <c r="F1237" s="86"/>
      <c r="G1237" s="85">
        <f>SUM(G1238+G1257)</f>
        <v>549806.2000000001</v>
      </c>
      <c r="H1237" s="85">
        <f>SUM(H1238+H1257)</f>
        <v>546164</v>
      </c>
      <c r="I1237" s="85">
        <f t="shared" si="54"/>
        <v>99.33754839432511</v>
      </c>
    </row>
    <row r="1238" spans="1:9" ht="28.5" customHeight="1">
      <c r="A1238" s="95" t="s">
        <v>305</v>
      </c>
      <c r="B1238" s="148"/>
      <c r="C1238" s="92" t="s">
        <v>1335</v>
      </c>
      <c r="D1238" s="92" t="s">
        <v>1314</v>
      </c>
      <c r="E1238" s="92" t="s">
        <v>397</v>
      </c>
      <c r="F1238" s="86"/>
      <c r="G1238" s="85">
        <f>SUM(G1241+G1250+G1252+G1254)+G1243+G1239</f>
        <v>253443.4</v>
      </c>
      <c r="H1238" s="85">
        <f>SUM(H1241+H1250+H1252+H1254)+H1243+H1239</f>
        <v>252618</v>
      </c>
      <c r="I1238" s="85">
        <f t="shared" si="54"/>
        <v>99.67432570743607</v>
      </c>
    </row>
    <row r="1239" spans="1:9" ht="46.5" customHeight="1">
      <c r="A1239" s="95" t="s">
        <v>384</v>
      </c>
      <c r="B1239" s="148"/>
      <c r="C1239" s="92" t="s">
        <v>1335</v>
      </c>
      <c r="D1239" s="92" t="s">
        <v>1314</v>
      </c>
      <c r="E1239" s="92" t="s">
        <v>398</v>
      </c>
      <c r="F1239" s="86"/>
      <c r="G1239" s="85">
        <f>SUM(G1240)</f>
        <v>397.7</v>
      </c>
      <c r="H1239" s="85">
        <f>SUM(H1240)</f>
        <v>281.1</v>
      </c>
      <c r="I1239" s="85">
        <f t="shared" si="54"/>
        <v>70.68141815438773</v>
      </c>
    </row>
    <row r="1240" spans="1:9" ht="28.5" customHeight="1">
      <c r="A1240" s="95" t="s">
        <v>313</v>
      </c>
      <c r="B1240" s="148"/>
      <c r="C1240" s="92" t="s">
        <v>1335</v>
      </c>
      <c r="D1240" s="92" t="s">
        <v>1314</v>
      </c>
      <c r="E1240" s="92" t="s">
        <v>398</v>
      </c>
      <c r="F1240" s="86" t="s">
        <v>317</v>
      </c>
      <c r="G1240" s="85">
        <v>397.7</v>
      </c>
      <c r="H1240" s="85">
        <v>281.1</v>
      </c>
      <c r="I1240" s="85">
        <f t="shared" si="54"/>
        <v>70.68141815438773</v>
      </c>
    </row>
    <row r="1241" spans="1:9" ht="43.5" customHeight="1">
      <c r="A1241" s="95" t="s">
        <v>309</v>
      </c>
      <c r="B1241" s="148"/>
      <c r="C1241" s="92" t="s">
        <v>1335</v>
      </c>
      <c r="D1241" s="92" t="s">
        <v>1314</v>
      </c>
      <c r="E1241" s="92" t="s">
        <v>399</v>
      </c>
      <c r="F1241" s="86"/>
      <c r="G1241" s="85">
        <f>SUM(G1242)</f>
        <v>52760.9</v>
      </c>
      <c r="H1241" s="85">
        <f>SUM(H1242)</f>
        <v>52735.5</v>
      </c>
      <c r="I1241" s="85">
        <f t="shared" si="54"/>
        <v>99.9518582889981</v>
      </c>
    </row>
    <row r="1242" spans="1:9" ht="48" customHeight="1">
      <c r="A1242" s="94" t="s">
        <v>387</v>
      </c>
      <c r="B1242" s="107"/>
      <c r="C1242" s="92" t="s">
        <v>1335</v>
      </c>
      <c r="D1242" s="92" t="s">
        <v>1314</v>
      </c>
      <c r="E1242" s="92" t="s">
        <v>399</v>
      </c>
      <c r="F1242" s="87" t="s">
        <v>312</v>
      </c>
      <c r="G1242" s="85">
        <v>52760.9</v>
      </c>
      <c r="H1242" s="85">
        <v>52735.5</v>
      </c>
      <c r="I1242" s="85">
        <f t="shared" si="54"/>
        <v>99.9518582889981</v>
      </c>
    </row>
    <row r="1243" spans="1:9" ht="26.25" customHeight="1">
      <c r="A1243" s="94" t="s">
        <v>313</v>
      </c>
      <c r="B1243" s="148"/>
      <c r="C1243" s="92" t="s">
        <v>1335</v>
      </c>
      <c r="D1243" s="92" t="s">
        <v>1314</v>
      </c>
      <c r="E1243" s="92" t="s">
        <v>400</v>
      </c>
      <c r="F1243" s="86"/>
      <c r="G1243" s="85">
        <f>SUM(G1249)+G1247+G1244</f>
        <v>935.3</v>
      </c>
      <c r="H1243" s="85">
        <f>SUM(H1249)+H1247+H1244</f>
        <v>677.4</v>
      </c>
      <c r="I1243" s="85">
        <f t="shared" si="54"/>
        <v>72.42595958515984</v>
      </c>
    </row>
    <row r="1244" spans="1:9" ht="28.5" customHeight="1">
      <c r="A1244" s="94" t="s">
        <v>403</v>
      </c>
      <c r="B1244" s="148"/>
      <c r="C1244" s="92" t="s">
        <v>1335</v>
      </c>
      <c r="D1244" s="92" t="s">
        <v>1314</v>
      </c>
      <c r="E1244" s="92" t="s">
        <v>404</v>
      </c>
      <c r="F1244" s="86"/>
      <c r="G1244" s="85">
        <f>SUM(G1245)</f>
        <v>296.5</v>
      </c>
      <c r="H1244" s="85">
        <f>SUM(H1245)</f>
        <v>61.1</v>
      </c>
      <c r="I1244" s="85">
        <f t="shared" si="54"/>
        <v>20.6070826306914</v>
      </c>
    </row>
    <row r="1245" spans="1:9" ht="26.25" customHeight="1">
      <c r="A1245" s="94" t="s">
        <v>313</v>
      </c>
      <c r="B1245" s="148"/>
      <c r="C1245" s="92" t="s">
        <v>1335</v>
      </c>
      <c r="D1245" s="92" t="s">
        <v>1314</v>
      </c>
      <c r="E1245" s="92" t="s">
        <v>404</v>
      </c>
      <c r="F1245" s="86" t="s">
        <v>317</v>
      </c>
      <c r="G1245" s="85">
        <f>61.1+235.4</f>
        <v>296.5</v>
      </c>
      <c r="H1245" s="85">
        <v>61.1</v>
      </c>
      <c r="I1245" s="85">
        <f t="shared" si="54"/>
        <v>20.6070826306914</v>
      </c>
    </row>
    <row r="1246" spans="1:9" ht="33.75" customHeight="1">
      <c r="A1246" s="95" t="s">
        <v>320</v>
      </c>
      <c r="B1246" s="148"/>
      <c r="C1246" s="92" t="s">
        <v>1335</v>
      </c>
      <c r="D1246" s="92" t="s">
        <v>1314</v>
      </c>
      <c r="E1246" s="92" t="s">
        <v>405</v>
      </c>
      <c r="F1246" s="86"/>
      <c r="G1246" s="85">
        <f>SUM(G1247)</f>
        <v>115</v>
      </c>
      <c r="H1246" s="85">
        <f>SUM(H1247)</f>
        <v>115</v>
      </c>
      <c r="I1246" s="85">
        <f t="shared" si="54"/>
        <v>100</v>
      </c>
    </row>
    <row r="1247" spans="1:9" ht="29.25" customHeight="1">
      <c r="A1247" s="94" t="s">
        <v>378</v>
      </c>
      <c r="B1247" s="148"/>
      <c r="C1247" s="92" t="s">
        <v>1335</v>
      </c>
      <c r="D1247" s="92" t="s">
        <v>1314</v>
      </c>
      <c r="E1247" s="92" t="s">
        <v>405</v>
      </c>
      <c r="F1247" s="86" t="s">
        <v>317</v>
      </c>
      <c r="G1247" s="85">
        <v>115</v>
      </c>
      <c r="H1247" s="85">
        <v>115</v>
      </c>
      <c r="I1247" s="85">
        <f t="shared" si="54"/>
        <v>100</v>
      </c>
    </row>
    <row r="1248" spans="1:9" ht="26.25" customHeight="1">
      <c r="A1248" s="95" t="s">
        <v>322</v>
      </c>
      <c r="B1248" s="148"/>
      <c r="C1248" s="92" t="s">
        <v>1335</v>
      </c>
      <c r="D1248" s="92" t="s">
        <v>1314</v>
      </c>
      <c r="E1248" s="92" t="s">
        <v>406</v>
      </c>
      <c r="F1248" s="86"/>
      <c r="G1248" s="85">
        <f>SUM(G1249)</f>
        <v>523.8</v>
      </c>
      <c r="H1248" s="85">
        <f>SUM(H1249)</f>
        <v>501.3</v>
      </c>
      <c r="I1248" s="85">
        <f t="shared" si="54"/>
        <v>95.70446735395191</v>
      </c>
    </row>
    <row r="1249" spans="1:9" ht="29.25" customHeight="1">
      <c r="A1249" s="94" t="s">
        <v>378</v>
      </c>
      <c r="B1249" s="148"/>
      <c r="C1249" s="92" t="s">
        <v>1335</v>
      </c>
      <c r="D1249" s="92" t="s">
        <v>1314</v>
      </c>
      <c r="E1249" s="92" t="s">
        <v>406</v>
      </c>
      <c r="F1249" s="86" t="s">
        <v>317</v>
      </c>
      <c r="G1249" s="85">
        <v>523.8</v>
      </c>
      <c r="H1249" s="85">
        <v>501.3</v>
      </c>
      <c r="I1249" s="85">
        <f t="shared" si="54"/>
        <v>95.70446735395191</v>
      </c>
    </row>
    <row r="1250" spans="1:9" ht="59.25" customHeight="1">
      <c r="A1250" s="94" t="s">
        <v>1133</v>
      </c>
      <c r="B1250" s="107"/>
      <c r="C1250" s="92" t="s">
        <v>1335</v>
      </c>
      <c r="D1250" s="92" t="s">
        <v>1314</v>
      </c>
      <c r="E1250" s="92" t="s">
        <v>407</v>
      </c>
      <c r="F1250" s="87"/>
      <c r="G1250" s="85">
        <f>SUM(G1251)</f>
        <v>4384.1</v>
      </c>
      <c r="H1250" s="85">
        <f>SUM(H1251)</f>
        <v>4125.5</v>
      </c>
      <c r="I1250" s="85">
        <f aca="true" t="shared" si="55" ref="I1250:I1313">SUM(H1250/G1250*100)</f>
        <v>94.10141192034853</v>
      </c>
    </row>
    <row r="1251" spans="1:9" ht="51" customHeight="1">
      <c r="A1251" s="94" t="s">
        <v>387</v>
      </c>
      <c r="B1251" s="107"/>
      <c r="C1251" s="92" t="s">
        <v>1335</v>
      </c>
      <c r="D1251" s="92" t="s">
        <v>1314</v>
      </c>
      <c r="E1251" s="92" t="s">
        <v>407</v>
      </c>
      <c r="F1251" s="87" t="s">
        <v>312</v>
      </c>
      <c r="G1251" s="85">
        <v>4384.1</v>
      </c>
      <c r="H1251" s="85">
        <v>4125.5</v>
      </c>
      <c r="I1251" s="85">
        <f t="shared" si="55"/>
        <v>94.10141192034853</v>
      </c>
    </row>
    <row r="1252" spans="1:9" ht="60.75" customHeight="1">
      <c r="A1252" s="94" t="s">
        <v>1136</v>
      </c>
      <c r="B1252" s="107"/>
      <c r="C1252" s="92" t="s">
        <v>1335</v>
      </c>
      <c r="D1252" s="92" t="s">
        <v>1314</v>
      </c>
      <c r="E1252" s="92" t="s">
        <v>408</v>
      </c>
      <c r="F1252" s="87"/>
      <c r="G1252" s="85">
        <f>SUM(G1253)</f>
        <v>341.5</v>
      </c>
      <c r="H1252" s="85">
        <f>SUM(H1253)</f>
        <v>261.7</v>
      </c>
      <c r="I1252" s="85">
        <f t="shared" si="55"/>
        <v>76.6325036603221</v>
      </c>
    </row>
    <row r="1253" spans="1:9" ht="23.25" customHeight="1">
      <c r="A1253" s="17" t="s">
        <v>313</v>
      </c>
      <c r="B1253" s="107"/>
      <c r="C1253" s="92" t="s">
        <v>1335</v>
      </c>
      <c r="D1253" s="92" t="s">
        <v>1314</v>
      </c>
      <c r="E1253" s="108" t="s">
        <v>408</v>
      </c>
      <c r="F1253" s="87" t="s">
        <v>317</v>
      </c>
      <c r="G1253" s="85">
        <v>341.5</v>
      </c>
      <c r="H1253" s="85">
        <v>261.7</v>
      </c>
      <c r="I1253" s="85">
        <f t="shared" si="55"/>
        <v>76.6325036603221</v>
      </c>
    </row>
    <row r="1254" spans="1:9" ht="36.75" customHeight="1">
      <c r="A1254" s="94" t="s">
        <v>409</v>
      </c>
      <c r="B1254" s="107"/>
      <c r="C1254" s="92" t="s">
        <v>1335</v>
      </c>
      <c r="D1254" s="92" t="s">
        <v>1314</v>
      </c>
      <c r="E1254" s="92" t="s">
        <v>410</v>
      </c>
      <c r="F1254" s="87"/>
      <c r="G1254" s="85">
        <f>SUM(G1255+G1256)</f>
        <v>194623.9</v>
      </c>
      <c r="H1254" s="85">
        <f>SUM(H1255+H1256)</f>
        <v>194536.8</v>
      </c>
      <c r="I1254" s="85">
        <f t="shared" si="55"/>
        <v>99.95524701745263</v>
      </c>
    </row>
    <row r="1255" spans="1:9" ht="51" customHeight="1">
      <c r="A1255" s="94" t="s">
        <v>308</v>
      </c>
      <c r="B1255" s="107"/>
      <c r="C1255" s="92" t="s">
        <v>1335</v>
      </c>
      <c r="D1255" s="92" t="s">
        <v>1314</v>
      </c>
      <c r="E1255" s="92" t="s">
        <v>410</v>
      </c>
      <c r="F1255" s="87" t="s">
        <v>1173</v>
      </c>
      <c r="G1255" s="85">
        <v>192730.3</v>
      </c>
      <c r="H1255" s="85">
        <v>192730.3</v>
      </c>
      <c r="I1255" s="85">
        <f t="shared" si="55"/>
        <v>100</v>
      </c>
    </row>
    <row r="1256" spans="1:9" ht="23.25" customHeight="1">
      <c r="A1256" s="94" t="s">
        <v>313</v>
      </c>
      <c r="B1256" s="107"/>
      <c r="C1256" s="92" t="s">
        <v>1335</v>
      </c>
      <c r="D1256" s="92" t="s">
        <v>1314</v>
      </c>
      <c r="E1256" s="92" t="s">
        <v>410</v>
      </c>
      <c r="F1256" s="87" t="s">
        <v>317</v>
      </c>
      <c r="G1256" s="85">
        <v>1893.6</v>
      </c>
      <c r="H1256" s="85">
        <v>1806.5</v>
      </c>
      <c r="I1256" s="85">
        <f t="shared" si="55"/>
        <v>95.40029573299536</v>
      </c>
    </row>
    <row r="1257" spans="1:9" ht="37.5" customHeight="1">
      <c r="A1257" s="95" t="s">
        <v>303</v>
      </c>
      <c r="B1257" s="148"/>
      <c r="C1257" s="92" t="s">
        <v>1335</v>
      </c>
      <c r="D1257" s="92" t="s">
        <v>1314</v>
      </c>
      <c r="E1257" s="92" t="s">
        <v>1127</v>
      </c>
      <c r="F1257" s="86"/>
      <c r="G1257" s="85">
        <f>SUM(G1258+G1266+G1270+G1275)+G1259+G1268</f>
        <v>296362.80000000005</v>
      </c>
      <c r="H1257" s="85">
        <f>SUM(H1258+H1266+H1270+H1275)+H1259+H1268</f>
        <v>293546</v>
      </c>
      <c r="I1257" s="85">
        <f t="shared" si="55"/>
        <v>99.04954332999957</v>
      </c>
    </row>
    <row r="1258" spans="1:9" ht="19.5" customHeight="1">
      <c r="A1258" s="94" t="s">
        <v>304</v>
      </c>
      <c r="B1258" s="107"/>
      <c r="C1258" s="92" t="s">
        <v>1335</v>
      </c>
      <c r="D1258" s="92" t="s">
        <v>1314</v>
      </c>
      <c r="E1258" s="92" t="s">
        <v>1127</v>
      </c>
      <c r="F1258" s="87" t="s">
        <v>1412</v>
      </c>
      <c r="G1258" s="85">
        <v>58576.9</v>
      </c>
      <c r="H1258" s="85">
        <v>56281.3</v>
      </c>
      <c r="I1258" s="85">
        <f t="shared" si="55"/>
        <v>96.08104901420185</v>
      </c>
    </row>
    <row r="1259" spans="1:9" ht="48.75" customHeight="1">
      <c r="A1259" s="94" t="s">
        <v>384</v>
      </c>
      <c r="B1259" s="107"/>
      <c r="C1259" s="92" t="s">
        <v>1335</v>
      </c>
      <c r="D1259" s="92" t="s">
        <v>1314</v>
      </c>
      <c r="E1259" s="92" t="s">
        <v>1130</v>
      </c>
      <c r="F1259" s="87"/>
      <c r="G1259" s="85">
        <f>SUM(G1260)</f>
        <v>482.4</v>
      </c>
      <c r="H1259" s="85">
        <f>SUM(H1260)</f>
        <v>311.5</v>
      </c>
      <c r="I1259" s="85">
        <f t="shared" si="55"/>
        <v>64.57296849087895</v>
      </c>
    </row>
    <row r="1260" spans="1:9" ht="19.5" customHeight="1">
      <c r="A1260" s="94" t="s">
        <v>1411</v>
      </c>
      <c r="B1260" s="107"/>
      <c r="C1260" s="92" t="s">
        <v>1335</v>
      </c>
      <c r="D1260" s="92" t="s">
        <v>1314</v>
      </c>
      <c r="E1260" s="92" t="s">
        <v>1130</v>
      </c>
      <c r="F1260" s="87" t="s">
        <v>1412</v>
      </c>
      <c r="G1260" s="85">
        <v>482.4</v>
      </c>
      <c r="H1260" s="85">
        <v>311.5</v>
      </c>
      <c r="I1260" s="85">
        <f t="shared" si="55"/>
        <v>64.57296849087895</v>
      </c>
    </row>
    <row r="1261" spans="1:9" ht="19.5" customHeight="1" hidden="1">
      <c r="A1261" s="94" t="s">
        <v>1108</v>
      </c>
      <c r="B1261" s="107"/>
      <c r="C1261" s="92" t="s">
        <v>1335</v>
      </c>
      <c r="D1261" s="92" t="s">
        <v>1314</v>
      </c>
      <c r="E1261" s="92" t="s">
        <v>1127</v>
      </c>
      <c r="F1261" s="86" t="s">
        <v>1109</v>
      </c>
      <c r="G1261" s="85"/>
      <c r="H1261" s="85"/>
      <c r="I1261" s="85" t="e">
        <f t="shared" si="55"/>
        <v>#DIV/0!</v>
      </c>
    </row>
    <row r="1262" spans="1:9" ht="19.5" customHeight="1" hidden="1">
      <c r="A1262" s="94" t="s">
        <v>1411</v>
      </c>
      <c r="B1262" s="107"/>
      <c r="C1262" s="92" t="s">
        <v>1335</v>
      </c>
      <c r="D1262" s="92" t="s">
        <v>1314</v>
      </c>
      <c r="E1262" s="108" t="s">
        <v>1132</v>
      </c>
      <c r="F1262" s="87" t="s">
        <v>1412</v>
      </c>
      <c r="G1262" s="85"/>
      <c r="H1262" s="85"/>
      <c r="I1262" s="85" t="e">
        <f t="shared" si="55"/>
        <v>#DIV/0!</v>
      </c>
    </row>
    <row r="1263" spans="1:9" ht="19.5" customHeight="1" hidden="1">
      <c r="A1263" s="94" t="s">
        <v>1128</v>
      </c>
      <c r="B1263" s="107"/>
      <c r="C1263" s="92" t="s">
        <v>1335</v>
      </c>
      <c r="D1263" s="92" t="s">
        <v>1314</v>
      </c>
      <c r="E1263" s="92" t="s">
        <v>1127</v>
      </c>
      <c r="F1263" s="87" t="s">
        <v>1129</v>
      </c>
      <c r="G1263" s="85"/>
      <c r="H1263" s="85"/>
      <c r="I1263" s="85" t="e">
        <f t="shared" si="55"/>
        <v>#DIV/0!</v>
      </c>
    </row>
    <row r="1264" spans="1:9" ht="19.5" customHeight="1" hidden="1">
      <c r="A1264" s="94" t="s">
        <v>1131</v>
      </c>
      <c r="B1264" s="107"/>
      <c r="C1264" s="92" t="s">
        <v>1335</v>
      </c>
      <c r="D1264" s="92" t="s">
        <v>1314</v>
      </c>
      <c r="E1264" s="108" t="s">
        <v>1132</v>
      </c>
      <c r="F1264" s="87"/>
      <c r="G1264" s="85">
        <f>SUM(G1265)</f>
        <v>0</v>
      </c>
      <c r="H1264" s="85">
        <f>SUM(H1265)</f>
        <v>0</v>
      </c>
      <c r="I1264" s="85" t="e">
        <f t="shared" si="55"/>
        <v>#DIV/0!</v>
      </c>
    </row>
    <row r="1265" spans="1:9" ht="19.5" customHeight="1" hidden="1">
      <c r="A1265" s="94" t="s">
        <v>1411</v>
      </c>
      <c r="B1265" s="107"/>
      <c r="C1265" s="92" t="s">
        <v>1335</v>
      </c>
      <c r="D1265" s="92" t="s">
        <v>1314</v>
      </c>
      <c r="E1265" s="108" t="s">
        <v>1132</v>
      </c>
      <c r="F1265" s="87" t="s">
        <v>1412</v>
      </c>
      <c r="G1265" s="85"/>
      <c r="H1265" s="85"/>
      <c r="I1265" s="85" t="e">
        <f t="shared" si="55"/>
        <v>#DIV/0!</v>
      </c>
    </row>
    <row r="1266" spans="1:9" ht="60.75" customHeight="1">
      <c r="A1266" s="94" t="s">
        <v>1133</v>
      </c>
      <c r="B1266" s="107"/>
      <c r="C1266" s="92" t="s">
        <v>1335</v>
      </c>
      <c r="D1266" s="92" t="s">
        <v>1314</v>
      </c>
      <c r="E1266" s="92" t="s">
        <v>1134</v>
      </c>
      <c r="F1266" s="87"/>
      <c r="G1266" s="85">
        <f>SUM(G1267)</f>
        <v>5466.6</v>
      </c>
      <c r="H1266" s="85">
        <f>SUM(H1267)</f>
        <v>5330.1</v>
      </c>
      <c r="I1266" s="85">
        <f t="shared" si="55"/>
        <v>97.50301832949182</v>
      </c>
    </row>
    <row r="1267" spans="1:9" ht="17.25" customHeight="1">
      <c r="A1267" s="94" t="s">
        <v>304</v>
      </c>
      <c r="B1267" s="107"/>
      <c r="C1267" s="92" t="s">
        <v>1335</v>
      </c>
      <c r="D1267" s="92" t="s">
        <v>1314</v>
      </c>
      <c r="E1267" s="92" t="s">
        <v>1134</v>
      </c>
      <c r="F1267" s="87" t="s">
        <v>1412</v>
      </c>
      <c r="G1267" s="85">
        <v>5466.6</v>
      </c>
      <c r="H1267" s="85">
        <v>5330.1</v>
      </c>
      <c r="I1267" s="85">
        <f t="shared" si="55"/>
        <v>97.50301832949182</v>
      </c>
    </row>
    <row r="1268" spans="1:9" ht="28.5">
      <c r="A1268" s="95" t="s">
        <v>1114</v>
      </c>
      <c r="B1268" s="88"/>
      <c r="C1268" s="92" t="s">
        <v>1335</v>
      </c>
      <c r="D1268" s="92" t="s">
        <v>1314</v>
      </c>
      <c r="E1268" s="92" t="s">
        <v>1135</v>
      </c>
      <c r="F1268" s="87"/>
      <c r="G1268" s="85">
        <f>SUM(G1269)</f>
        <v>70.2</v>
      </c>
      <c r="H1268" s="85">
        <f>SUM(H1269)</f>
        <v>70.2</v>
      </c>
      <c r="I1268" s="85">
        <f t="shared" si="55"/>
        <v>100</v>
      </c>
    </row>
    <row r="1269" spans="1:9" ht="15">
      <c r="A1269" s="94" t="s">
        <v>1411</v>
      </c>
      <c r="B1269" s="88"/>
      <c r="C1269" s="92" t="s">
        <v>1335</v>
      </c>
      <c r="D1269" s="92" t="s">
        <v>1314</v>
      </c>
      <c r="E1269" s="92" t="s">
        <v>1135</v>
      </c>
      <c r="F1269" s="87" t="s">
        <v>1412</v>
      </c>
      <c r="G1269" s="85">
        <v>70.2</v>
      </c>
      <c r="H1269" s="85">
        <v>70.2</v>
      </c>
      <c r="I1269" s="85">
        <f t="shared" si="55"/>
        <v>100</v>
      </c>
    </row>
    <row r="1270" spans="1:9" ht="50.25" customHeight="1">
      <c r="A1270" s="94" t="s">
        <v>1136</v>
      </c>
      <c r="B1270" s="107"/>
      <c r="C1270" s="92" t="s">
        <v>1335</v>
      </c>
      <c r="D1270" s="92" t="s">
        <v>1314</v>
      </c>
      <c r="E1270" s="92" t="s">
        <v>1137</v>
      </c>
      <c r="F1270" s="87"/>
      <c r="G1270" s="85">
        <f>SUM(G1272)</f>
        <v>504.2</v>
      </c>
      <c r="H1270" s="85">
        <f>SUM(H1272)</f>
        <v>300.9</v>
      </c>
      <c r="I1270" s="85">
        <f t="shared" si="55"/>
        <v>59.67869892899643</v>
      </c>
    </row>
    <row r="1271" spans="1:9" ht="28.5" customHeight="1" hidden="1">
      <c r="A1271" s="95" t="s">
        <v>1138</v>
      </c>
      <c r="B1271" s="107"/>
      <c r="C1271" s="92" t="s">
        <v>1335</v>
      </c>
      <c r="D1271" s="92" t="s">
        <v>1314</v>
      </c>
      <c r="E1271" s="92" t="s">
        <v>1127</v>
      </c>
      <c r="F1271" s="87" t="s">
        <v>1139</v>
      </c>
      <c r="G1271" s="85"/>
      <c r="H1271" s="85"/>
      <c r="I1271" s="85" t="e">
        <f t="shared" si="55"/>
        <v>#DIV/0!</v>
      </c>
    </row>
    <row r="1272" spans="1:9" ht="20.25" customHeight="1">
      <c r="A1272" s="94" t="s">
        <v>304</v>
      </c>
      <c r="B1272" s="107"/>
      <c r="C1272" s="92" t="s">
        <v>1335</v>
      </c>
      <c r="D1272" s="92" t="s">
        <v>1314</v>
      </c>
      <c r="E1272" s="92" t="s">
        <v>1137</v>
      </c>
      <c r="F1272" s="87" t="s">
        <v>1412</v>
      </c>
      <c r="G1272" s="85">
        <v>504.2</v>
      </c>
      <c r="H1272" s="85">
        <v>300.9</v>
      </c>
      <c r="I1272" s="85">
        <f t="shared" si="55"/>
        <v>59.67869892899643</v>
      </c>
    </row>
    <row r="1273" spans="1:9" ht="19.5" customHeight="1" hidden="1">
      <c r="A1273" s="94" t="s">
        <v>1187</v>
      </c>
      <c r="B1273" s="107"/>
      <c r="C1273" s="92" t="s">
        <v>1335</v>
      </c>
      <c r="D1273" s="92" t="s">
        <v>1314</v>
      </c>
      <c r="E1273" s="92" t="s">
        <v>932</v>
      </c>
      <c r="F1273" s="87"/>
      <c r="G1273" s="85">
        <f>SUM(G1274)</f>
        <v>0</v>
      </c>
      <c r="H1273" s="85">
        <f>SUM(H1274)</f>
        <v>0</v>
      </c>
      <c r="I1273" s="85" t="e">
        <f t="shared" si="55"/>
        <v>#DIV/0!</v>
      </c>
    </row>
    <row r="1274" spans="1:9" ht="19.5" customHeight="1" hidden="1">
      <c r="A1274" s="94" t="s">
        <v>1189</v>
      </c>
      <c r="B1274" s="107"/>
      <c r="C1274" s="92" t="s">
        <v>1335</v>
      </c>
      <c r="D1274" s="92" t="s">
        <v>1314</v>
      </c>
      <c r="E1274" s="92" t="s">
        <v>932</v>
      </c>
      <c r="F1274" s="87" t="s">
        <v>1190</v>
      </c>
      <c r="G1274" s="85"/>
      <c r="H1274" s="85"/>
      <c r="I1274" s="85" t="e">
        <f t="shared" si="55"/>
        <v>#DIV/0!</v>
      </c>
    </row>
    <row r="1275" spans="1:9" ht="52.5" customHeight="1">
      <c r="A1275" s="94" t="s">
        <v>1140</v>
      </c>
      <c r="B1275" s="107"/>
      <c r="C1275" s="92" t="s">
        <v>1335</v>
      </c>
      <c r="D1275" s="92" t="s">
        <v>1314</v>
      </c>
      <c r="E1275" s="92" t="s">
        <v>1141</v>
      </c>
      <c r="F1275" s="87"/>
      <c r="G1275" s="85">
        <f>SUM(G1276)</f>
        <v>231262.5</v>
      </c>
      <c r="H1275" s="85">
        <f>SUM(H1276)</f>
        <v>231252</v>
      </c>
      <c r="I1275" s="85">
        <f t="shared" si="55"/>
        <v>99.99545970488082</v>
      </c>
    </row>
    <row r="1276" spans="1:9" ht="15.75">
      <c r="A1276" s="94" t="s">
        <v>304</v>
      </c>
      <c r="B1276" s="107"/>
      <c r="C1276" s="92" t="s">
        <v>1335</v>
      </c>
      <c r="D1276" s="92" t="s">
        <v>1314</v>
      </c>
      <c r="E1276" s="92" t="s">
        <v>1141</v>
      </c>
      <c r="F1276" s="87" t="s">
        <v>1412</v>
      </c>
      <c r="G1276" s="85">
        <v>231262.5</v>
      </c>
      <c r="H1276" s="85">
        <v>231252</v>
      </c>
      <c r="I1276" s="85">
        <f t="shared" si="55"/>
        <v>99.99545970488082</v>
      </c>
    </row>
    <row r="1277" spans="1:9" ht="15" customHeight="1">
      <c r="A1277" s="95" t="s">
        <v>1142</v>
      </c>
      <c r="B1277" s="82"/>
      <c r="C1277" s="92" t="s">
        <v>1335</v>
      </c>
      <c r="D1277" s="92" t="s">
        <v>1314</v>
      </c>
      <c r="E1277" s="92" t="s">
        <v>1143</v>
      </c>
      <c r="F1277" s="86"/>
      <c r="G1277" s="85">
        <f>SUM(G1278)</f>
        <v>30004.1</v>
      </c>
      <c r="H1277" s="85">
        <f>SUM(H1278)</f>
        <v>29943.8</v>
      </c>
      <c r="I1277" s="85">
        <f t="shared" si="55"/>
        <v>99.79902746624629</v>
      </c>
    </row>
    <row r="1278" spans="1:9" ht="28.5" customHeight="1">
      <c r="A1278" s="95" t="s">
        <v>305</v>
      </c>
      <c r="B1278" s="148"/>
      <c r="C1278" s="92" t="s">
        <v>1335</v>
      </c>
      <c r="D1278" s="92" t="s">
        <v>1314</v>
      </c>
      <c r="E1278" s="92" t="s">
        <v>413</v>
      </c>
      <c r="F1278" s="86"/>
      <c r="G1278" s="85">
        <f>SUM(G1281+G1283+G1285+G1286)+G1279</f>
        <v>30004.1</v>
      </c>
      <c r="H1278" s="85">
        <f>SUM(H1281+H1283+H1285+H1286)+H1279</f>
        <v>29943.8</v>
      </c>
      <c r="I1278" s="85">
        <f t="shared" si="55"/>
        <v>99.79902746624629</v>
      </c>
    </row>
    <row r="1279" spans="1:9" ht="28.5" customHeight="1">
      <c r="A1279" s="95" t="s">
        <v>384</v>
      </c>
      <c r="B1279" s="148"/>
      <c r="C1279" s="92" t="s">
        <v>1335</v>
      </c>
      <c r="D1279" s="92" t="s">
        <v>1314</v>
      </c>
      <c r="E1279" s="92" t="s">
        <v>414</v>
      </c>
      <c r="F1279" s="86"/>
      <c r="G1279" s="85">
        <f>SUM(G1280)</f>
        <v>126.1</v>
      </c>
      <c r="H1279" s="85">
        <f>SUM(H1280)</f>
        <v>65.8</v>
      </c>
      <c r="I1279" s="85">
        <f t="shared" si="55"/>
        <v>52.180808881839816</v>
      </c>
    </row>
    <row r="1280" spans="1:9" ht="28.5" customHeight="1">
      <c r="A1280" s="95" t="s">
        <v>313</v>
      </c>
      <c r="B1280" s="148"/>
      <c r="C1280" s="92" t="s">
        <v>1335</v>
      </c>
      <c r="D1280" s="92" t="s">
        <v>1314</v>
      </c>
      <c r="E1280" s="92" t="s">
        <v>414</v>
      </c>
      <c r="F1280" s="86" t="s">
        <v>317</v>
      </c>
      <c r="G1280" s="85">
        <v>126.1</v>
      </c>
      <c r="H1280" s="85">
        <v>65.8</v>
      </c>
      <c r="I1280" s="85">
        <f t="shared" si="55"/>
        <v>52.180808881839816</v>
      </c>
    </row>
    <row r="1281" spans="1:9" ht="43.5" customHeight="1">
      <c r="A1281" s="95" t="s">
        <v>415</v>
      </c>
      <c r="B1281" s="148"/>
      <c r="C1281" s="92" t="s">
        <v>1335</v>
      </c>
      <c r="D1281" s="92" t="s">
        <v>1314</v>
      </c>
      <c r="E1281" s="92" t="s">
        <v>416</v>
      </c>
      <c r="F1281" s="86"/>
      <c r="G1281" s="85">
        <f>SUM(G1282)</f>
        <v>29678</v>
      </c>
      <c r="H1281" s="85">
        <f>SUM(H1282)</f>
        <v>29678</v>
      </c>
      <c r="I1281" s="85">
        <f t="shared" si="55"/>
        <v>100</v>
      </c>
    </row>
    <row r="1282" spans="1:9" ht="50.25" customHeight="1">
      <c r="A1282" s="94" t="s">
        <v>387</v>
      </c>
      <c r="B1282" s="107"/>
      <c r="C1282" s="92" t="s">
        <v>1335</v>
      </c>
      <c r="D1282" s="92" t="s">
        <v>1314</v>
      </c>
      <c r="E1282" s="92" t="s">
        <v>416</v>
      </c>
      <c r="F1282" s="87" t="s">
        <v>312</v>
      </c>
      <c r="G1282" s="85">
        <v>29678</v>
      </c>
      <c r="H1282" s="85">
        <v>29678</v>
      </c>
      <c r="I1282" s="85">
        <f t="shared" si="55"/>
        <v>100</v>
      </c>
    </row>
    <row r="1283" spans="1:9" ht="0.75" customHeight="1" hidden="1">
      <c r="A1283" s="95"/>
      <c r="B1283" s="82"/>
      <c r="C1283" s="92"/>
      <c r="D1283" s="92"/>
      <c r="E1283" s="92"/>
      <c r="F1283" s="86"/>
      <c r="G1283" s="85"/>
      <c r="H1283" s="85"/>
      <c r="I1283" s="85" t="e">
        <f t="shared" si="55"/>
        <v>#DIV/0!</v>
      </c>
    </row>
    <row r="1284" spans="1:9" ht="19.5" customHeight="1" hidden="1">
      <c r="A1284" s="95" t="s">
        <v>1409</v>
      </c>
      <c r="B1284" s="148"/>
      <c r="C1284" s="92" t="s">
        <v>1335</v>
      </c>
      <c r="D1284" s="92" t="s">
        <v>1314</v>
      </c>
      <c r="E1284" s="92" t="s">
        <v>1144</v>
      </c>
      <c r="F1284" s="86"/>
      <c r="G1284" s="85"/>
      <c r="H1284" s="85"/>
      <c r="I1284" s="85" t="e">
        <f t="shared" si="55"/>
        <v>#DIV/0!</v>
      </c>
    </row>
    <row r="1285" spans="1:9" ht="19.5" customHeight="1" hidden="1">
      <c r="A1285" s="94" t="s">
        <v>304</v>
      </c>
      <c r="B1285" s="107"/>
      <c r="C1285" s="92" t="s">
        <v>1335</v>
      </c>
      <c r="D1285" s="92" t="s">
        <v>1314</v>
      </c>
      <c r="E1285" s="92" t="s">
        <v>1144</v>
      </c>
      <c r="F1285" s="87" t="s">
        <v>1412</v>
      </c>
      <c r="G1285" s="85"/>
      <c r="H1285" s="85"/>
      <c r="I1285" s="85" t="e">
        <f t="shared" si="55"/>
        <v>#DIV/0!</v>
      </c>
    </row>
    <row r="1286" spans="1:9" ht="19.5" customHeight="1">
      <c r="A1286" s="94" t="s">
        <v>313</v>
      </c>
      <c r="B1286" s="148"/>
      <c r="C1286" s="92" t="s">
        <v>1335</v>
      </c>
      <c r="D1286" s="92" t="s">
        <v>1314</v>
      </c>
      <c r="E1286" s="92" t="s">
        <v>417</v>
      </c>
      <c r="F1286" s="86"/>
      <c r="G1286" s="85">
        <f>SUM(G1292)+G1290+G1287</f>
        <v>200</v>
      </c>
      <c r="H1286" s="85">
        <f>SUM(H1292)+H1290+H1287</f>
        <v>200</v>
      </c>
      <c r="I1286" s="85">
        <f t="shared" si="55"/>
        <v>100</v>
      </c>
    </row>
    <row r="1287" spans="1:9" ht="19.5" customHeight="1">
      <c r="A1287" s="94" t="s">
        <v>403</v>
      </c>
      <c r="B1287" s="148"/>
      <c r="C1287" s="92" t="s">
        <v>1335</v>
      </c>
      <c r="D1287" s="92" t="s">
        <v>1314</v>
      </c>
      <c r="E1287" s="92" t="s">
        <v>418</v>
      </c>
      <c r="F1287" s="86"/>
      <c r="G1287" s="85">
        <f>SUM(G1288)</f>
        <v>200</v>
      </c>
      <c r="H1287" s="85">
        <f>SUM(H1288)</f>
        <v>200</v>
      </c>
      <c r="I1287" s="85">
        <f t="shared" si="55"/>
        <v>100</v>
      </c>
    </row>
    <row r="1288" spans="1:9" ht="19.5" customHeight="1">
      <c r="A1288" s="94" t="s">
        <v>313</v>
      </c>
      <c r="B1288" s="148"/>
      <c r="C1288" s="92" t="s">
        <v>1335</v>
      </c>
      <c r="D1288" s="92" t="s">
        <v>1314</v>
      </c>
      <c r="E1288" s="92" t="s">
        <v>418</v>
      </c>
      <c r="F1288" s="86" t="s">
        <v>317</v>
      </c>
      <c r="G1288" s="85">
        <v>200</v>
      </c>
      <c r="H1288" s="85">
        <v>200</v>
      </c>
      <c r="I1288" s="85">
        <f t="shared" si="55"/>
        <v>100</v>
      </c>
    </row>
    <row r="1289" spans="1:9" ht="19.5" customHeight="1" hidden="1">
      <c r="A1289" s="94" t="s">
        <v>1108</v>
      </c>
      <c r="B1289" s="107"/>
      <c r="C1289" s="92" t="s">
        <v>1335</v>
      </c>
      <c r="D1289" s="92" t="s">
        <v>1314</v>
      </c>
      <c r="E1289" s="92" t="s">
        <v>1144</v>
      </c>
      <c r="F1289" s="86" t="s">
        <v>1109</v>
      </c>
      <c r="G1289" s="85"/>
      <c r="H1289" s="85"/>
      <c r="I1289" s="85" t="e">
        <f t="shared" si="55"/>
        <v>#DIV/0!</v>
      </c>
    </row>
    <row r="1290" spans="1:9" s="287" customFormat="1" ht="19.5" customHeight="1" hidden="1">
      <c r="A1290" s="95" t="s">
        <v>411</v>
      </c>
      <c r="B1290" s="107"/>
      <c r="C1290" s="92" t="s">
        <v>1335</v>
      </c>
      <c r="D1290" s="92" t="s">
        <v>1314</v>
      </c>
      <c r="E1290" s="92" t="s">
        <v>1146</v>
      </c>
      <c r="F1290" s="87"/>
      <c r="G1290" s="85">
        <f>SUM(G1292)</f>
        <v>0</v>
      </c>
      <c r="H1290" s="85">
        <f>SUM(H1292)</f>
        <v>0</v>
      </c>
      <c r="I1290" s="85" t="e">
        <f t="shared" si="55"/>
        <v>#DIV/0!</v>
      </c>
    </row>
    <row r="1291" spans="1:9" ht="19.5" customHeight="1" hidden="1">
      <c r="A1291" s="95" t="s">
        <v>1138</v>
      </c>
      <c r="B1291" s="107"/>
      <c r="C1291" s="92" t="s">
        <v>1335</v>
      </c>
      <c r="D1291" s="92" t="s">
        <v>1314</v>
      </c>
      <c r="E1291" s="92" t="s">
        <v>1144</v>
      </c>
      <c r="F1291" s="87" t="s">
        <v>1139</v>
      </c>
      <c r="G1291" s="85"/>
      <c r="H1291" s="85"/>
      <c r="I1291" s="85" t="e">
        <f t="shared" si="55"/>
        <v>#DIV/0!</v>
      </c>
    </row>
    <row r="1292" spans="1:9" ht="19.5" customHeight="1" hidden="1">
      <c r="A1292" s="94" t="s">
        <v>1411</v>
      </c>
      <c r="B1292" s="107"/>
      <c r="C1292" s="92" t="s">
        <v>1335</v>
      </c>
      <c r="D1292" s="92" t="s">
        <v>1314</v>
      </c>
      <c r="E1292" s="92" t="s">
        <v>1146</v>
      </c>
      <c r="F1292" s="87" t="s">
        <v>1412</v>
      </c>
      <c r="G1292" s="85"/>
      <c r="H1292" s="85"/>
      <c r="I1292" s="85" t="e">
        <f t="shared" si="55"/>
        <v>#DIV/0!</v>
      </c>
    </row>
    <row r="1293" spans="1:9" ht="19.5" customHeight="1">
      <c r="A1293" s="95" t="s">
        <v>1154</v>
      </c>
      <c r="B1293" s="92"/>
      <c r="C1293" s="92" t="s">
        <v>1335</v>
      </c>
      <c r="D1293" s="92" t="s">
        <v>1314</v>
      </c>
      <c r="E1293" s="92" t="s">
        <v>1155</v>
      </c>
      <c r="F1293" s="86"/>
      <c r="G1293" s="85">
        <f>SUM(G1294)</f>
        <v>31819.600000000002</v>
      </c>
      <c r="H1293" s="85">
        <f>SUM(H1294)</f>
        <v>31792.4</v>
      </c>
      <c r="I1293" s="85">
        <f t="shared" si="55"/>
        <v>99.91451809576488</v>
      </c>
    </row>
    <row r="1294" spans="1:9" ht="23.25" customHeight="1">
      <c r="A1294" s="95" t="s">
        <v>422</v>
      </c>
      <c r="B1294" s="148"/>
      <c r="C1294" s="92" t="s">
        <v>1335</v>
      </c>
      <c r="D1294" s="92" t="s">
        <v>1314</v>
      </c>
      <c r="E1294" s="92" t="s">
        <v>1156</v>
      </c>
      <c r="F1294" s="86"/>
      <c r="G1294" s="85">
        <f>SUM(G1296+G1298+G1300)</f>
        <v>31819.600000000002</v>
      </c>
      <c r="H1294" s="85">
        <f>SUM(H1296+H1298+H1300)</f>
        <v>31792.4</v>
      </c>
      <c r="I1294" s="85">
        <f t="shared" si="55"/>
        <v>99.91451809576488</v>
      </c>
    </row>
    <row r="1295" spans="1:9" ht="19.5" customHeight="1" hidden="1">
      <c r="A1295" s="94" t="s">
        <v>1411</v>
      </c>
      <c r="B1295" s="107"/>
      <c r="C1295" s="92" t="s">
        <v>1335</v>
      </c>
      <c r="D1295" s="92" t="s">
        <v>1314</v>
      </c>
      <c r="E1295" s="92" t="s">
        <v>1156</v>
      </c>
      <c r="F1295" s="87" t="s">
        <v>1412</v>
      </c>
      <c r="G1295" s="85"/>
      <c r="H1295" s="85"/>
      <c r="I1295" s="85" t="e">
        <f t="shared" si="55"/>
        <v>#DIV/0!</v>
      </c>
    </row>
    <row r="1296" spans="1:9" ht="55.5" customHeight="1">
      <c r="A1296" s="94" t="s">
        <v>384</v>
      </c>
      <c r="B1296" s="107"/>
      <c r="C1296" s="92" t="s">
        <v>1335</v>
      </c>
      <c r="D1296" s="92" t="s">
        <v>1314</v>
      </c>
      <c r="E1296" s="92" t="s">
        <v>1157</v>
      </c>
      <c r="F1296" s="87"/>
      <c r="G1296" s="85">
        <f>SUM(G1297)</f>
        <v>34.2</v>
      </c>
      <c r="H1296" s="85">
        <f>SUM(H1297)</f>
        <v>13.3</v>
      </c>
      <c r="I1296" s="85">
        <f t="shared" si="55"/>
        <v>38.88888888888889</v>
      </c>
    </row>
    <row r="1297" spans="1:9" ht="19.5" customHeight="1">
      <c r="A1297" s="94" t="s">
        <v>1411</v>
      </c>
      <c r="B1297" s="107"/>
      <c r="C1297" s="92" t="s">
        <v>1335</v>
      </c>
      <c r="D1297" s="92" t="s">
        <v>1314</v>
      </c>
      <c r="E1297" s="92" t="s">
        <v>1157</v>
      </c>
      <c r="F1297" s="87" t="s">
        <v>1412</v>
      </c>
      <c r="G1297" s="85">
        <v>34.2</v>
      </c>
      <c r="H1297" s="85">
        <v>13.3</v>
      </c>
      <c r="I1297" s="85">
        <f t="shared" si="55"/>
        <v>38.88888888888889</v>
      </c>
    </row>
    <row r="1298" spans="1:9" ht="51" customHeight="1">
      <c r="A1298" s="94" t="s">
        <v>1136</v>
      </c>
      <c r="B1298" s="107"/>
      <c r="C1298" s="92" t="s">
        <v>1335</v>
      </c>
      <c r="D1298" s="92" t="s">
        <v>1314</v>
      </c>
      <c r="E1298" s="92" t="s">
        <v>1158</v>
      </c>
      <c r="F1298" s="87"/>
      <c r="G1298" s="85">
        <f>SUM(G1299)</f>
        <v>33.2</v>
      </c>
      <c r="H1298" s="85">
        <f>SUM(H1299)</f>
        <v>26.9</v>
      </c>
      <c r="I1298" s="85">
        <f t="shared" si="55"/>
        <v>81.02409638554215</v>
      </c>
    </row>
    <row r="1299" spans="1:9" ht="19.5" customHeight="1">
      <c r="A1299" s="94" t="s">
        <v>304</v>
      </c>
      <c r="B1299" s="107"/>
      <c r="C1299" s="92" t="s">
        <v>1335</v>
      </c>
      <c r="D1299" s="92" t="s">
        <v>1314</v>
      </c>
      <c r="E1299" s="92" t="s">
        <v>1158</v>
      </c>
      <c r="F1299" s="87" t="s">
        <v>1412</v>
      </c>
      <c r="G1299" s="85">
        <v>33.2</v>
      </c>
      <c r="H1299" s="85">
        <v>26.9</v>
      </c>
      <c r="I1299" s="85">
        <f t="shared" si="55"/>
        <v>81.02409638554215</v>
      </c>
    </row>
    <row r="1300" spans="1:9" ht="75.75" customHeight="1">
      <c r="A1300" s="94" t="s">
        <v>545</v>
      </c>
      <c r="B1300" s="107"/>
      <c r="C1300" s="92" t="s">
        <v>1335</v>
      </c>
      <c r="D1300" s="92" t="s">
        <v>1314</v>
      </c>
      <c r="E1300" s="92" t="s">
        <v>1159</v>
      </c>
      <c r="F1300" s="87"/>
      <c r="G1300" s="85">
        <f>SUM(G1301)</f>
        <v>31752.2</v>
      </c>
      <c r="H1300" s="85">
        <f>SUM(H1301)</f>
        <v>31752.2</v>
      </c>
      <c r="I1300" s="85">
        <f t="shared" si="55"/>
        <v>100</v>
      </c>
    </row>
    <row r="1301" spans="1:9" ht="19.5" customHeight="1">
      <c r="A1301" s="94" t="s">
        <v>304</v>
      </c>
      <c r="B1301" s="107"/>
      <c r="C1301" s="92" t="s">
        <v>1335</v>
      </c>
      <c r="D1301" s="92" t="s">
        <v>1314</v>
      </c>
      <c r="E1301" s="92" t="s">
        <v>1159</v>
      </c>
      <c r="F1301" s="87" t="s">
        <v>1412</v>
      </c>
      <c r="G1301" s="85">
        <v>31752.2</v>
      </c>
      <c r="H1301" s="85">
        <v>31752.2</v>
      </c>
      <c r="I1301" s="85">
        <f t="shared" si="55"/>
        <v>100</v>
      </c>
    </row>
    <row r="1302" spans="1:9" ht="15.75" customHeight="1" hidden="1">
      <c r="A1302" s="94" t="s">
        <v>1163</v>
      </c>
      <c r="B1302" s="107"/>
      <c r="C1302" s="92" t="s">
        <v>1335</v>
      </c>
      <c r="D1302" s="92" t="s">
        <v>1314</v>
      </c>
      <c r="E1302" s="92" t="s">
        <v>1164</v>
      </c>
      <c r="F1302" s="87"/>
      <c r="G1302" s="85">
        <f aca="true" t="shared" si="56" ref="G1302:H1304">SUM(G1303)</f>
        <v>0</v>
      </c>
      <c r="H1302" s="85">
        <f t="shared" si="56"/>
        <v>0</v>
      </c>
      <c r="I1302" s="85" t="e">
        <f t="shared" si="55"/>
        <v>#DIV/0!</v>
      </c>
    </row>
    <row r="1303" spans="1:9" ht="28.5" customHeight="1" hidden="1">
      <c r="A1303" s="94" t="s">
        <v>1131</v>
      </c>
      <c r="B1303" s="107"/>
      <c r="C1303" s="92" t="s">
        <v>1335</v>
      </c>
      <c r="D1303" s="92" t="s">
        <v>1314</v>
      </c>
      <c r="E1303" s="92" t="s">
        <v>1165</v>
      </c>
      <c r="F1303" s="87"/>
      <c r="G1303" s="85">
        <f t="shared" si="56"/>
        <v>0</v>
      </c>
      <c r="H1303" s="85">
        <f t="shared" si="56"/>
        <v>0</v>
      </c>
      <c r="I1303" s="85" t="e">
        <f t="shared" si="55"/>
        <v>#DIV/0!</v>
      </c>
    </row>
    <row r="1304" spans="1:9" s="263" customFormat="1" ht="28.5" customHeight="1" hidden="1">
      <c r="A1304" s="94" t="s">
        <v>424</v>
      </c>
      <c r="B1304" s="107"/>
      <c r="C1304" s="92" t="s">
        <v>1335</v>
      </c>
      <c r="D1304" s="92" t="s">
        <v>1314</v>
      </c>
      <c r="E1304" s="92" t="s">
        <v>1166</v>
      </c>
      <c r="F1304" s="87"/>
      <c r="G1304" s="85">
        <f t="shared" si="56"/>
        <v>0</v>
      </c>
      <c r="H1304" s="85">
        <f t="shared" si="56"/>
        <v>0</v>
      </c>
      <c r="I1304" s="85" t="e">
        <f t="shared" si="55"/>
        <v>#DIV/0!</v>
      </c>
    </row>
    <row r="1305" spans="1:9" s="285" customFormat="1" ht="15.75" customHeight="1" hidden="1">
      <c r="A1305" s="94" t="s">
        <v>1411</v>
      </c>
      <c r="B1305" s="107"/>
      <c r="C1305" s="92" t="s">
        <v>1335</v>
      </c>
      <c r="D1305" s="92" t="s">
        <v>1314</v>
      </c>
      <c r="E1305" s="92" t="s">
        <v>1166</v>
      </c>
      <c r="F1305" s="87" t="s">
        <v>1412</v>
      </c>
      <c r="G1305" s="85"/>
      <c r="H1305" s="85"/>
      <c r="I1305" s="85" t="e">
        <f t="shared" si="55"/>
        <v>#DIV/0!</v>
      </c>
    </row>
    <row r="1306" spans="1:9" s="30" customFormat="1" ht="15.75" customHeight="1">
      <c r="A1306" s="17" t="s">
        <v>891</v>
      </c>
      <c r="B1306" s="150"/>
      <c r="C1306" s="92" t="s">
        <v>1335</v>
      </c>
      <c r="D1306" s="92" t="s">
        <v>1314</v>
      </c>
      <c r="E1306" s="92" t="s">
        <v>1162</v>
      </c>
      <c r="F1306" s="86"/>
      <c r="G1306" s="85">
        <f>SUM(G1307:G1308)</f>
        <v>49748</v>
      </c>
      <c r="H1306" s="85">
        <f>SUM(H1307:H1308)</f>
        <v>49748</v>
      </c>
      <c r="I1306" s="85">
        <f t="shared" si="55"/>
        <v>100</v>
      </c>
    </row>
    <row r="1307" spans="1:9" s="285" customFormat="1" ht="15.75" customHeight="1">
      <c r="A1307" s="94" t="s">
        <v>1122</v>
      </c>
      <c r="B1307" s="107"/>
      <c r="C1307" s="92" t="s">
        <v>1335</v>
      </c>
      <c r="D1307" s="92" t="s">
        <v>1314</v>
      </c>
      <c r="E1307" s="92" t="s">
        <v>1162</v>
      </c>
      <c r="F1307" s="87" t="s">
        <v>1123</v>
      </c>
      <c r="G1307" s="85">
        <v>27261.8</v>
      </c>
      <c r="H1307" s="85">
        <v>27261.8</v>
      </c>
      <c r="I1307" s="85">
        <f t="shared" si="55"/>
        <v>100</v>
      </c>
    </row>
    <row r="1308" spans="1:9" s="285" customFormat="1" ht="15.75" customHeight="1">
      <c r="A1308" s="18" t="s">
        <v>313</v>
      </c>
      <c r="B1308" s="107"/>
      <c r="C1308" s="92" t="s">
        <v>1335</v>
      </c>
      <c r="D1308" s="92" t="s">
        <v>1314</v>
      </c>
      <c r="E1308" s="92" t="s">
        <v>1162</v>
      </c>
      <c r="F1308" s="87" t="s">
        <v>317</v>
      </c>
      <c r="G1308" s="85">
        <v>22486.2</v>
      </c>
      <c r="H1308" s="85">
        <v>22486.2</v>
      </c>
      <c r="I1308" s="85">
        <f t="shared" si="55"/>
        <v>100</v>
      </c>
    </row>
    <row r="1309" spans="1:9" s="285" customFormat="1" ht="27.75" customHeight="1">
      <c r="A1309" s="95" t="s">
        <v>1167</v>
      </c>
      <c r="B1309" s="92"/>
      <c r="C1309" s="92" t="s">
        <v>1335</v>
      </c>
      <c r="D1309" s="92" t="s">
        <v>1314</v>
      </c>
      <c r="E1309" s="92" t="s">
        <v>1168</v>
      </c>
      <c r="F1309" s="86"/>
      <c r="G1309" s="85">
        <f>SUM(G1310)+G1313</f>
        <v>12418.699999999999</v>
      </c>
      <c r="H1309" s="85">
        <f>SUM(H1310)+H1313</f>
        <v>11833.9</v>
      </c>
      <c r="I1309" s="85">
        <f t="shared" si="55"/>
        <v>95.29097248504273</v>
      </c>
    </row>
    <row r="1310" spans="1:9" s="285" customFormat="1" ht="15">
      <c r="A1310" s="125" t="s">
        <v>1169</v>
      </c>
      <c r="B1310" s="92"/>
      <c r="C1310" s="92" t="s">
        <v>1335</v>
      </c>
      <c r="D1310" s="92" t="s">
        <v>1314</v>
      </c>
      <c r="E1310" s="92" t="s">
        <v>1170</v>
      </c>
      <c r="F1310" s="86"/>
      <c r="G1310" s="85">
        <f>SUM(G1311)+G1312</f>
        <v>11417.9</v>
      </c>
      <c r="H1310" s="85">
        <f>SUM(H1311)+H1312</f>
        <v>10833.1</v>
      </c>
      <c r="I1310" s="85">
        <f t="shared" si="55"/>
        <v>94.8782175356239</v>
      </c>
    </row>
    <row r="1311" spans="1:9" s="285" customFormat="1" ht="25.5" customHeight="1">
      <c r="A1311" s="94" t="s">
        <v>1411</v>
      </c>
      <c r="B1311" s="92"/>
      <c r="C1311" s="92" t="s">
        <v>1335</v>
      </c>
      <c r="D1311" s="92" t="s">
        <v>1314</v>
      </c>
      <c r="E1311" s="92" t="s">
        <v>1170</v>
      </c>
      <c r="F1311" s="86" t="s">
        <v>1412</v>
      </c>
      <c r="G1311" s="85">
        <v>6440.7</v>
      </c>
      <c r="H1311" s="85">
        <v>5959.5</v>
      </c>
      <c r="I1311" s="85">
        <f t="shared" si="55"/>
        <v>92.52876240160232</v>
      </c>
    </row>
    <row r="1312" spans="1:9" s="285" customFormat="1" ht="25.5" customHeight="1">
      <c r="A1312" s="18" t="s">
        <v>313</v>
      </c>
      <c r="B1312" s="154"/>
      <c r="C1312" s="118" t="s">
        <v>1335</v>
      </c>
      <c r="D1312" s="118" t="s">
        <v>1314</v>
      </c>
      <c r="E1312" s="118" t="s">
        <v>1170</v>
      </c>
      <c r="F1312" s="155" t="s">
        <v>317</v>
      </c>
      <c r="G1312" s="119">
        <v>4977.2</v>
      </c>
      <c r="H1312" s="119">
        <v>4873.6</v>
      </c>
      <c r="I1312" s="85">
        <f t="shared" si="55"/>
        <v>97.91850839829624</v>
      </c>
    </row>
    <row r="1313" spans="1:9" s="265" customFormat="1" ht="37.5" customHeight="1">
      <c r="A1313" s="125" t="s">
        <v>1171</v>
      </c>
      <c r="B1313" s="92"/>
      <c r="C1313" s="92" t="s">
        <v>1335</v>
      </c>
      <c r="D1313" s="92" t="s">
        <v>1314</v>
      </c>
      <c r="E1313" s="92" t="s">
        <v>1172</v>
      </c>
      <c r="F1313" s="86"/>
      <c r="G1313" s="85">
        <f>SUM(G1314:G1315)</f>
        <v>1000.8</v>
      </c>
      <c r="H1313" s="85">
        <f>SUM(H1314:H1315)</f>
        <v>1000.8</v>
      </c>
      <c r="I1313" s="85">
        <f t="shared" si="55"/>
        <v>100</v>
      </c>
    </row>
    <row r="1314" spans="1:9" ht="15">
      <c r="A1314" s="94" t="s">
        <v>304</v>
      </c>
      <c r="B1314" s="92"/>
      <c r="C1314" s="92" t="s">
        <v>1335</v>
      </c>
      <c r="D1314" s="92" t="s">
        <v>1314</v>
      </c>
      <c r="E1314" s="92" t="s">
        <v>1172</v>
      </c>
      <c r="F1314" s="86" t="s">
        <v>1412</v>
      </c>
      <c r="G1314" s="85">
        <v>548.9</v>
      </c>
      <c r="H1314" s="85">
        <v>548.9</v>
      </c>
      <c r="I1314" s="85">
        <f aca="true" t="shared" si="57" ref="I1314:I1377">SUM(H1314/G1314*100)</f>
        <v>100</v>
      </c>
    </row>
    <row r="1315" spans="1:9" s="172" customFormat="1" ht="23.25" customHeight="1">
      <c r="A1315" s="18" t="s">
        <v>313</v>
      </c>
      <c r="B1315" s="154"/>
      <c r="C1315" s="118" t="s">
        <v>1335</v>
      </c>
      <c r="D1315" s="118" t="s">
        <v>1314</v>
      </c>
      <c r="E1315" s="118" t="s">
        <v>1172</v>
      </c>
      <c r="F1315" s="155" t="s">
        <v>317</v>
      </c>
      <c r="G1315" s="119">
        <v>451.9</v>
      </c>
      <c r="H1315" s="119">
        <v>451.9</v>
      </c>
      <c r="I1315" s="85">
        <f t="shared" si="57"/>
        <v>100</v>
      </c>
    </row>
    <row r="1316" spans="1:9" s="172" customFormat="1" ht="23.25" customHeight="1">
      <c r="A1316" s="95" t="s">
        <v>1480</v>
      </c>
      <c r="B1316" s="154"/>
      <c r="C1316" s="118" t="s">
        <v>1335</v>
      </c>
      <c r="D1316" s="118" t="s">
        <v>1314</v>
      </c>
      <c r="E1316" s="118" t="s">
        <v>1481</v>
      </c>
      <c r="F1316" s="155"/>
      <c r="G1316" s="119">
        <f>SUM(G1317)</f>
        <v>191.6</v>
      </c>
      <c r="H1316" s="119">
        <f>SUM(H1317)</f>
        <v>191.6</v>
      </c>
      <c r="I1316" s="85">
        <f t="shared" si="57"/>
        <v>100</v>
      </c>
    </row>
    <row r="1317" spans="1:9" s="172" customFormat="1" ht="30" customHeight="1">
      <c r="A1317" s="18" t="s">
        <v>426</v>
      </c>
      <c r="B1317" s="154"/>
      <c r="C1317" s="118" t="s">
        <v>1335</v>
      </c>
      <c r="D1317" s="118" t="s">
        <v>1314</v>
      </c>
      <c r="E1317" s="118" t="s">
        <v>239</v>
      </c>
      <c r="F1317" s="155"/>
      <c r="G1317" s="119">
        <f>SUM(G1318:G1319)</f>
        <v>191.6</v>
      </c>
      <c r="H1317" s="119">
        <f>SUM(H1318:H1319)</f>
        <v>191.6</v>
      </c>
      <c r="I1317" s="85">
        <f t="shared" si="57"/>
        <v>100</v>
      </c>
    </row>
    <row r="1318" spans="1:9" s="172" customFormat="1" ht="23.25" customHeight="1">
      <c r="A1318" s="94" t="s">
        <v>304</v>
      </c>
      <c r="B1318" s="154"/>
      <c r="C1318" s="118" t="s">
        <v>1335</v>
      </c>
      <c r="D1318" s="118" t="s">
        <v>1314</v>
      </c>
      <c r="E1318" s="118" t="s">
        <v>239</v>
      </c>
      <c r="F1318" s="86" t="s">
        <v>1412</v>
      </c>
      <c r="G1318" s="119">
        <v>96.5</v>
      </c>
      <c r="H1318" s="119">
        <v>96.5</v>
      </c>
      <c r="I1318" s="85">
        <f t="shared" si="57"/>
        <v>100</v>
      </c>
    </row>
    <row r="1319" spans="1:9" s="172" customFormat="1" ht="23.25" customHeight="1">
      <c r="A1319" s="18" t="s">
        <v>313</v>
      </c>
      <c r="B1319" s="154"/>
      <c r="C1319" s="118" t="s">
        <v>1335</v>
      </c>
      <c r="D1319" s="118" t="s">
        <v>1314</v>
      </c>
      <c r="E1319" s="118" t="s">
        <v>239</v>
      </c>
      <c r="F1319" s="155" t="s">
        <v>317</v>
      </c>
      <c r="G1319" s="119">
        <v>95.1</v>
      </c>
      <c r="H1319" s="119">
        <v>95.1</v>
      </c>
      <c r="I1319" s="85">
        <f t="shared" si="57"/>
        <v>100</v>
      </c>
    </row>
    <row r="1320" spans="1:9" ht="20.25" customHeight="1">
      <c r="A1320" s="95" t="s">
        <v>1336</v>
      </c>
      <c r="B1320" s="88"/>
      <c r="C1320" s="83" t="s">
        <v>1335</v>
      </c>
      <c r="D1320" s="83" t="s">
        <v>1335</v>
      </c>
      <c r="E1320" s="83"/>
      <c r="F1320" s="84"/>
      <c r="G1320" s="85">
        <f>SUM(G1325+G1334+G1321+G1346)</f>
        <v>34944.3</v>
      </c>
      <c r="H1320" s="85">
        <f>SUM(H1325+H1334+H1321+H1346)</f>
        <v>34761.5</v>
      </c>
      <c r="I1320" s="85">
        <f t="shared" si="57"/>
        <v>99.47688178043343</v>
      </c>
    </row>
    <row r="1321" spans="1:9" ht="19.5" customHeight="1" hidden="1">
      <c r="A1321" s="95" t="s">
        <v>1399</v>
      </c>
      <c r="B1321" s="82"/>
      <c r="C1321" s="83" t="s">
        <v>1335</v>
      </c>
      <c r="D1321" s="83" t="s">
        <v>1335</v>
      </c>
      <c r="E1321" s="83" t="s">
        <v>1400</v>
      </c>
      <c r="F1321" s="84"/>
      <c r="G1321" s="85">
        <f>SUM(G1322)</f>
        <v>0</v>
      </c>
      <c r="H1321" s="85">
        <f>SUM(H1322)</f>
        <v>0</v>
      </c>
      <c r="I1321" s="85" t="e">
        <f t="shared" si="57"/>
        <v>#DIV/0!</v>
      </c>
    </row>
    <row r="1322" spans="1:9" ht="19.5" customHeight="1" hidden="1">
      <c r="A1322" s="95" t="s">
        <v>1372</v>
      </c>
      <c r="B1322" s="82"/>
      <c r="C1322" s="83" t="s">
        <v>1335</v>
      </c>
      <c r="D1322" s="83" t="s">
        <v>1335</v>
      </c>
      <c r="E1322" s="83" t="s">
        <v>1373</v>
      </c>
      <c r="F1322" s="84"/>
      <c r="G1322" s="85">
        <f>SUM(G1323+G1324)</f>
        <v>0</v>
      </c>
      <c r="H1322" s="85">
        <f>SUM(H1323+H1324)</f>
        <v>0</v>
      </c>
      <c r="I1322" s="85" t="e">
        <f t="shared" si="57"/>
        <v>#DIV/0!</v>
      </c>
    </row>
    <row r="1323" spans="1:9" ht="19.5" customHeight="1" hidden="1">
      <c r="A1323" s="94" t="s">
        <v>1411</v>
      </c>
      <c r="B1323" s="91"/>
      <c r="C1323" s="83" t="s">
        <v>1335</v>
      </c>
      <c r="D1323" s="83" t="s">
        <v>1335</v>
      </c>
      <c r="E1323" s="83" t="s">
        <v>1373</v>
      </c>
      <c r="F1323" s="86" t="s">
        <v>1412</v>
      </c>
      <c r="G1323" s="85"/>
      <c r="H1323" s="85"/>
      <c r="I1323" s="85" t="e">
        <f t="shared" si="57"/>
        <v>#DIV/0!</v>
      </c>
    </row>
    <row r="1324" spans="1:9" ht="19.5" customHeight="1" hidden="1">
      <c r="A1324" s="94" t="s">
        <v>1122</v>
      </c>
      <c r="B1324" s="91"/>
      <c r="C1324" s="83" t="s">
        <v>1335</v>
      </c>
      <c r="D1324" s="83" t="s">
        <v>1335</v>
      </c>
      <c r="E1324" s="83" t="s">
        <v>1373</v>
      </c>
      <c r="F1324" s="86" t="s">
        <v>1123</v>
      </c>
      <c r="G1324" s="85"/>
      <c r="H1324" s="85"/>
      <c r="I1324" s="85" t="e">
        <f t="shared" si="57"/>
        <v>#DIV/0!</v>
      </c>
    </row>
    <row r="1325" spans="1:9" ht="15" hidden="1">
      <c r="A1325" s="17" t="s">
        <v>1174</v>
      </c>
      <c r="B1325" s="91"/>
      <c r="C1325" s="92" t="s">
        <v>1335</v>
      </c>
      <c r="D1325" s="92" t="s">
        <v>1335</v>
      </c>
      <c r="E1325" s="92" t="s">
        <v>1175</v>
      </c>
      <c r="F1325" s="86"/>
      <c r="G1325" s="85">
        <f>SUM(G1326+G1332+G1330)</f>
        <v>0</v>
      </c>
      <c r="H1325" s="85">
        <f>SUM(H1326+H1332+H1330)</f>
        <v>0</v>
      </c>
      <c r="I1325" s="85" t="e">
        <f t="shared" si="57"/>
        <v>#DIV/0!</v>
      </c>
    </row>
    <row r="1326" spans="1:9" ht="19.5" customHeight="1" hidden="1">
      <c r="A1326" s="17" t="s">
        <v>1176</v>
      </c>
      <c r="B1326" s="92"/>
      <c r="C1326" s="92" t="s">
        <v>1335</v>
      </c>
      <c r="D1326" s="92" t="s">
        <v>1335</v>
      </c>
      <c r="E1326" s="92" t="s">
        <v>1177</v>
      </c>
      <c r="F1326" s="86"/>
      <c r="G1326" s="85">
        <f>SUM(G1327+G1328)</f>
        <v>0</v>
      </c>
      <c r="H1326" s="85">
        <f>SUM(H1327+H1328)</f>
        <v>0</v>
      </c>
      <c r="I1326" s="85" t="e">
        <f t="shared" si="57"/>
        <v>#DIV/0!</v>
      </c>
    </row>
    <row r="1327" spans="1:9" ht="19.5" customHeight="1" hidden="1">
      <c r="A1327" s="94" t="s">
        <v>1411</v>
      </c>
      <c r="B1327" s="91"/>
      <c r="C1327" s="92" t="s">
        <v>1335</v>
      </c>
      <c r="D1327" s="92" t="s">
        <v>1335</v>
      </c>
      <c r="E1327" s="92" t="s">
        <v>1177</v>
      </c>
      <c r="F1327" s="86" t="s">
        <v>1412</v>
      </c>
      <c r="G1327" s="85"/>
      <c r="H1327" s="85"/>
      <c r="I1327" s="85" t="e">
        <f t="shared" si="57"/>
        <v>#DIV/0!</v>
      </c>
    </row>
    <row r="1328" spans="1:9" ht="15" hidden="1">
      <c r="A1328" s="95" t="s">
        <v>1409</v>
      </c>
      <c r="B1328" s="91"/>
      <c r="C1328" s="92" t="s">
        <v>1335</v>
      </c>
      <c r="D1328" s="92" t="s">
        <v>1335</v>
      </c>
      <c r="E1328" s="92" t="s">
        <v>935</v>
      </c>
      <c r="F1328" s="86"/>
      <c r="G1328" s="85">
        <f>SUM(G1329)</f>
        <v>0</v>
      </c>
      <c r="H1328" s="85">
        <f>SUM(H1329)</f>
        <v>0</v>
      </c>
      <c r="I1328" s="85" t="e">
        <f t="shared" si="57"/>
        <v>#DIV/0!</v>
      </c>
    </row>
    <row r="1329" spans="1:9" ht="15" hidden="1">
      <c r="A1329" s="94" t="s">
        <v>1411</v>
      </c>
      <c r="B1329" s="91"/>
      <c r="C1329" s="92" t="s">
        <v>1335</v>
      </c>
      <c r="D1329" s="92" t="s">
        <v>1335</v>
      </c>
      <c r="E1329" s="92" t="s">
        <v>935</v>
      </c>
      <c r="F1329" s="86" t="s">
        <v>1412</v>
      </c>
      <c r="G1329" s="85"/>
      <c r="H1329" s="85"/>
      <c r="I1329" s="85" t="e">
        <f t="shared" si="57"/>
        <v>#DIV/0!</v>
      </c>
    </row>
    <row r="1330" spans="1:9" ht="19.5" customHeight="1" hidden="1">
      <c r="A1330" s="94" t="s">
        <v>1179</v>
      </c>
      <c r="B1330" s="91"/>
      <c r="C1330" s="92" t="s">
        <v>1335</v>
      </c>
      <c r="D1330" s="92" t="s">
        <v>1335</v>
      </c>
      <c r="E1330" s="92" t="s">
        <v>1180</v>
      </c>
      <c r="F1330" s="86"/>
      <c r="G1330" s="85">
        <f>SUM(G1331)</f>
        <v>0</v>
      </c>
      <c r="H1330" s="85">
        <f>SUM(H1331)</f>
        <v>0</v>
      </c>
      <c r="I1330" s="85" t="e">
        <f t="shared" si="57"/>
        <v>#DIV/0!</v>
      </c>
    </row>
    <row r="1331" spans="1:9" ht="19.5" customHeight="1" hidden="1">
      <c r="A1331" s="94" t="s">
        <v>1411</v>
      </c>
      <c r="B1331" s="91"/>
      <c r="C1331" s="92" t="s">
        <v>1335</v>
      </c>
      <c r="D1331" s="92" t="s">
        <v>1335</v>
      </c>
      <c r="E1331" s="92" t="s">
        <v>1180</v>
      </c>
      <c r="F1331" s="86" t="s">
        <v>1412</v>
      </c>
      <c r="G1331" s="85"/>
      <c r="H1331" s="85"/>
      <c r="I1331" s="85" t="e">
        <f t="shared" si="57"/>
        <v>#DIV/0!</v>
      </c>
    </row>
    <row r="1332" spans="1:9" ht="15" hidden="1">
      <c r="A1332" s="95" t="s">
        <v>1409</v>
      </c>
      <c r="B1332" s="91"/>
      <c r="C1332" s="92" t="s">
        <v>1335</v>
      </c>
      <c r="D1332" s="92" t="s">
        <v>1335</v>
      </c>
      <c r="E1332" s="92" t="s">
        <v>1181</v>
      </c>
      <c r="F1332" s="86"/>
      <c r="G1332" s="85">
        <f>SUM(G1333)</f>
        <v>0</v>
      </c>
      <c r="H1332" s="85">
        <f>SUM(H1333)</f>
        <v>0</v>
      </c>
      <c r="I1332" s="85" t="e">
        <f t="shared" si="57"/>
        <v>#DIV/0!</v>
      </c>
    </row>
    <row r="1333" spans="1:9" ht="19.5" customHeight="1" hidden="1">
      <c r="A1333" s="94" t="s">
        <v>1411</v>
      </c>
      <c r="B1333" s="91"/>
      <c r="C1333" s="92" t="s">
        <v>1335</v>
      </c>
      <c r="D1333" s="92" t="s">
        <v>1335</v>
      </c>
      <c r="E1333" s="92" t="s">
        <v>1181</v>
      </c>
      <c r="F1333" s="86" t="s">
        <v>1412</v>
      </c>
      <c r="G1333" s="85"/>
      <c r="H1333" s="85"/>
      <c r="I1333" s="85" t="e">
        <f t="shared" si="57"/>
        <v>#DIV/0!</v>
      </c>
    </row>
    <row r="1334" spans="1:9" ht="15">
      <c r="A1334" s="125" t="s">
        <v>1182</v>
      </c>
      <c r="B1334" s="88"/>
      <c r="C1334" s="83" t="s">
        <v>1335</v>
      </c>
      <c r="D1334" s="83" t="s">
        <v>1335</v>
      </c>
      <c r="E1334" s="83" t="s">
        <v>1338</v>
      </c>
      <c r="F1334" s="84"/>
      <c r="G1334" s="85">
        <f>SUM(G1336+G1339+G1342)</f>
        <v>34909.3</v>
      </c>
      <c r="H1334" s="85">
        <f>SUM(H1336+H1339+H1342)</f>
        <v>34726.5</v>
      </c>
      <c r="I1334" s="85">
        <f t="shared" si="57"/>
        <v>99.47635730306823</v>
      </c>
    </row>
    <row r="1335" spans="1:9" ht="28.5">
      <c r="A1335" s="122" t="s">
        <v>1183</v>
      </c>
      <c r="B1335" s="156"/>
      <c r="C1335" s="92" t="s">
        <v>1335</v>
      </c>
      <c r="D1335" s="92" t="s">
        <v>1335</v>
      </c>
      <c r="E1335" s="92" t="s">
        <v>1184</v>
      </c>
      <c r="F1335" s="86"/>
      <c r="G1335" s="85">
        <f>SUM(G1336+G1339+G1342)</f>
        <v>34909.3</v>
      </c>
      <c r="H1335" s="85">
        <f>SUM(H1336+H1339+H1342)</f>
        <v>34726.5</v>
      </c>
      <c r="I1335" s="85">
        <f t="shared" si="57"/>
        <v>99.47635730306823</v>
      </c>
    </row>
    <row r="1336" spans="1:9" ht="55.5" customHeight="1">
      <c r="A1336" s="122" t="s">
        <v>1185</v>
      </c>
      <c r="B1336" s="156"/>
      <c r="C1336" s="92" t="s">
        <v>1335</v>
      </c>
      <c r="D1336" s="92" t="s">
        <v>1335</v>
      </c>
      <c r="E1336" s="92" t="s">
        <v>1186</v>
      </c>
      <c r="F1336" s="86"/>
      <c r="G1336" s="85">
        <f>SUM(G1337:G1338)</f>
        <v>3062.9</v>
      </c>
      <c r="H1336" s="85">
        <f>SUM(H1337:H1338)</f>
        <v>2981.1</v>
      </c>
      <c r="I1336" s="85">
        <f t="shared" si="57"/>
        <v>97.32932841424793</v>
      </c>
    </row>
    <row r="1337" spans="1:9" ht="22.5" customHeight="1">
      <c r="A1337" s="94" t="s">
        <v>304</v>
      </c>
      <c r="B1337" s="156"/>
      <c r="C1337" s="92" t="s">
        <v>1335</v>
      </c>
      <c r="D1337" s="92" t="s">
        <v>1335</v>
      </c>
      <c r="E1337" s="92" t="s">
        <v>1186</v>
      </c>
      <c r="F1337" s="86" t="s">
        <v>1412</v>
      </c>
      <c r="G1337" s="85">
        <v>1636.4</v>
      </c>
      <c r="H1337" s="85">
        <v>1611.6</v>
      </c>
      <c r="I1337" s="85">
        <f t="shared" si="57"/>
        <v>98.48447812270837</v>
      </c>
    </row>
    <row r="1338" spans="1:9" ht="22.5" customHeight="1">
      <c r="A1338" s="17" t="s">
        <v>313</v>
      </c>
      <c r="B1338" s="156"/>
      <c r="C1338" s="92" t="s">
        <v>1335</v>
      </c>
      <c r="D1338" s="92" t="s">
        <v>1335</v>
      </c>
      <c r="E1338" s="92" t="s">
        <v>1186</v>
      </c>
      <c r="F1338" s="86" t="s">
        <v>317</v>
      </c>
      <c r="G1338" s="85">
        <v>1426.5</v>
      </c>
      <c r="H1338" s="85">
        <v>1369.5</v>
      </c>
      <c r="I1338" s="85">
        <f t="shared" si="57"/>
        <v>96.00420609884333</v>
      </c>
    </row>
    <row r="1339" spans="1:9" ht="60" customHeight="1">
      <c r="A1339" s="93" t="s">
        <v>1187</v>
      </c>
      <c r="B1339" s="107"/>
      <c r="C1339" s="83" t="s">
        <v>1335</v>
      </c>
      <c r="D1339" s="83" t="s">
        <v>1335</v>
      </c>
      <c r="E1339" s="92" t="s">
        <v>1188</v>
      </c>
      <c r="F1339" s="87"/>
      <c r="G1339" s="85">
        <f>SUM(G1340:G1341)</f>
        <v>7267.4</v>
      </c>
      <c r="H1339" s="85">
        <f>SUM(H1340:H1341)</f>
        <v>7166.4</v>
      </c>
      <c r="I1339" s="85">
        <f t="shared" si="57"/>
        <v>98.6102319949363</v>
      </c>
    </row>
    <row r="1340" spans="1:9" ht="21.75" customHeight="1">
      <c r="A1340" s="94" t="s">
        <v>304</v>
      </c>
      <c r="B1340" s="107"/>
      <c r="C1340" s="83" t="s">
        <v>1335</v>
      </c>
      <c r="D1340" s="83" t="s">
        <v>1335</v>
      </c>
      <c r="E1340" s="92" t="s">
        <v>1188</v>
      </c>
      <c r="F1340" s="87" t="s">
        <v>1412</v>
      </c>
      <c r="G1340" s="85">
        <v>3633.7</v>
      </c>
      <c r="H1340" s="85">
        <v>3551.3</v>
      </c>
      <c r="I1340" s="85">
        <f t="shared" si="57"/>
        <v>97.73233893827229</v>
      </c>
    </row>
    <row r="1341" spans="1:9" ht="24.75" customHeight="1">
      <c r="A1341" s="17" t="s">
        <v>313</v>
      </c>
      <c r="B1341" s="107"/>
      <c r="C1341" s="83" t="s">
        <v>1335</v>
      </c>
      <c r="D1341" s="83" t="s">
        <v>1335</v>
      </c>
      <c r="E1341" s="92" t="s">
        <v>1188</v>
      </c>
      <c r="F1341" s="87" t="s">
        <v>317</v>
      </c>
      <c r="G1341" s="85">
        <v>3633.7</v>
      </c>
      <c r="H1341" s="85">
        <v>3615.1</v>
      </c>
      <c r="I1341" s="85">
        <f t="shared" si="57"/>
        <v>99.48812505160029</v>
      </c>
    </row>
    <row r="1342" spans="1:9" ht="54.75" customHeight="1">
      <c r="A1342" s="94" t="s">
        <v>1191</v>
      </c>
      <c r="B1342" s="88"/>
      <c r="C1342" s="92" t="s">
        <v>1335</v>
      </c>
      <c r="D1342" s="83" t="s">
        <v>1335</v>
      </c>
      <c r="E1342" s="92" t="s">
        <v>1192</v>
      </c>
      <c r="F1342" s="84"/>
      <c r="G1342" s="85">
        <f>SUM(G1343)</f>
        <v>24579</v>
      </c>
      <c r="H1342" s="85">
        <f>SUM(H1343)</f>
        <v>24579</v>
      </c>
      <c r="I1342" s="85">
        <f t="shared" si="57"/>
        <v>100</v>
      </c>
    </row>
    <row r="1343" spans="1:9" ht="30.75" customHeight="1">
      <c r="A1343" s="94" t="s">
        <v>427</v>
      </c>
      <c r="B1343" s="88"/>
      <c r="C1343" s="92" t="s">
        <v>1335</v>
      </c>
      <c r="D1343" s="83" t="s">
        <v>1335</v>
      </c>
      <c r="E1343" s="92" t="s">
        <v>1192</v>
      </c>
      <c r="F1343" s="84" t="s">
        <v>428</v>
      </c>
      <c r="G1343" s="85">
        <v>24579</v>
      </c>
      <c r="H1343" s="85">
        <v>24579</v>
      </c>
      <c r="I1343" s="85">
        <f t="shared" si="57"/>
        <v>100</v>
      </c>
    </row>
    <row r="1344" spans="1:9" ht="15" customHeight="1" hidden="1">
      <c r="A1344" s="94"/>
      <c r="B1344" s="88"/>
      <c r="C1344" s="92"/>
      <c r="D1344" s="83"/>
      <c r="E1344" s="92"/>
      <c r="F1344" s="84"/>
      <c r="G1344" s="85"/>
      <c r="H1344" s="85"/>
      <c r="I1344" s="85" t="e">
        <f t="shared" si="57"/>
        <v>#DIV/0!</v>
      </c>
    </row>
    <row r="1345" spans="1:9" ht="15" customHeight="1" hidden="1" thickBot="1">
      <c r="A1345" s="94" t="s">
        <v>1197</v>
      </c>
      <c r="B1345" s="88"/>
      <c r="C1345" s="92" t="s">
        <v>1335</v>
      </c>
      <c r="D1345" s="83" t="s">
        <v>1335</v>
      </c>
      <c r="E1345" s="92" t="s">
        <v>1196</v>
      </c>
      <c r="F1345" s="84" t="s">
        <v>1198</v>
      </c>
      <c r="G1345" s="85"/>
      <c r="H1345" s="85"/>
      <c r="I1345" s="85" t="e">
        <f t="shared" si="57"/>
        <v>#DIV/0!</v>
      </c>
    </row>
    <row r="1346" spans="1:9" ht="15">
      <c r="A1346" s="94" t="s">
        <v>1374</v>
      </c>
      <c r="B1346" s="157"/>
      <c r="C1346" s="92" t="s">
        <v>1335</v>
      </c>
      <c r="D1346" s="92" t="s">
        <v>1335</v>
      </c>
      <c r="E1346" s="92" t="s">
        <v>1375</v>
      </c>
      <c r="F1346" s="87"/>
      <c r="G1346" s="85">
        <f>SUM(G1347)</f>
        <v>35</v>
      </c>
      <c r="H1346" s="85">
        <f>SUM(H1347)</f>
        <v>35</v>
      </c>
      <c r="I1346" s="85">
        <f t="shared" si="57"/>
        <v>100</v>
      </c>
    </row>
    <row r="1347" spans="1:9" ht="42.75">
      <c r="A1347" s="134" t="s">
        <v>431</v>
      </c>
      <c r="B1347" s="157"/>
      <c r="C1347" s="92" t="s">
        <v>1335</v>
      </c>
      <c r="D1347" s="92" t="s">
        <v>1335</v>
      </c>
      <c r="E1347" s="92" t="s">
        <v>432</v>
      </c>
      <c r="F1347" s="87"/>
      <c r="G1347" s="85">
        <f>SUM(G1348)</f>
        <v>35</v>
      </c>
      <c r="H1347" s="85">
        <f>SUM(H1348)</f>
        <v>35</v>
      </c>
      <c r="I1347" s="85">
        <f t="shared" si="57"/>
        <v>100</v>
      </c>
    </row>
    <row r="1348" spans="1:9" ht="22.5" customHeight="1">
      <c r="A1348" s="94" t="s">
        <v>1122</v>
      </c>
      <c r="B1348" s="157"/>
      <c r="C1348" s="92" t="s">
        <v>1335</v>
      </c>
      <c r="D1348" s="92" t="s">
        <v>1335</v>
      </c>
      <c r="E1348" s="92" t="s">
        <v>432</v>
      </c>
      <c r="F1348" s="87" t="s">
        <v>1123</v>
      </c>
      <c r="G1348" s="85">
        <v>35</v>
      </c>
      <c r="H1348" s="85">
        <v>35</v>
      </c>
      <c r="I1348" s="85">
        <f t="shared" si="57"/>
        <v>100</v>
      </c>
    </row>
    <row r="1349" spans="1:9" ht="15">
      <c r="A1349" s="95" t="s">
        <v>1199</v>
      </c>
      <c r="B1349" s="82"/>
      <c r="C1349" s="92" t="s">
        <v>1335</v>
      </c>
      <c r="D1349" s="92" t="s">
        <v>1463</v>
      </c>
      <c r="E1349" s="92"/>
      <c r="F1349" s="86"/>
      <c r="G1349" s="85">
        <f>SUM(G1350+G1354+G1361+G1380)</f>
        <v>62155.2</v>
      </c>
      <c r="H1349" s="85">
        <f>SUM(H1350+H1354+H1361+H1380)</f>
        <v>60887.7</v>
      </c>
      <c r="I1349" s="85">
        <f t="shared" si="57"/>
        <v>97.96074986485442</v>
      </c>
    </row>
    <row r="1350" spans="1:9" ht="15">
      <c r="A1350" s="141" t="s">
        <v>1160</v>
      </c>
      <c r="B1350" s="129"/>
      <c r="C1350" s="92" t="s">
        <v>1335</v>
      </c>
      <c r="D1350" s="92" t="s">
        <v>1463</v>
      </c>
      <c r="E1350" s="92" t="s">
        <v>1161</v>
      </c>
      <c r="F1350" s="86"/>
      <c r="G1350" s="85">
        <f aca="true" t="shared" si="58" ref="G1350:H1352">SUM(G1351)</f>
        <v>4475.9</v>
      </c>
      <c r="H1350" s="85">
        <f t="shared" si="58"/>
        <v>4320.1</v>
      </c>
      <c r="I1350" s="85">
        <f t="shared" si="57"/>
        <v>96.51913581626044</v>
      </c>
    </row>
    <row r="1351" spans="1:9" ht="15">
      <c r="A1351" s="95" t="s">
        <v>1201</v>
      </c>
      <c r="B1351" s="129"/>
      <c r="C1351" s="92" t="s">
        <v>1335</v>
      </c>
      <c r="D1351" s="92" t="s">
        <v>1463</v>
      </c>
      <c r="E1351" s="92" t="s">
        <v>1202</v>
      </c>
      <c r="F1351" s="86"/>
      <c r="G1351" s="85">
        <f t="shared" si="58"/>
        <v>4475.9</v>
      </c>
      <c r="H1351" s="85">
        <f t="shared" si="58"/>
        <v>4320.1</v>
      </c>
      <c r="I1351" s="85">
        <f t="shared" si="57"/>
        <v>96.51913581626044</v>
      </c>
    </row>
    <row r="1352" spans="1:9" ht="30.75" customHeight="1">
      <c r="A1352" s="94" t="s">
        <v>1203</v>
      </c>
      <c r="B1352" s="129"/>
      <c r="C1352" s="92" t="s">
        <v>1335</v>
      </c>
      <c r="D1352" s="92" t="s">
        <v>1463</v>
      </c>
      <c r="E1352" s="92" t="s">
        <v>1204</v>
      </c>
      <c r="F1352" s="86"/>
      <c r="G1352" s="85">
        <f t="shared" si="58"/>
        <v>4475.9</v>
      </c>
      <c r="H1352" s="85">
        <f t="shared" si="58"/>
        <v>4320.1</v>
      </c>
      <c r="I1352" s="85">
        <f t="shared" si="57"/>
        <v>96.51913581626044</v>
      </c>
    </row>
    <row r="1353" spans="1:9" ht="15">
      <c r="A1353" s="94" t="s">
        <v>304</v>
      </c>
      <c r="B1353" s="129"/>
      <c r="C1353" s="92" t="s">
        <v>1335</v>
      </c>
      <c r="D1353" s="92" t="s">
        <v>1463</v>
      </c>
      <c r="E1353" s="92" t="s">
        <v>1204</v>
      </c>
      <c r="F1353" s="86" t="s">
        <v>1412</v>
      </c>
      <c r="G1353" s="85">
        <v>4475.9</v>
      </c>
      <c r="H1353" s="85">
        <v>4320.1</v>
      </c>
      <c r="I1353" s="85">
        <f t="shared" si="57"/>
        <v>96.51913581626044</v>
      </c>
    </row>
    <row r="1354" spans="1:9" ht="48" customHeight="1">
      <c r="A1354" s="125" t="s">
        <v>226</v>
      </c>
      <c r="B1354" s="82"/>
      <c r="C1354" s="92" t="s">
        <v>1335</v>
      </c>
      <c r="D1354" s="92" t="s">
        <v>1463</v>
      </c>
      <c r="E1354" s="92" t="s">
        <v>227</v>
      </c>
      <c r="F1354" s="86"/>
      <c r="G1354" s="85">
        <f>SUM(G1355)</f>
        <v>34424.7</v>
      </c>
      <c r="H1354" s="85">
        <f>SUM(H1355)</f>
        <v>34054</v>
      </c>
      <c r="I1354" s="85">
        <f t="shared" si="57"/>
        <v>98.92315691930504</v>
      </c>
    </row>
    <row r="1355" spans="1:9" ht="33.75" customHeight="1">
      <c r="A1355" s="95" t="s">
        <v>303</v>
      </c>
      <c r="B1355" s="129"/>
      <c r="C1355" s="92" t="s">
        <v>1335</v>
      </c>
      <c r="D1355" s="92" t="s">
        <v>1463</v>
      </c>
      <c r="E1355" s="92" t="s">
        <v>228</v>
      </c>
      <c r="F1355" s="86"/>
      <c r="G1355" s="85">
        <f>SUM(G1356+G1357+G1359)</f>
        <v>34424.7</v>
      </c>
      <c r="H1355" s="85">
        <f>SUM(H1356+H1357+H1359)</f>
        <v>34054</v>
      </c>
      <c r="I1355" s="85">
        <f t="shared" si="57"/>
        <v>98.92315691930504</v>
      </c>
    </row>
    <row r="1356" spans="1:9" ht="15">
      <c r="A1356" s="94" t="s">
        <v>304</v>
      </c>
      <c r="B1356" s="129"/>
      <c r="C1356" s="92" t="s">
        <v>1335</v>
      </c>
      <c r="D1356" s="92" t="s">
        <v>1463</v>
      </c>
      <c r="E1356" s="92" t="s">
        <v>228</v>
      </c>
      <c r="F1356" s="86" t="s">
        <v>1412</v>
      </c>
      <c r="G1356" s="85">
        <v>34305.6</v>
      </c>
      <c r="H1356" s="85">
        <v>33934.9</v>
      </c>
      <c r="I1356" s="85">
        <f t="shared" si="57"/>
        <v>98.91941840399235</v>
      </c>
    </row>
    <row r="1357" spans="1:9" ht="15">
      <c r="A1357" s="94" t="s">
        <v>936</v>
      </c>
      <c r="B1357" s="129"/>
      <c r="C1357" s="92" t="s">
        <v>1335</v>
      </c>
      <c r="D1357" s="92" t="s">
        <v>1463</v>
      </c>
      <c r="E1357" s="92" t="s">
        <v>229</v>
      </c>
      <c r="F1357" s="86"/>
      <c r="G1357" s="85">
        <f>SUM(G1358)</f>
        <v>119.1</v>
      </c>
      <c r="H1357" s="85">
        <f>SUM(H1358)</f>
        <v>119.1</v>
      </c>
      <c r="I1357" s="85">
        <f t="shared" si="57"/>
        <v>100</v>
      </c>
    </row>
    <row r="1358" spans="1:9" ht="18" customHeight="1">
      <c r="A1358" s="94" t="s">
        <v>304</v>
      </c>
      <c r="B1358" s="129"/>
      <c r="C1358" s="92" t="s">
        <v>1335</v>
      </c>
      <c r="D1358" s="92" t="s">
        <v>1463</v>
      </c>
      <c r="E1358" s="92" t="s">
        <v>229</v>
      </c>
      <c r="F1358" s="86" t="s">
        <v>1412</v>
      </c>
      <c r="G1358" s="85">
        <v>119.1</v>
      </c>
      <c r="H1358" s="85">
        <v>119.1</v>
      </c>
      <c r="I1358" s="85">
        <f t="shared" si="57"/>
        <v>100</v>
      </c>
    </row>
    <row r="1359" spans="1:9" ht="19.5" customHeight="1" hidden="1">
      <c r="A1359" s="95" t="s">
        <v>411</v>
      </c>
      <c r="B1359" s="107"/>
      <c r="C1359" s="92" t="s">
        <v>1335</v>
      </c>
      <c r="D1359" s="92" t="s">
        <v>1463</v>
      </c>
      <c r="E1359" s="92" t="s">
        <v>230</v>
      </c>
      <c r="F1359" s="87"/>
      <c r="G1359" s="85">
        <f>SUM(G1360)</f>
        <v>0</v>
      </c>
      <c r="H1359" s="85">
        <f>SUM(H1360)</f>
        <v>0</v>
      </c>
      <c r="I1359" s="85" t="e">
        <f t="shared" si="57"/>
        <v>#DIV/0!</v>
      </c>
    </row>
    <row r="1360" spans="1:9" ht="15.75" hidden="1">
      <c r="A1360" s="94" t="s">
        <v>1411</v>
      </c>
      <c r="B1360" s="107"/>
      <c r="C1360" s="92" t="s">
        <v>1335</v>
      </c>
      <c r="D1360" s="92" t="s">
        <v>1463</v>
      </c>
      <c r="E1360" s="92" t="s">
        <v>230</v>
      </c>
      <c r="F1360" s="87" t="s">
        <v>1412</v>
      </c>
      <c r="G1360" s="85"/>
      <c r="H1360" s="85"/>
      <c r="I1360" s="85" t="e">
        <f t="shared" si="57"/>
        <v>#DIV/0!</v>
      </c>
    </row>
    <row r="1361" spans="1:9" ht="19.5" customHeight="1">
      <c r="A1361" s="95" t="s">
        <v>1480</v>
      </c>
      <c r="B1361" s="107"/>
      <c r="C1361" s="92" t="s">
        <v>1335</v>
      </c>
      <c r="D1361" s="92" t="s">
        <v>1463</v>
      </c>
      <c r="E1361" s="92" t="s">
        <v>1481</v>
      </c>
      <c r="F1361" s="87"/>
      <c r="G1361" s="85">
        <f>SUM(G1364+G1368+G1372+G1366+G1370+G1362)</f>
        <v>149.3</v>
      </c>
      <c r="H1361" s="85">
        <f>SUM(H1364+H1368+H1372+H1366+H1370+H1362)</f>
        <v>149.3</v>
      </c>
      <c r="I1361" s="85">
        <f t="shared" si="57"/>
        <v>100</v>
      </c>
    </row>
    <row r="1362" spans="1:9" ht="19.5" customHeight="1" hidden="1">
      <c r="A1362" s="95" t="s">
        <v>231</v>
      </c>
      <c r="B1362" s="107"/>
      <c r="C1362" s="92" t="s">
        <v>1335</v>
      </c>
      <c r="D1362" s="92" t="s">
        <v>1463</v>
      </c>
      <c r="E1362" s="92" t="s">
        <v>232</v>
      </c>
      <c r="F1362" s="87"/>
      <c r="G1362" s="85">
        <f>SUM(G1363)</f>
        <v>0</v>
      </c>
      <c r="H1362" s="85">
        <f>SUM(H1363)</f>
        <v>0</v>
      </c>
      <c r="I1362" s="85" t="e">
        <f t="shared" si="57"/>
        <v>#DIV/0!</v>
      </c>
    </row>
    <row r="1363" spans="1:9" ht="19.5" customHeight="1" hidden="1">
      <c r="A1363" s="94" t="s">
        <v>1411</v>
      </c>
      <c r="B1363" s="107"/>
      <c r="C1363" s="92" t="s">
        <v>1335</v>
      </c>
      <c r="D1363" s="92" t="s">
        <v>1463</v>
      </c>
      <c r="E1363" s="92" t="s">
        <v>232</v>
      </c>
      <c r="F1363" s="87" t="s">
        <v>1412</v>
      </c>
      <c r="G1363" s="85"/>
      <c r="H1363" s="85"/>
      <c r="I1363" s="85" t="e">
        <f t="shared" si="57"/>
        <v>#DIV/0!</v>
      </c>
    </row>
    <row r="1364" spans="1:9" ht="42.75" hidden="1">
      <c r="A1364" s="95" t="s">
        <v>937</v>
      </c>
      <c r="B1364" s="107"/>
      <c r="C1364" s="92" t="s">
        <v>1335</v>
      </c>
      <c r="D1364" s="92" t="s">
        <v>1463</v>
      </c>
      <c r="E1364" s="92" t="s">
        <v>938</v>
      </c>
      <c r="F1364" s="87"/>
      <c r="G1364" s="85">
        <f>SUM(G1365)</f>
        <v>0</v>
      </c>
      <c r="H1364" s="85">
        <f>SUM(H1365)</f>
        <v>0</v>
      </c>
      <c r="I1364" s="85" t="e">
        <f t="shared" si="57"/>
        <v>#DIV/0!</v>
      </c>
    </row>
    <row r="1365" spans="1:9" ht="0.75" customHeight="1" hidden="1">
      <c r="A1365" s="95" t="s">
        <v>1765</v>
      </c>
      <c r="B1365" s="107"/>
      <c r="C1365" s="92" t="s">
        <v>1335</v>
      </c>
      <c r="D1365" s="92" t="s">
        <v>1463</v>
      </c>
      <c r="E1365" s="92" t="s">
        <v>938</v>
      </c>
      <c r="F1365" s="87" t="s">
        <v>1772</v>
      </c>
      <c r="G1365" s="85"/>
      <c r="H1365" s="85"/>
      <c r="I1365" s="85" t="e">
        <f t="shared" si="57"/>
        <v>#DIV/0!</v>
      </c>
    </row>
    <row r="1366" spans="1:9" ht="57" hidden="1">
      <c r="A1366" s="95" t="s">
        <v>233</v>
      </c>
      <c r="B1366" s="107"/>
      <c r="C1366" s="92" t="s">
        <v>1335</v>
      </c>
      <c r="D1366" s="92" t="s">
        <v>1463</v>
      </c>
      <c r="E1366" s="92" t="s">
        <v>234</v>
      </c>
      <c r="F1366" s="87"/>
      <c r="G1366" s="85">
        <f>SUM(G1367)</f>
        <v>0</v>
      </c>
      <c r="H1366" s="85">
        <f>SUM(H1367)</f>
        <v>0</v>
      </c>
      <c r="I1366" s="85" t="e">
        <f t="shared" si="57"/>
        <v>#DIV/0!</v>
      </c>
    </row>
    <row r="1367" spans="1:9" ht="28.5" hidden="1">
      <c r="A1367" s="95" t="s">
        <v>1131</v>
      </c>
      <c r="B1367" s="107"/>
      <c r="C1367" s="92" t="s">
        <v>1335</v>
      </c>
      <c r="D1367" s="92" t="s">
        <v>1463</v>
      </c>
      <c r="E1367" s="92" t="s">
        <v>234</v>
      </c>
      <c r="F1367" s="87" t="s">
        <v>235</v>
      </c>
      <c r="G1367" s="85"/>
      <c r="H1367" s="85"/>
      <c r="I1367" s="85" t="e">
        <f t="shared" si="57"/>
        <v>#DIV/0!</v>
      </c>
    </row>
    <row r="1368" spans="1:9" ht="42.75" hidden="1">
      <c r="A1368" s="95" t="s">
        <v>236</v>
      </c>
      <c r="B1368" s="107"/>
      <c r="C1368" s="92" t="s">
        <v>1335</v>
      </c>
      <c r="D1368" s="92" t="s">
        <v>1463</v>
      </c>
      <c r="E1368" s="92" t="s">
        <v>1120</v>
      </c>
      <c r="F1368" s="87"/>
      <c r="G1368" s="85">
        <f>SUM(G1369)</f>
        <v>0</v>
      </c>
      <c r="H1368" s="85">
        <f>SUM(H1369)</f>
        <v>0</v>
      </c>
      <c r="I1368" s="85" t="e">
        <f t="shared" si="57"/>
        <v>#DIV/0!</v>
      </c>
    </row>
    <row r="1369" spans="1:9" ht="15.75" hidden="1">
      <c r="A1369" s="94" t="s">
        <v>1411</v>
      </c>
      <c r="B1369" s="107"/>
      <c r="C1369" s="92" t="s">
        <v>1335</v>
      </c>
      <c r="D1369" s="92" t="s">
        <v>1463</v>
      </c>
      <c r="E1369" s="92" t="s">
        <v>1120</v>
      </c>
      <c r="F1369" s="87" t="s">
        <v>1412</v>
      </c>
      <c r="G1369" s="85"/>
      <c r="H1369" s="85"/>
      <c r="I1369" s="85" t="e">
        <f t="shared" si="57"/>
        <v>#DIV/0!</v>
      </c>
    </row>
    <row r="1370" spans="1:9" ht="28.5" hidden="1">
      <c r="A1370" s="94" t="s">
        <v>433</v>
      </c>
      <c r="B1370" s="107"/>
      <c r="C1370" s="92" t="s">
        <v>1335</v>
      </c>
      <c r="D1370" s="92" t="s">
        <v>1463</v>
      </c>
      <c r="E1370" s="92" t="s">
        <v>237</v>
      </c>
      <c r="F1370" s="87"/>
      <c r="G1370" s="85">
        <f>SUM(G1371)</f>
        <v>0</v>
      </c>
      <c r="H1370" s="85">
        <f>SUM(H1371)</f>
        <v>0</v>
      </c>
      <c r="I1370" s="85" t="e">
        <f t="shared" si="57"/>
        <v>#DIV/0!</v>
      </c>
    </row>
    <row r="1371" spans="1:9" ht="19.5" customHeight="1" hidden="1">
      <c r="A1371" s="95" t="s">
        <v>1131</v>
      </c>
      <c r="B1371" s="107"/>
      <c r="C1371" s="92" t="s">
        <v>1335</v>
      </c>
      <c r="D1371" s="92" t="s">
        <v>1463</v>
      </c>
      <c r="E1371" s="92" t="s">
        <v>237</v>
      </c>
      <c r="F1371" s="87" t="s">
        <v>235</v>
      </c>
      <c r="G1371" s="85"/>
      <c r="H1371" s="85"/>
      <c r="I1371" s="85" t="e">
        <f t="shared" si="57"/>
        <v>#DIV/0!</v>
      </c>
    </row>
    <row r="1372" spans="1:9" ht="28.5" customHeight="1">
      <c r="A1372" s="95" t="s">
        <v>238</v>
      </c>
      <c r="B1372" s="107"/>
      <c r="C1372" s="92" t="s">
        <v>1335</v>
      </c>
      <c r="D1372" s="92" t="s">
        <v>1463</v>
      </c>
      <c r="E1372" s="92" t="s">
        <v>239</v>
      </c>
      <c r="F1372" s="87"/>
      <c r="G1372" s="85">
        <f>SUM(G1373,G1378)</f>
        <v>149.3</v>
      </c>
      <c r="H1372" s="85">
        <f>SUM(H1373,H1378)</f>
        <v>149.3</v>
      </c>
      <c r="I1372" s="85">
        <f t="shared" si="57"/>
        <v>100</v>
      </c>
    </row>
    <row r="1373" spans="1:9" ht="18.75" customHeight="1">
      <c r="A1373" s="94" t="s">
        <v>1411</v>
      </c>
      <c r="B1373" s="107"/>
      <c r="C1373" s="92" t="s">
        <v>1335</v>
      </c>
      <c r="D1373" s="92" t="s">
        <v>1463</v>
      </c>
      <c r="E1373" s="92" t="s">
        <v>239</v>
      </c>
      <c r="F1373" s="87" t="s">
        <v>1412</v>
      </c>
      <c r="G1373" s="85">
        <v>113.4</v>
      </c>
      <c r="H1373" s="85">
        <v>113.4</v>
      </c>
      <c r="I1373" s="85">
        <f t="shared" si="57"/>
        <v>100</v>
      </c>
    </row>
    <row r="1374" spans="1:9" ht="15.75" hidden="1">
      <c r="A1374" s="95" t="s">
        <v>1480</v>
      </c>
      <c r="B1374" s="107"/>
      <c r="C1374" s="92" t="s">
        <v>1335</v>
      </c>
      <c r="D1374" s="92" t="s">
        <v>1463</v>
      </c>
      <c r="E1374" s="92" t="s">
        <v>1481</v>
      </c>
      <c r="F1374" s="87"/>
      <c r="G1374" s="85"/>
      <c r="H1374" s="85"/>
      <c r="I1374" s="85" t="e">
        <f t="shared" si="57"/>
        <v>#DIV/0!</v>
      </c>
    </row>
    <row r="1375" spans="1:9" ht="28.5" customHeight="1" hidden="1">
      <c r="A1375" s="95" t="s">
        <v>939</v>
      </c>
      <c r="B1375" s="107"/>
      <c r="C1375" s="92" t="s">
        <v>1335</v>
      </c>
      <c r="D1375" s="92" t="s">
        <v>1463</v>
      </c>
      <c r="E1375" s="92" t="s">
        <v>239</v>
      </c>
      <c r="F1375" s="87"/>
      <c r="G1375" s="85">
        <f>SUM(G1377+G1376)</f>
        <v>0</v>
      </c>
      <c r="H1375" s="85">
        <f>SUM(H1377+H1376)</f>
        <v>0</v>
      </c>
      <c r="I1375" s="85" t="e">
        <f t="shared" si="57"/>
        <v>#DIV/0!</v>
      </c>
    </row>
    <row r="1376" spans="1:9" ht="15.75" customHeight="1" hidden="1">
      <c r="A1376" s="94" t="s">
        <v>434</v>
      </c>
      <c r="B1376" s="107"/>
      <c r="C1376" s="92" t="s">
        <v>1335</v>
      </c>
      <c r="D1376" s="92" t="s">
        <v>1463</v>
      </c>
      <c r="E1376" s="92" t="s">
        <v>239</v>
      </c>
      <c r="F1376" s="87" t="s">
        <v>1111</v>
      </c>
      <c r="G1376" s="85"/>
      <c r="H1376" s="85"/>
      <c r="I1376" s="85" t="e">
        <f t="shared" si="57"/>
        <v>#DIV/0!</v>
      </c>
    </row>
    <row r="1377" spans="1:9" ht="71.25" customHeight="1" hidden="1">
      <c r="A1377" s="281" t="s">
        <v>240</v>
      </c>
      <c r="B1377" s="107"/>
      <c r="C1377" s="92" t="s">
        <v>1335</v>
      </c>
      <c r="D1377" s="92" t="s">
        <v>1463</v>
      </c>
      <c r="E1377" s="92" t="s">
        <v>241</v>
      </c>
      <c r="F1377" s="87"/>
      <c r="G1377" s="85">
        <f>SUM(G1379)</f>
        <v>0</v>
      </c>
      <c r="H1377" s="85">
        <f>SUM(H1379)</f>
        <v>0</v>
      </c>
      <c r="I1377" s="85" t="e">
        <f t="shared" si="57"/>
        <v>#DIV/0!</v>
      </c>
    </row>
    <row r="1378" spans="1:9" ht="16.5" customHeight="1">
      <c r="A1378" s="17" t="s">
        <v>313</v>
      </c>
      <c r="B1378" s="107"/>
      <c r="C1378" s="92" t="s">
        <v>1335</v>
      </c>
      <c r="D1378" s="92" t="s">
        <v>1463</v>
      </c>
      <c r="E1378" s="92" t="s">
        <v>239</v>
      </c>
      <c r="F1378" s="87" t="s">
        <v>317</v>
      </c>
      <c r="G1378" s="85">
        <v>35.9</v>
      </c>
      <c r="H1378" s="85">
        <v>35.9</v>
      </c>
      <c r="I1378" s="85">
        <f aca="true" t="shared" si="59" ref="I1378:I1441">SUM(H1378/G1378*100)</f>
        <v>100</v>
      </c>
    </row>
    <row r="1379" spans="1:9" ht="15.75" hidden="1">
      <c r="A1379" s="94" t="s">
        <v>1411</v>
      </c>
      <c r="B1379" s="107"/>
      <c r="C1379" s="92" t="s">
        <v>1335</v>
      </c>
      <c r="D1379" s="92" t="s">
        <v>1463</v>
      </c>
      <c r="E1379" s="92" t="s">
        <v>241</v>
      </c>
      <c r="F1379" s="87" t="s">
        <v>1412</v>
      </c>
      <c r="G1379" s="85"/>
      <c r="H1379" s="85"/>
      <c r="I1379" s="85" t="e">
        <f t="shared" si="59"/>
        <v>#DIV/0!</v>
      </c>
    </row>
    <row r="1380" spans="1:9" ht="21" customHeight="1">
      <c r="A1380" s="94" t="s">
        <v>1374</v>
      </c>
      <c r="B1380" s="157"/>
      <c r="C1380" s="92" t="s">
        <v>1335</v>
      </c>
      <c r="D1380" s="92" t="s">
        <v>1463</v>
      </c>
      <c r="E1380" s="92" t="s">
        <v>1375</v>
      </c>
      <c r="F1380" s="87"/>
      <c r="G1380" s="85">
        <f>SUM(G1383,G1386,G1389)</f>
        <v>23105.3</v>
      </c>
      <c r="H1380" s="85">
        <f>SUM(H1383,H1386,H1389)</f>
        <v>22364.299999999996</v>
      </c>
      <c r="I1380" s="85">
        <f t="shared" si="59"/>
        <v>96.79294361034046</v>
      </c>
    </row>
    <row r="1381" spans="1:9" ht="19.5" customHeight="1" hidden="1">
      <c r="A1381" s="94" t="s">
        <v>270</v>
      </c>
      <c r="B1381" s="157"/>
      <c r="C1381" s="92" t="s">
        <v>940</v>
      </c>
      <c r="D1381" s="92" t="s">
        <v>1463</v>
      </c>
      <c r="E1381" s="92" t="s">
        <v>271</v>
      </c>
      <c r="F1381" s="87" t="s">
        <v>1123</v>
      </c>
      <c r="G1381" s="85"/>
      <c r="H1381" s="85"/>
      <c r="I1381" s="85" t="e">
        <f t="shared" si="59"/>
        <v>#DIV/0!</v>
      </c>
    </row>
    <row r="1382" spans="1:9" ht="19.5" customHeight="1" hidden="1">
      <c r="A1382" s="136" t="s">
        <v>901</v>
      </c>
      <c r="B1382" s="157"/>
      <c r="C1382" s="92" t="s">
        <v>1335</v>
      </c>
      <c r="D1382" s="92" t="s">
        <v>1463</v>
      </c>
      <c r="E1382" s="92" t="s">
        <v>1456</v>
      </c>
      <c r="F1382" s="87" t="s">
        <v>1123</v>
      </c>
      <c r="G1382" s="85"/>
      <c r="H1382" s="85"/>
      <c r="I1382" s="85" t="e">
        <f t="shared" si="59"/>
        <v>#DIV/0!</v>
      </c>
    </row>
    <row r="1383" spans="1:9" ht="17.25" customHeight="1">
      <c r="A1383" s="136" t="s">
        <v>242</v>
      </c>
      <c r="B1383" s="82"/>
      <c r="C1383" s="92" t="s">
        <v>1335</v>
      </c>
      <c r="D1383" s="92" t="s">
        <v>1463</v>
      </c>
      <c r="E1383" s="92" t="s">
        <v>243</v>
      </c>
      <c r="F1383" s="87"/>
      <c r="G1383" s="21">
        <f>SUM(G1384)+G1385</f>
        <v>9484.8</v>
      </c>
      <c r="H1383" s="21">
        <f>SUM(H1384)+H1385</f>
        <v>9043.099999999999</v>
      </c>
      <c r="I1383" s="85">
        <f t="shared" si="59"/>
        <v>95.34307523616732</v>
      </c>
    </row>
    <row r="1384" spans="1:9" ht="17.25" customHeight="1">
      <c r="A1384" s="94" t="s">
        <v>1122</v>
      </c>
      <c r="B1384" s="82"/>
      <c r="C1384" s="92" t="s">
        <v>1335</v>
      </c>
      <c r="D1384" s="92" t="s">
        <v>1463</v>
      </c>
      <c r="E1384" s="92" t="s">
        <v>243</v>
      </c>
      <c r="F1384" s="87" t="s">
        <v>1123</v>
      </c>
      <c r="G1384" s="21">
        <v>3316.7</v>
      </c>
      <c r="H1384" s="21">
        <v>2875.2</v>
      </c>
      <c r="I1384" s="85">
        <f t="shared" si="59"/>
        <v>86.68857599421112</v>
      </c>
    </row>
    <row r="1385" spans="1:9" ht="19.5" customHeight="1">
      <c r="A1385" s="17" t="s">
        <v>313</v>
      </c>
      <c r="B1385" s="107"/>
      <c r="C1385" s="92" t="s">
        <v>1335</v>
      </c>
      <c r="D1385" s="92" t="s">
        <v>1463</v>
      </c>
      <c r="E1385" s="92" t="s">
        <v>243</v>
      </c>
      <c r="F1385" s="87" t="s">
        <v>317</v>
      </c>
      <c r="G1385" s="85">
        <v>6168.1</v>
      </c>
      <c r="H1385" s="85">
        <v>6167.9</v>
      </c>
      <c r="I1385" s="85">
        <f t="shared" si="59"/>
        <v>99.99675751041649</v>
      </c>
    </row>
    <row r="1386" spans="1:9" ht="51.75" customHeight="1">
      <c r="A1386" s="136" t="s">
        <v>928</v>
      </c>
      <c r="B1386" s="82"/>
      <c r="C1386" s="92" t="s">
        <v>1335</v>
      </c>
      <c r="D1386" s="92" t="s">
        <v>1463</v>
      </c>
      <c r="E1386" s="92" t="s">
        <v>245</v>
      </c>
      <c r="F1386" s="87"/>
      <c r="G1386" s="21">
        <f>SUM(G1387:G1388)</f>
        <v>10703.5</v>
      </c>
      <c r="H1386" s="21">
        <f>SUM(H1387:H1388)</f>
        <v>10564.3</v>
      </c>
      <c r="I1386" s="85">
        <f t="shared" si="59"/>
        <v>98.69949082075956</v>
      </c>
    </row>
    <row r="1387" spans="1:9" ht="17.25" customHeight="1">
      <c r="A1387" s="94" t="s">
        <v>1122</v>
      </c>
      <c r="B1387" s="82"/>
      <c r="C1387" s="92" t="s">
        <v>1335</v>
      </c>
      <c r="D1387" s="92" t="s">
        <v>1463</v>
      </c>
      <c r="E1387" s="92" t="s">
        <v>245</v>
      </c>
      <c r="F1387" s="87" t="s">
        <v>1123</v>
      </c>
      <c r="G1387" s="21">
        <v>4442.6</v>
      </c>
      <c r="H1387" s="21">
        <v>4345.3</v>
      </c>
      <c r="I1387" s="85">
        <f t="shared" si="59"/>
        <v>97.80984108404988</v>
      </c>
    </row>
    <row r="1388" spans="1:9" ht="21" customHeight="1">
      <c r="A1388" s="17" t="s">
        <v>313</v>
      </c>
      <c r="B1388" s="107"/>
      <c r="C1388" s="92" t="s">
        <v>1335</v>
      </c>
      <c r="D1388" s="92" t="s">
        <v>1463</v>
      </c>
      <c r="E1388" s="92" t="s">
        <v>245</v>
      </c>
      <c r="F1388" s="87" t="s">
        <v>317</v>
      </c>
      <c r="G1388" s="85">
        <v>6260.9</v>
      </c>
      <c r="H1388" s="85">
        <v>6219</v>
      </c>
      <c r="I1388" s="85">
        <f t="shared" si="59"/>
        <v>99.33076714210418</v>
      </c>
    </row>
    <row r="1389" spans="1:9" ht="18.75" customHeight="1">
      <c r="A1389" s="136" t="s">
        <v>248</v>
      </c>
      <c r="B1389" s="82"/>
      <c r="C1389" s="92" t="s">
        <v>1335</v>
      </c>
      <c r="D1389" s="92" t="s">
        <v>1463</v>
      </c>
      <c r="E1389" s="92" t="s">
        <v>249</v>
      </c>
      <c r="F1389" s="87"/>
      <c r="G1389" s="21">
        <f>SUM(G1390+G1391)</f>
        <v>2917</v>
      </c>
      <c r="H1389" s="21">
        <f>SUM(H1390+H1391)</f>
        <v>2756.8999999999996</v>
      </c>
      <c r="I1389" s="85">
        <f t="shared" si="59"/>
        <v>94.51148440178264</v>
      </c>
    </row>
    <row r="1390" spans="1:9" ht="18.75" customHeight="1">
      <c r="A1390" s="94" t="s">
        <v>1122</v>
      </c>
      <c r="B1390" s="82"/>
      <c r="C1390" s="92" t="s">
        <v>1335</v>
      </c>
      <c r="D1390" s="92" t="s">
        <v>1463</v>
      </c>
      <c r="E1390" s="92" t="s">
        <v>249</v>
      </c>
      <c r="F1390" s="87" t="s">
        <v>1123</v>
      </c>
      <c r="G1390" s="21">
        <v>1877.2</v>
      </c>
      <c r="H1390" s="21">
        <v>1724.8</v>
      </c>
      <c r="I1390" s="85">
        <f t="shared" si="59"/>
        <v>91.88152567653952</v>
      </c>
    </row>
    <row r="1391" spans="1:9" ht="21.75" customHeight="1">
      <c r="A1391" s="94" t="s">
        <v>313</v>
      </c>
      <c r="B1391" s="82"/>
      <c r="C1391" s="92" t="s">
        <v>1335</v>
      </c>
      <c r="D1391" s="92" t="s">
        <v>1463</v>
      </c>
      <c r="E1391" s="92" t="s">
        <v>249</v>
      </c>
      <c r="F1391" s="87" t="s">
        <v>317</v>
      </c>
      <c r="G1391" s="21">
        <v>1039.8</v>
      </c>
      <c r="H1391" s="21">
        <v>1032.1</v>
      </c>
      <c r="I1391" s="85">
        <f t="shared" si="59"/>
        <v>99.25947297557222</v>
      </c>
    </row>
    <row r="1392" spans="1:9" ht="18" customHeight="1">
      <c r="A1392" s="149" t="s">
        <v>1679</v>
      </c>
      <c r="B1392" s="82"/>
      <c r="C1392" s="114" t="s">
        <v>1680</v>
      </c>
      <c r="D1392" s="114" t="s">
        <v>1681</v>
      </c>
      <c r="E1392" s="92"/>
      <c r="F1392" s="87"/>
      <c r="G1392" s="21">
        <f>SUM(G1397)+G1393</f>
        <v>28563</v>
      </c>
      <c r="H1392" s="21">
        <f>SUM(H1397)+H1393</f>
        <v>26528.1</v>
      </c>
      <c r="I1392" s="85">
        <f t="shared" si="59"/>
        <v>92.875748345762</v>
      </c>
    </row>
    <row r="1393" spans="1:9" ht="18" customHeight="1">
      <c r="A1393" s="125" t="s">
        <v>1695</v>
      </c>
      <c r="B1393" s="82"/>
      <c r="C1393" s="90" t="s">
        <v>1680</v>
      </c>
      <c r="D1393" s="114" t="s">
        <v>1322</v>
      </c>
      <c r="E1393" s="114"/>
      <c r="F1393" s="87"/>
      <c r="G1393" s="21">
        <f aca="true" t="shared" si="60" ref="G1393:H1395">SUM(G1394)</f>
        <v>5041.4</v>
      </c>
      <c r="H1393" s="21">
        <f t="shared" si="60"/>
        <v>5033.5</v>
      </c>
      <c r="I1393" s="85">
        <f t="shared" si="59"/>
        <v>99.8432974967271</v>
      </c>
    </row>
    <row r="1394" spans="1:9" ht="18" customHeight="1">
      <c r="A1394" s="136" t="s">
        <v>1702</v>
      </c>
      <c r="B1394" s="82"/>
      <c r="C1394" s="90" t="s">
        <v>1680</v>
      </c>
      <c r="D1394" s="114" t="s">
        <v>1322</v>
      </c>
      <c r="E1394" s="92" t="s">
        <v>1703</v>
      </c>
      <c r="F1394" s="87"/>
      <c r="G1394" s="21">
        <f t="shared" si="60"/>
        <v>5041.4</v>
      </c>
      <c r="H1394" s="21">
        <f t="shared" si="60"/>
        <v>5033.5</v>
      </c>
      <c r="I1394" s="85">
        <f t="shared" si="59"/>
        <v>99.8432974967271</v>
      </c>
    </row>
    <row r="1395" spans="1:9" ht="18" customHeight="1">
      <c r="A1395" s="136" t="s">
        <v>1761</v>
      </c>
      <c r="B1395" s="82"/>
      <c r="C1395" s="90" t="s">
        <v>1680</v>
      </c>
      <c r="D1395" s="114" t="s">
        <v>1322</v>
      </c>
      <c r="E1395" s="92" t="s">
        <v>1762</v>
      </c>
      <c r="F1395" s="87"/>
      <c r="G1395" s="21">
        <f t="shared" si="60"/>
        <v>5041.4</v>
      </c>
      <c r="H1395" s="21">
        <f t="shared" si="60"/>
        <v>5033.5</v>
      </c>
      <c r="I1395" s="85">
        <f t="shared" si="59"/>
        <v>99.8432974967271</v>
      </c>
    </row>
    <row r="1396" spans="1:9" ht="18" customHeight="1">
      <c r="A1396" s="136" t="s">
        <v>1453</v>
      </c>
      <c r="B1396" s="82"/>
      <c r="C1396" s="90" t="s">
        <v>1680</v>
      </c>
      <c r="D1396" s="114" t="s">
        <v>1322</v>
      </c>
      <c r="E1396" s="92" t="s">
        <v>1762</v>
      </c>
      <c r="F1396" s="87" t="s">
        <v>1454</v>
      </c>
      <c r="G1396" s="21">
        <v>5041.4</v>
      </c>
      <c r="H1396" s="21">
        <v>5033.5</v>
      </c>
      <c r="I1396" s="85">
        <f t="shared" si="59"/>
        <v>99.8432974967271</v>
      </c>
    </row>
    <row r="1397" spans="1:9" ht="17.25" customHeight="1">
      <c r="A1397" s="125" t="s">
        <v>838</v>
      </c>
      <c r="B1397" s="82"/>
      <c r="C1397" s="90" t="s">
        <v>1680</v>
      </c>
      <c r="D1397" s="114" t="s">
        <v>1346</v>
      </c>
      <c r="E1397" s="114"/>
      <c r="F1397" s="87"/>
      <c r="G1397" s="21">
        <f aca="true" t="shared" si="61" ref="G1397:H1400">SUM(G1398)</f>
        <v>23521.6</v>
      </c>
      <c r="H1397" s="21">
        <f t="shared" si="61"/>
        <v>21494.6</v>
      </c>
      <c r="I1397" s="85">
        <f t="shared" si="59"/>
        <v>91.38238895313245</v>
      </c>
    </row>
    <row r="1398" spans="1:9" ht="15">
      <c r="A1398" s="136" t="s">
        <v>1167</v>
      </c>
      <c r="B1398" s="82"/>
      <c r="C1398" s="90" t="s">
        <v>1680</v>
      </c>
      <c r="D1398" s="114" t="s">
        <v>1346</v>
      </c>
      <c r="E1398" s="92" t="s">
        <v>1102</v>
      </c>
      <c r="F1398" s="87"/>
      <c r="G1398" s="21">
        <f t="shared" si="61"/>
        <v>23521.6</v>
      </c>
      <c r="H1398" s="21">
        <f t="shared" si="61"/>
        <v>21494.6</v>
      </c>
      <c r="I1398" s="85">
        <f t="shared" si="59"/>
        <v>91.38238895313245</v>
      </c>
    </row>
    <row r="1399" spans="1:9" ht="42.75">
      <c r="A1399" s="136" t="s">
        <v>841</v>
      </c>
      <c r="B1399" s="82"/>
      <c r="C1399" s="90" t="s">
        <v>1680</v>
      </c>
      <c r="D1399" s="114" t="s">
        <v>1346</v>
      </c>
      <c r="E1399" s="92" t="s">
        <v>842</v>
      </c>
      <c r="F1399" s="87"/>
      <c r="G1399" s="21">
        <f t="shared" si="61"/>
        <v>23521.6</v>
      </c>
      <c r="H1399" s="21">
        <f t="shared" si="61"/>
        <v>21494.6</v>
      </c>
      <c r="I1399" s="85">
        <f t="shared" si="59"/>
        <v>91.38238895313245</v>
      </c>
    </row>
    <row r="1400" spans="1:9" ht="57">
      <c r="A1400" s="136" t="s">
        <v>843</v>
      </c>
      <c r="B1400" s="82"/>
      <c r="C1400" s="90" t="s">
        <v>1680</v>
      </c>
      <c r="D1400" s="114" t="s">
        <v>1346</v>
      </c>
      <c r="E1400" s="92" t="s">
        <v>844</v>
      </c>
      <c r="F1400" s="87"/>
      <c r="G1400" s="21">
        <f t="shared" si="61"/>
        <v>23521.6</v>
      </c>
      <c r="H1400" s="21">
        <f t="shared" si="61"/>
        <v>21494.6</v>
      </c>
      <c r="I1400" s="85">
        <f t="shared" si="59"/>
        <v>91.38238895313245</v>
      </c>
    </row>
    <row r="1401" spans="1:9" ht="15">
      <c r="A1401" s="136" t="s">
        <v>1453</v>
      </c>
      <c r="B1401" s="82"/>
      <c r="C1401" s="90" t="s">
        <v>1680</v>
      </c>
      <c r="D1401" s="114" t="s">
        <v>1346</v>
      </c>
      <c r="E1401" s="92" t="s">
        <v>844</v>
      </c>
      <c r="F1401" s="87" t="s">
        <v>1454</v>
      </c>
      <c r="G1401" s="21">
        <v>23521.6</v>
      </c>
      <c r="H1401" s="21">
        <v>21494.6</v>
      </c>
      <c r="I1401" s="85">
        <f t="shared" si="59"/>
        <v>91.38238895313245</v>
      </c>
    </row>
    <row r="1402" spans="1:9" ht="15.75">
      <c r="A1402" s="266" t="s">
        <v>546</v>
      </c>
      <c r="B1402" s="148" t="s">
        <v>941</v>
      </c>
      <c r="C1402" s="92"/>
      <c r="D1402" s="92"/>
      <c r="E1402" s="92"/>
      <c r="F1402" s="86"/>
      <c r="G1402" s="255">
        <f>SUM(G1403+G1435)</f>
        <v>104379.8</v>
      </c>
      <c r="H1402" s="255">
        <f>SUM(H1403+H1435)</f>
        <v>103884.4</v>
      </c>
      <c r="I1402" s="85">
        <f t="shared" si="59"/>
        <v>99.52538709597066</v>
      </c>
    </row>
    <row r="1403" spans="1:9" ht="15">
      <c r="A1403" s="95" t="s">
        <v>1334</v>
      </c>
      <c r="B1403" s="82"/>
      <c r="C1403" s="92" t="s">
        <v>1335</v>
      </c>
      <c r="D1403" s="92"/>
      <c r="E1403" s="92"/>
      <c r="F1403" s="86"/>
      <c r="G1403" s="85">
        <f>SUM(G1404)+G1422</f>
        <v>33144.8</v>
      </c>
      <c r="H1403" s="85">
        <f>SUM(H1404)+H1422</f>
        <v>33144.6</v>
      </c>
      <c r="I1403" s="85">
        <f t="shared" si="59"/>
        <v>99.9993965870966</v>
      </c>
    </row>
    <row r="1404" spans="1:9" ht="15.75">
      <c r="A1404" s="95" t="s">
        <v>1124</v>
      </c>
      <c r="B1404" s="148"/>
      <c r="C1404" s="92" t="s">
        <v>1335</v>
      </c>
      <c r="D1404" s="92" t="s">
        <v>1314</v>
      </c>
      <c r="E1404" s="92"/>
      <c r="F1404" s="86"/>
      <c r="G1404" s="85">
        <f>SUM(G1408+G1419)+G1405</f>
        <v>32827.200000000004</v>
      </c>
      <c r="H1404" s="85">
        <f>SUM(H1408+H1419)+H1405</f>
        <v>32827</v>
      </c>
      <c r="I1404" s="85">
        <f t="shared" si="59"/>
        <v>99.99939074913485</v>
      </c>
    </row>
    <row r="1405" spans="1:9" ht="28.5">
      <c r="A1405" s="95" t="s">
        <v>1330</v>
      </c>
      <c r="B1405" s="82"/>
      <c r="C1405" s="92" t="s">
        <v>1335</v>
      </c>
      <c r="D1405" s="92" t="s">
        <v>1314</v>
      </c>
      <c r="E1405" s="83" t="s">
        <v>1331</v>
      </c>
      <c r="F1405" s="87"/>
      <c r="G1405" s="85">
        <f>SUM(G1406)</f>
        <v>248.4</v>
      </c>
      <c r="H1405" s="85">
        <f>SUM(H1406)</f>
        <v>248.4</v>
      </c>
      <c r="I1405" s="85">
        <f t="shared" si="59"/>
        <v>100</v>
      </c>
    </row>
    <row r="1406" spans="1:9" ht="28.5">
      <c r="A1406" s="122" t="s">
        <v>376</v>
      </c>
      <c r="B1406" s="82"/>
      <c r="C1406" s="92" t="s">
        <v>1335</v>
      </c>
      <c r="D1406" s="92" t="s">
        <v>1314</v>
      </c>
      <c r="E1406" s="83" t="s">
        <v>377</v>
      </c>
      <c r="F1406" s="86"/>
      <c r="G1406" s="85">
        <f>SUM(G1407)</f>
        <v>248.4</v>
      </c>
      <c r="H1406" s="85">
        <f>SUM(H1407)</f>
        <v>248.4</v>
      </c>
      <c r="I1406" s="85">
        <f t="shared" si="59"/>
        <v>100</v>
      </c>
    </row>
    <row r="1407" spans="1:9" ht="15">
      <c r="A1407" s="94" t="s">
        <v>313</v>
      </c>
      <c r="B1407" s="82"/>
      <c r="C1407" s="92" t="s">
        <v>1335</v>
      </c>
      <c r="D1407" s="92" t="s">
        <v>1314</v>
      </c>
      <c r="E1407" s="83" t="s">
        <v>377</v>
      </c>
      <c r="F1407" s="116" t="s">
        <v>317</v>
      </c>
      <c r="G1407" s="85">
        <v>248.4</v>
      </c>
      <c r="H1407" s="85">
        <v>248.4</v>
      </c>
      <c r="I1407" s="85">
        <f t="shared" si="59"/>
        <v>100</v>
      </c>
    </row>
    <row r="1408" spans="1:9" ht="18" customHeight="1">
      <c r="A1408" s="95" t="s">
        <v>1142</v>
      </c>
      <c r="B1408" s="82"/>
      <c r="C1408" s="92" t="s">
        <v>1335</v>
      </c>
      <c r="D1408" s="92" t="s">
        <v>1314</v>
      </c>
      <c r="E1408" s="92" t="s">
        <v>1143</v>
      </c>
      <c r="F1408" s="86"/>
      <c r="G1408" s="85">
        <f>SUM(G1409)</f>
        <v>32471.600000000002</v>
      </c>
      <c r="H1408" s="85">
        <f>SUM(H1409)</f>
        <v>32471.4</v>
      </c>
      <c r="I1408" s="85">
        <f t="shared" si="59"/>
        <v>99.99938407716282</v>
      </c>
    </row>
    <row r="1409" spans="1:9" ht="28.5" customHeight="1">
      <c r="A1409" s="95" t="s">
        <v>305</v>
      </c>
      <c r="B1409" s="148"/>
      <c r="C1409" s="92" t="s">
        <v>1335</v>
      </c>
      <c r="D1409" s="92" t="s">
        <v>1314</v>
      </c>
      <c r="E1409" s="92" t="s">
        <v>413</v>
      </c>
      <c r="F1409" s="86"/>
      <c r="G1409" s="85">
        <f>SUM(G1410)+G1417+G1412</f>
        <v>32471.600000000002</v>
      </c>
      <c r="H1409" s="85">
        <f>SUM(H1410)+H1417+H1412</f>
        <v>32471.4</v>
      </c>
      <c r="I1409" s="85">
        <f t="shared" si="59"/>
        <v>99.99938407716282</v>
      </c>
    </row>
    <row r="1410" spans="1:9" ht="35.25" customHeight="1">
      <c r="A1410" s="95" t="s">
        <v>415</v>
      </c>
      <c r="B1410" s="148"/>
      <c r="C1410" s="92" t="s">
        <v>1335</v>
      </c>
      <c r="D1410" s="92" t="s">
        <v>1314</v>
      </c>
      <c r="E1410" s="92" t="s">
        <v>416</v>
      </c>
      <c r="F1410" s="86"/>
      <c r="G1410" s="85">
        <f>SUM(G1411)</f>
        <v>31882.3</v>
      </c>
      <c r="H1410" s="85">
        <f>SUM(H1411)</f>
        <v>31882.3</v>
      </c>
      <c r="I1410" s="85">
        <f t="shared" si="59"/>
        <v>100</v>
      </c>
    </row>
    <row r="1411" spans="1:9" ht="48.75" customHeight="1">
      <c r="A1411" s="94" t="s">
        <v>387</v>
      </c>
      <c r="B1411" s="107"/>
      <c r="C1411" s="92" t="s">
        <v>1335</v>
      </c>
      <c r="D1411" s="92" t="s">
        <v>1314</v>
      </c>
      <c r="E1411" s="92" t="s">
        <v>416</v>
      </c>
      <c r="F1411" s="87" t="s">
        <v>312</v>
      </c>
      <c r="G1411" s="85">
        <v>31882.3</v>
      </c>
      <c r="H1411" s="85">
        <v>31882.3</v>
      </c>
      <c r="I1411" s="85">
        <f t="shared" si="59"/>
        <v>100</v>
      </c>
    </row>
    <row r="1412" spans="1:9" ht="26.25" customHeight="1">
      <c r="A1412" s="94" t="s">
        <v>313</v>
      </c>
      <c r="B1412" s="107"/>
      <c r="C1412" s="92" t="s">
        <v>1335</v>
      </c>
      <c r="D1412" s="92" t="s">
        <v>1314</v>
      </c>
      <c r="E1412" s="92" t="s">
        <v>417</v>
      </c>
      <c r="F1412" s="87"/>
      <c r="G1412" s="85">
        <f>SUM(G1413+G1415)</f>
        <v>548.9</v>
      </c>
      <c r="H1412" s="85">
        <f>SUM(H1413+H1415)</f>
        <v>548.7</v>
      </c>
      <c r="I1412" s="85">
        <f t="shared" si="59"/>
        <v>99.96356349061762</v>
      </c>
    </row>
    <row r="1413" spans="1:9" ht="34.5" customHeight="1">
      <c r="A1413" s="94" t="s">
        <v>403</v>
      </c>
      <c r="B1413" s="107"/>
      <c r="C1413" s="92" t="s">
        <v>1335</v>
      </c>
      <c r="D1413" s="92" t="s">
        <v>1314</v>
      </c>
      <c r="E1413" s="92" t="s">
        <v>418</v>
      </c>
      <c r="F1413" s="87"/>
      <c r="G1413" s="85">
        <f>SUM(G1414)</f>
        <v>498.3</v>
      </c>
      <c r="H1413" s="85">
        <f>SUM(H1414)</f>
        <v>498.1</v>
      </c>
      <c r="I1413" s="85">
        <f t="shared" si="59"/>
        <v>99.95986353602248</v>
      </c>
    </row>
    <row r="1414" spans="1:9" ht="25.5" customHeight="1">
      <c r="A1414" s="94" t="s">
        <v>313</v>
      </c>
      <c r="B1414" s="107"/>
      <c r="C1414" s="92" t="s">
        <v>1335</v>
      </c>
      <c r="D1414" s="92" t="s">
        <v>1314</v>
      </c>
      <c r="E1414" s="92" t="s">
        <v>418</v>
      </c>
      <c r="F1414" s="87" t="s">
        <v>317</v>
      </c>
      <c r="G1414" s="85">
        <v>498.3</v>
      </c>
      <c r="H1414" s="85">
        <v>498.1</v>
      </c>
      <c r="I1414" s="85">
        <f t="shared" si="59"/>
        <v>99.95986353602248</v>
      </c>
    </row>
    <row r="1415" spans="1:9" ht="34.5" customHeight="1">
      <c r="A1415" s="94" t="s">
        <v>442</v>
      </c>
      <c r="B1415" s="107"/>
      <c r="C1415" s="92" t="s">
        <v>1335</v>
      </c>
      <c r="D1415" s="92" t="s">
        <v>1314</v>
      </c>
      <c r="E1415" s="92" t="s">
        <v>420</v>
      </c>
      <c r="F1415" s="87"/>
      <c r="G1415" s="85">
        <f>SUM(G1416)</f>
        <v>50.6</v>
      </c>
      <c r="H1415" s="85">
        <f>SUM(H1416)</f>
        <v>50.6</v>
      </c>
      <c r="I1415" s="85">
        <f t="shared" si="59"/>
        <v>100</v>
      </c>
    </row>
    <row r="1416" spans="1:9" ht="34.5" customHeight="1">
      <c r="A1416" s="94" t="s">
        <v>313</v>
      </c>
      <c r="B1416" s="107"/>
      <c r="C1416" s="92" t="s">
        <v>1335</v>
      </c>
      <c r="D1416" s="92" t="s">
        <v>1314</v>
      </c>
      <c r="E1416" s="92" t="s">
        <v>420</v>
      </c>
      <c r="F1416" s="87" t="s">
        <v>317</v>
      </c>
      <c r="G1416" s="85">
        <v>50.6</v>
      </c>
      <c r="H1416" s="85">
        <v>50.6</v>
      </c>
      <c r="I1416" s="85">
        <f t="shared" si="59"/>
        <v>100</v>
      </c>
    </row>
    <row r="1417" spans="1:9" ht="42.75">
      <c r="A1417" s="94" t="s">
        <v>1136</v>
      </c>
      <c r="B1417" s="107"/>
      <c r="C1417" s="92" t="s">
        <v>1335</v>
      </c>
      <c r="D1417" s="92" t="s">
        <v>1314</v>
      </c>
      <c r="E1417" s="92" t="s">
        <v>421</v>
      </c>
      <c r="F1417" s="87"/>
      <c r="G1417" s="85">
        <f>SUM(G1418)</f>
        <v>40.4</v>
      </c>
      <c r="H1417" s="85">
        <f>SUM(H1418)</f>
        <v>40.4</v>
      </c>
      <c r="I1417" s="85">
        <f t="shared" si="59"/>
        <v>100</v>
      </c>
    </row>
    <row r="1418" spans="1:9" ht="42.75">
      <c r="A1418" s="94" t="s">
        <v>387</v>
      </c>
      <c r="B1418" s="107"/>
      <c r="C1418" s="92" t="s">
        <v>1335</v>
      </c>
      <c r="D1418" s="92" t="s">
        <v>1314</v>
      </c>
      <c r="E1418" s="92" t="s">
        <v>421</v>
      </c>
      <c r="F1418" s="87" t="s">
        <v>312</v>
      </c>
      <c r="G1418" s="85">
        <v>40.4</v>
      </c>
      <c r="H1418" s="85">
        <v>40.4</v>
      </c>
      <c r="I1418" s="85">
        <f t="shared" si="59"/>
        <v>100</v>
      </c>
    </row>
    <row r="1419" spans="1:9" ht="18" customHeight="1">
      <c r="A1419" s="94" t="s">
        <v>1374</v>
      </c>
      <c r="B1419" s="96"/>
      <c r="C1419" s="90" t="s">
        <v>1335</v>
      </c>
      <c r="D1419" s="90" t="s">
        <v>1314</v>
      </c>
      <c r="E1419" s="90" t="s">
        <v>1375</v>
      </c>
      <c r="F1419" s="116"/>
      <c r="G1419" s="85">
        <f>SUM(G1420)+G1423</f>
        <v>107.2</v>
      </c>
      <c r="H1419" s="85">
        <f>SUM(H1420)+H1423</f>
        <v>107.2</v>
      </c>
      <c r="I1419" s="85">
        <f t="shared" si="59"/>
        <v>100</v>
      </c>
    </row>
    <row r="1420" spans="1:9" ht="45" customHeight="1">
      <c r="A1420" s="149" t="s">
        <v>355</v>
      </c>
      <c r="B1420" s="96"/>
      <c r="C1420" s="90" t="s">
        <v>1335</v>
      </c>
      <c r="D1420" s="90" t="s">
        <v>1314</v>
      </c>
      <c r="E1420" s="90" t="s">
        <v>271</v>
      </c>
      <c r="F1420" s="116"/>
      <c r="G1420" s="85">
        <f>SUM(G1421)</f>
        <v>107.2</v>
      </c>
      <c r="H1420" s="85">
        <f>SUM(H1421)</f>
        <v>107.2</v>
      </c>
      <c r="I1420" s="85">
        <f t="shared" si="59"/>
        <v>100</v>
      </c>
    </row>
    <row r="1421" spans="1:9" ht="20.25" customHeight="1">
      <c r="A1421" s="94" t="s">
        <v>378</v>
      </c>
      <c r="B1421" s="96"/>
      <c r="C1421" s="90" t="s">
        <v>1335</v>
      </c>
      <c r="D1421" s="90" t="s">
        <v>1314</v>
      </c>
      <c r="E1421" s="90" t="s">
        <v>271</v>
      </c>
      <c r="F1421" s="116" t="s">
        <v>317</v>
      </c>
      <c r="G1421" s="85">
        <v>107.2</v>
      </c>
      <c r="H1421" s="85">
        <v>107.2</v>
      </c>
      <c r="I1421" s="85">
        <f t="shared" si="59"/>
        <v>100</v>
      </c>
    </row>
    <row r="1422" spans="1:9" ht="18" customHeight="1">
      <c r="A1422" s="95" t="s">
        <v>1336</v>
      </c>
      <c r="B1422" s="88"/>
      <c r="C1422" s="83" t="s">
        <v>1335</v>
      </c>
      <c r="D1422" s="83" t="s">
        <v>1335</v>
      </c>
      <c r="E1422" s="92"/>
      <c r="F1422" s="87"/>
      <c r="G1422" s="85">
        <f>SUM(G1428+G1423+G1426+G1432)</f>
        <v>317.6</v>
      </c>
      <c r="H1422" s="85">
        <f>SUM(H1428+H1423+H1426+H1432)</f>
        <v>317.6</v>
      </c>
      <c r="I1422" s="85">
        <f t="shared" si="59"/>
        <v>100</v>
      </c>
    </row>
    <row r="1423" spans="1:9" ht="19.5" customHeight="1" hidden="1">
      <c r="A1423" s="17" t="s">
        <v>1174</v>
      </c>
      <c r="B1423" s="91"/>
      <c r="C1423" s="92" t="s">
        <v>1335</v>
      </c>
      <c r="D1423" s="92" t="s">
        <v>1335</v>
      </c>
      <c r="E1423" s="92" t="s">
        <v>1175</v>
      </c>
      <c r="F1423" s="86"/>
      <c r="G1423" s="85">
        <f>SUM(G1424)</f>
        <v>0</v>
      </c>
      <c r="H1423" s="85">
        <f>SUM(H1424)</f>
        <v>0</v>
      </c>
      <c r="I1423" s="85" t="e">
        <f t="shared" si="59"/>
        <v>#DIV/0!</v>
      </c>
    </row>
    <row r="1424" spans="1:9" ht="19.5" customHeight="1" hidden="1">
      <c r="A1424" s="17" t="s">
        <v>1176</v>
      </c>
      <c r="B1424" s="92"/>
      <c r="C1424" s="92" t="s">
        <v>1335</v>
      </c>
      <c r="D1424" s="92" t="s">
        <v>1335</v>
      </c>
      <c r="E1424" s="92" t="s">
        <v>1177</v>
      </c>
      <c r="F1424" s="86"/>
      <c r="G1424" s="85">
        <f>SUM(G1425)</f>
        <v>0</v>
      </c>
      <c r="H1424" s="85">
        <f>SUM(H1425)</f>
        <v>0</v>
      </c>
      <c r="I1424" s="85" t="e">
        <f t="shared" si="59"/>
        <v>#DIV/0!</v>
      </c>
    </row>
    <row r="1425" spans="1:9" ht="19.5" customHeight="1" hidden="1">
      <c r="A1425" s="94" t="s">
        <v>1411</v>
      </c>
      <c r="B1425" s="91"/>
      <c r="C1425" s="92" t="s">
        <v>1335</v>
      </c>
      <c r="D1425" s="92" t="s">
        <v>1335</v>
      </c>
      <c r="E1425" s="92" t="s">
        <v>1177</v>
      </c>
      <c r="F1425" s="86" t="s">
        <v>1412</v>
      </c>
      <c r="G1425" s="85"/>
      <c r="H1425" s="85"/>
      <c r="I1425" s="85" t="e">
        <f t="shared" si="59"/>
        <v>#DIV/0!</v>
      </c>
    </row>
    <row r="1426" spans="1:9" ht="19.5" customHeight="1" hidden="1">
      <c r="A1426" s="94" t="s">
        <v>1372</v>
      </c>
      <c r="B1426" s="91"/>
      <c r="C1426" s="92" t="s">
        <v>1335</v>
      </c>
      <c r="D1426" s="92" t="s">
        <v>1335</v>
      </c>
      <c r="E1426" s="92" t="s">
        <v>1373</v>
      </c>
      <c r="F1426" s="86"/>
      <c r="G1426" s="85">
        <f>SUM(G1427)</f>
        <v>0</v>
      </c>
      <c r="H1426" s="85">
        <f>SUM(H1427)</f>
        <v>0</v>
      </c>
      <c r="I1426" s="85" t="e">
        <f t="shared" si="59"/>
        <v>#DIV/0!</v>
      </c>
    </row>
    <row r="1427" spans="1:9" ht="19.5" customHeight="1" hidden="1">
      <c r="A1427" s="94" t="s">
        <v>1122</v>
      </c>
      <c r="B1427" s="91"/>
      <c r="C1427" s="92" t="s">
        <v>1335</v>
      </c>
      <c r="D1427" s="92" t="s">
        <v>1335</v>
      </c>
      <c r="E1427" s="92" t="s">
        <v>1373</v>
      </c>
      <c r="F1427" s="86" t="s">
        <v>1123</v>
      </c>
      <c r="G1427" s="85"/>
      <c r="H1427" s="85"/>
      <c r="I1427" s="85" t="e">
        <f t="shared" si="59"/>
        <v>#DIV/0!</v>
      </c>
    </row>
    <row r="1428" spans="1:9" ht="19.5" customHeight="1">
      <c r="A1428" s="125" t="s">
        <v>1182</v>
      </c>
      <c r="B1428" s="88"/>
      <c r="C1428" s="83" t="s">
        <v>1335</v>
      </c>
      <c r="D1428" s="83" t="s">
        <v>1335</v>
      </c>
      <c r="E1428" s="83" t="s">
        <v>1338</v>
      </c>
      <c r="F1428" s="84"/>
      <c r="G1428" s="85">
        <f>SUM(G1429)</f>
        <v>200</v>
      </c>
      <c r="H1428" s="85">
        <f>SUM(H1429)</f>
        <v>200</v>
      </c>
      <c r="I1428" s="85">
        <f t="shared" si="59"/>
        <v>100</v>
      </c>
    </row>
    <row r="1429" spans="1:9" ht="48.75" customHeight="1">
      <c r="A1429" s="125" t="s">
        <v>1185</v>
      </c>
      <c r="B1429" s="88"/>
      <c r="C1429" s="83" t="s">
        <v>1335</v>
      </c>
      <c r="D1429" s="83" t="s">
        <v>1335</v>
      </c>
      <c r="E1429" s="83" t="s">
        <v>1186</v>
      </c>
      <c r="F1429" s="84"/>
      <c r="G1429" s="85">
        <f>SUM(G1430)+G1431</f>
        <v>200</v>
      </c>
      <c r="H1429" s="85">
        <f>SUM(H1430)+H1431</f>
        <v>200</v>
      </c>
      <c r="I1429" s="85">
        <f t="shared" si="59"/>
        <v>100</v>
      </c>
    </row>
    <row r="1430" spans="1:9" ht="19.5" customHeight="1">
      <c r="A1430" s="94" t="s">
        <v>1411</v>
      </c>
      <c r="B1430" s="88"/>
      <c r="C1430" s="83" t="s">
        <v>1335</v>
      </c>
      <c r="D1430" s="83" t="s">
        <v>1335</v>
      </c>
      <c r="E1430" s="83" t="s">
        <v>1186</v>
      </c>
      <c r="F1430" s="84" t="s">
        <v>1412</v>
      </c>
      <c r="G1430" s="85">
        <v>115</v>
      </c>
      <c r="H1430" s="85">
        <v>115</v>
      </c>
      <c r="I1430" s="85">
        <f t="shared" si="59"/>
        <v>100</v>
      </c>
    </row>
    <row r="1431" spans="1:9" ht="19.5" customHeight="1">
      <c r="A1431" s="94" t="s">
        <v>378</v>
      </c>
      <c r="B1431" s="88"/>
      <c r="C1431" s="83" t="s">
        <v>1335</v>
      </c>
      <c r="D1431" s="83" t="s">
        <v>1335</v>
      </c>
      <c r="E1431" s="83" t="s">
        <v>1186</v>
      </c>
      <c r="F1431" s="84" t="s">
        <v>317</v>
      </c>
      <c r="G1431" s="85">
        <v>85</v>
      </c>
      <c r="H1431" s="85">
        <v>85</v>
      </c>
      <c r="I1431" s="85">
        <f t="shared" si="59"/>
        <v>100</v>
      </c>
    </row>
    <row r="1432" spans="1:9" ht="15">
      <c r="A1432" s="94" t="s">
        <v>1374</v>
      </c>
      <c r="B1432" s="157"/>
      <c r="C1432" s="92" t="s">
        <v>1335</v>
      </c>
      <c r="D1432" s="92" t="s">
        <v>1335</v>
      </c>
      <c r="E1432" s="92" t="s">
        <v>1375</v>
      </c>
      <c r="F1432" s="87"/>
      <c r="G1432" s="85">
        <f>SUM(G1433)</f>
        <v>117.6</v>
      </c>
      <c r="H1432" s="85">
        <f>SUM(H1433)</f>
        <v>117.6</v>
      </c>
      <c r="I1432" s="85">
        <f t="shared" si="59"/>
        <v>100</v>
      </c>
    </row>
    <row r="1433" spans="1:9" ht="42.75">
      <c r="A1433" s="134" t="s">
        <v>431</v>
      </c>
      <c r="B1433" s="157"/>
      <c r="C1433" s="92" t="s">
        <v>1335</v>
      </c>
      <c r="D1433" s="92" t="s">
        <v>1335</v>
      </c>
      <c r="E1433" s="92" t="s">
        <v>432</v>
      </c>
      <c r="F1433" s="87"/>
      <c r="G1433" s="85">
        <f>SUM(G1434)</f>
        <v>117.6</v>
      </c>
      <c r="H1433" s="85">
        <f>SUM(H1434)</f>
        <v>117.6</v>
      </c>
      <c r="I1433" s="85">
        <f t="shared" si="59"/>
        <v>100</v>
      </c>
    </row>
    <row r="1434" spans="1:9" ht="22.5" customHeight="1">
      <c r="A1434" s="94" t="s">
        <v>1122</v>
      </c>
      <c r="B1434" s="157"/>
      <c r="C1434" s="92" t="s">
        <v>1335</v>
      </c>
      <c r="D1434" s="92" t="s">
        <v>1335</v>
      </c>
      <c r="E1434" s="92" t="s">
        <v>432</v>
      </c>
      <c r="F1434" s="87" t="s">
        <v>1123</v>
      </c>
      <c r="G1434" s="85">
        <v>117.6</v>
      </c>
      <c r="H1434" s="85">
        <v>117.6</v>
      </c>
      <c r="I1434" s="85">
        <f t="shared" si="59"/>
        <v>100</v>
      </c>
    </row>
    <row r="1435" spans="1:9" ht="15">
      <c r="A1435" s="95" t="s">
        <v>250</v>
      </c>
      <c r="B1435" s="82"/>
      <c r="C1435" s="92" t="s">
        <v>1348</v>
      </c>
      <c r="D1435" s="92"/>
      <c r="E1435" s="92"/>
      <c r="F1435" s="86"/>
      <c r="G1435" s="85">
        <f>SUM(G1436+G1486)</f>
        <v>71235</v>
      </c>
      <c r="H1435" s="85">
        <f>SUM(H1436+H1486)</f>
        <v>70739.8</v>
      </c>
      <c r="I1435" s="85">
        <f t="shared" si="59"/>
        <v>99.30483610584685</v>
      </c>
    </row>
    <row r="1436" spans="1:9" ht="15">
      <c r="A1436" s="95" t="s">
        <v>251</v>
      </c>
      <c r="B1436" s="82"/>
      <c r="C1436" s="92" t="s">
        <v>1348</v>
      </c>
      <c r="D1436" s="92" t="s">
        <v>1312</v>
      </c>
      <c r="E1436" s="92"/>
      <c r="F1436" s="86"/>
      <c r="G1436" s="85">
        <f>SUM(G1470+G1459+G1441+G1478+G1482)+G1437</f>
        <v>57637.100000000006</v>
      </c>
      <c r="H1436" s="85">
        <f>SUM(H1470+H1459+H1441+H1478+H1482)+H1437</f>
        <v>57214.9</v>
      </c>
      <c r="I1436" s="85">
        <f t="shared" si="59"/>
        <v>99.26748569931519</v>
      </c>
    </row>
    <row r="1437" spans="1:9" ht="28.5">
      <c r="A1437" s="95" t="s">
        <v>1330</v>
      </c>
      <c r="B1437" s="82"/>
      <c r="C1437" s="92" t="s">
        <v>1348</v>
      </c>
      <c r="D1437" s="92" t="s">
        <v>1312</v>
      </c>
      <c r="E1437" s="83" t="s">
        <v>1331</v>
      </c>
      <c r="F1437" s="87"/>
      <c r="G1437" s="85">
        <f>SUM(G1438)</f>
        <v>510.5</v>
      </c>
      <c r="H1437" s="85">
        <f>SUM(H1438)</f>
        <v>510.5</v>
      </c>
      <c r="I1437" s="85">
        <f t="shared" si="59"/>
        <v>100</v>
      </c>
    </row>
    <row r="1438" spans="1:9" ht="28.5">
      <c r="A1438" s="122" t="s">
        <v>376</v>
      </c>
      <c r="B1438" s="82"/>
      <c r="C1438" s="92" t="s">
        <v>1348</v>
      </c>
      <c r="D1438" s="92" t="s">
        <v>1312</v>
      </c>
      <c r="E1438" s="83" t="s">
        <v>377</v>
      </c>
      <c r="F1438" s="86"/>
      <c r="G1438" s="85">
        <f>SUM(G1439:G1440)</f>
        <v>510.5</v>
      </c>
      <c r="H1438" s="85">
        <f>SUM(H1439:H1440)</f>
        <v>510.5</v>
      </c>
      <c r="I1438" s="85">
        <f t="shared" si="59"/>
        <v>100</v>
      </c>
    </row>
    <row r="1439" spans="1:9" ht="15">
      <c r="A1439" s="17" t="s">
        <v>304</v>
      </c>
      <c r="B1439" s="82"/>
      <c r="C1439" s="92" t="s">
        <v>1348</v>
      </c>
      <c r="D1439" s="92" t="s">
        <v>1312</v>
      </c>
      <c r="E1439" s="83" t="s">
        <v>377</v>
      </c>
      <c r="F1439" s="116" t="s">
        <v>1412</v>
      </c>
      <c r="G1439" s="85">
        <v>267.1</v>
      </c>
      <c r="H1439" s="85">
        <v>267.1</v>
      </c>
      <c r="I1439" s="85">
        <f t="shared" si="59"/>
        <v>100</v>
      </c>
    </row>
    <row r="1440" spans="1:9" ht="15">
      <c r="A1440" s="95" t="s">
        <v>313</v>
      </c>
      <c r="B1440" s="82"/>
      <c r="C1440" s="92" t="s">
        <v>1348</v>
      </c>
      <c r="D1440" s="92" t="s">
        <v>1312</v>
      </c>
      <c r="E1440" s="83" t="s">
        <v>377</v>
      </c>
      <c r="F1440" s="87" t="s">
        <v>317</v>
      </c>
      <c r="G1440" s="85">
        <v>243.4</v>
      </c>
      <c r="H1440" s="85">
        <v>243.4</v>
      </c>
      <c r="I1440" s="85">
        <f t="shared" si="59"/>
        <v>100</v>
      </c>
    </row>
    <row r="1441" spans="1:9" ht="23.25" customHeight="1">
      <c r="A1441" s="17" t="s">
        <v>1421</v>
      </c>
      <c r="B1441" s="82"/>
      <c r="C1441" s="92" t="s">
        <v>1348</v>
      </c>
      <c r="D1441" s="92" t="s">
        <v>1312</v>
      </c>
      <c r="E1441" s="92" t="s">
        <v>1422</v>
      </c>
      <c r="F1441" s="86"/>
      <c r="G1441" s="85">
        <f>SUM(G1444+G1454)+G1442</f>
        <v>29862.9</v>
      </c>
      <c r="H1441" s="85">
        <f>SUM(H1444+H1454)+H1442</f>
        <v>29602.300000000003</v>
      </c>
      <c r="I1441" s="85">
        <f t="shared" si="59"/>
        <v>99.12734530136056</v>
      </c>
    </row>
    <row r="1442" spans="1:9" ht="37.5" customHeight="1">
      <c r="A1442" s="94" t="s">
        <v>252</v>
      </c>
      <c r="B1442" s="107"/>
      <c r="C1442" s="92" t="s">
        <v>1348</v>
      </c>
      <c r="D1442" s="92" t="s">
        <v>1312</v>
      </c>
      <c r="E1442" s="92" t="s">
        <v>253</v>
      </c>
      <c r="F1442" s="87"/>
      <c r="G1442" s="85">
        <f>SUM(G1443)</f>
        <v>389.5</v>
      </c>
      <c r="H1442" s="85">
        <f>SUM(H1443)</f>
        <v>389.5</v>
      </c>
      <c r="I1442" s="85">
        <f aca="true" t="shared" si="62" ref="I1442:I1505">SUM(H1442/G1442*100)</f>
        <v>100</v>
      </c>
    </row>
    <row r="1443" spans="1:9" ht="15">
      <c r="A1443" s="94" t="s">
        <v>304</v>
      </c>
      <c r="B1443" s="82"/>
      <c r="C1443" s="92" t="s">
        <v>1348</v>
      </c>
      <c r="D1443" s="92" t="s">
        <v>1312</v>
      </c>
      <c r="E1443" s="92" t="s">
        <v>253</v>
      </c>
      <c r="F1443" s="86" t="s">
        <v>1412</v>
      </c>
      <c r="G1443" s="85">
        <v>389.5</v>
      </c>
      <c r="H1443" s="85">
        <v>389.5</v>
      </c>
      <c r="I1443" s="85">
        <f t="shared" si="62"/>
        <v>100</v>
      </c>
    </row>
    <row r="1444" spans="1:9" ht="21" customHeight="1">
      <c r="A1444" s="95" t="s">
        <v>441</v>
      </c>
      <c r="B1444" s="148"/>
      <c r="C1444" s="92" t="s">
        <v>1348</v>
      </c>
      <c r="D1444" s="92" t="s">
        <v>1312</v>
      </c>
      <c r="E1444" s="92" t="s">
        <v>306</v>
      </c>
      <c r="F1444" s="86"/>
      <c r="G1444" s="85">
        <f>SUM(G1445+G1447)</f>
        <v>17440.4</v>
      </c>
      <c r="H1444" s="85">
        <f>SUM(H1445+H1447)</f>
        <v>17440.4</v>
      </c>
      <c r="I1444" s="85">
        <f t="shared" si="62"/>
        <v>100</v>
      </c>
    </row>
    <row r="1445" spans="1:9" ht="32.25" customHeight="1">
      <c r="A1445" s="95" t="s">
        <v>309</v>
      </c>
      <c r="B1445" s="148"/>
      <c r="C1445" s="92" t="s">
        <v>1348</v>
      </c>
      <c r="D1445" s="92" t="s">
        <v>1312</v>
      </c>
      <c r="E1445" s="92" t="s">
        <v>310</v>
      </c>
      <c r="F1445" s="86"/>
      <c r="G1445" s="85">
        <f>SUM(G1446)</f>
        <v>16302.7</v>
      </c>
      <c r="H1445" s="85">
        <f>SUM(H1446)</f>
        <v>16302.7</v>
      </c>
      <c r="I1445" s="85">
        <f t="shared" si="62"/>
        <v>100</v>
      </c>
    </row>
    <row r="1446" spans="1:9" ht="51.75" customHeight="1">
      <c r="A1446" s="94" t="s">
        <v>387</v>
      </c>
      <c r="B1446" s="107"/>
      <c r="C1446" s="92" t="s">
        <v>1348</v>
      </c>
      <c r="D1446" s="92" t="s">
        <v>1312</v>
      </c>
      <c r="E1446" s="92" t="s">
        <v>310</v>
      </c>
      <c r="F1446" s="87" t="s">
        <v>312</v>
      </c>
      <c r="G1446" s="85">
        <v>16302.7</v>
      </c>
      <c r="H1446" s="85">
        <v>16302.7</v>
      </c>
      <c r="I1446" s="85">
        <f t="shared" si="62"/>
        <v>100</v>
      </c>
    </row>
    <row r="1447" spans="1:9" ht="23.25" customHeight="1">
      <c r="A1447" s="95" t="s">
        <v>313</v>
      </c>
      <c r="B1447" s="82"/>
      <c r="C1447" s="92" t="s">
        <v>1348</v>
      </c>
      <c r="D1447" s="92" t="s">
        <v>1312</v>
      </c>
      <c r="E1447" s="83" t="s">
        <v>314</v>
      </c>
      <c r="F1447" s="87"/>
      <c r="G1447" s="85">
        <f>SUM(G1450+G1452)+G1448</f>
        <v>1137.7</v>
      </c>
      <c r="H1447" s="85">
        <f>SUM(H1450+H1452)+H1448</f>
        <v>1137.7</v>
      </c>
      <c r="I1447" s="85">
        <f t="shared" si="62"/>
        <v>100</v>
      </c>
    </row>
    <row r="1448" spans="1:9" ht="35.25" customHeight="1">
      <c r="A1448" s="95" t="s">
        <v>403</v>
      </c>
      <c r="B1448" s="82"/>
      <c r="C1448" s="92" t="s">
        <v>1348</v>
      </c>
      <c r="D1448" s="92" t="s">
        <v>1312</v>
      </c>
      <c r="E1448" s="83" t="s">
        <v>319</v>
      </c>
      <c r="F1448" s="87"/>
      <c r="G1448" s="85">
        <f>SUM(G1449)</f>
        <v>667.5</v>
      </c>
      <c r="H1448" s="85">
        <f>SUM(H1449)</f>
        <v>667.5</v>
      </c>
      <c r="I1448" s="85">
        <f t="shared" si="62"/>
        <v>100</v>
      </c>
    </row>
    <row r="1449" spans="1:9" ht="23.25" customHeight="1">
      <c r="A1449" s="95" t="s">
        <v>313</v>
      </c>
      <c r="B1449" s="82"/>
      <c r="C1449" s="92" t="s">
        <v>1348</v>
      </c>
      <c r="D1449" s="92" t="s">
        <v>1312</v>
      </c>
      <c r="E1449" s="83" t="s">
        <v>319</v>
      </c>
      <c r="F1449" s="87" t="s">
        <v>317</v>
      </c>
      <c r="G1449" s="85">
        <v>667.5</v>
      </c>
      <c r="H1449" s="85">
        <v>667.5</v>
      </c>
      <c r="I1449" s="85">
        <f t="shared" si="62"/>
        <v>100</v>
      </c>
    </row>
    <row r="1450" spans="1:9" ht="32.25" customHeight="1">
      <c r="A1450" s="94" t="s">
        <v>320</v>
      </c>
      <c r="B1450" s="107"/>
      <c r="C1450" s="92" t="s">
        <v>1348</v>
      </c>
      <c r="D1450" s="92" t="s">
        <v>1312</v>
      </c>
      <c r="E1450" s="92" t="s">
        <v>321</v>
      </c>
      <c r="F1450" s="87"/>
      <c r="G1450" s="85">
        <f>SUM(G1451)</f>
        <v>160</v>
      </c>
      <c r="H1450" s="85">
        <f>SUM(H1451)</f>
        <v>160</v>
      </c>
      <c r="I1450" s="85">
        <f t="shared" si="62"/>
        <v>100</v>
      </c>
    </row>
    <row r="1451" spans="1:9" ht="23.25" customHeight="1">
      <c r="A1451" s="94" t="s">
        <v>378</v>
      </c>
      <c r="B1451" s="107"/>
      <c r="C1451" s="92" t="s">
        <v>1348</v>
      </c>
      <c r="D1451" s="92" t="s">
        <v>1312</v>
      </c>
      <c r="E1451" s="92" t="s">
        <v>321</v>
      </c>
      <c r="F1451" s="87" t="s">
        <v>317</v>
      </c>
      <c r="G1451" s="85">
        <v>160</v>
      </c>
      <c r="H1451" s="85">
        <v>160</v>
      </c>
      <c r="I1451" s="85">
        <f t="shared" si="62"/>
        <v>100</v>
      </c>
    </row>
    <row r="1452" spans="1:9" ht="23.25" customHeight="1">
      <c r="A1452" s="94" t="s">
        <v>442</v>
      </c>
      <c r="B1452" s="107"/>
      <c r="C1452" s="92" t="s">
        <v>1348</v>
      </c>
      <c r="D1452" s="92" t="s">
        <v>1312</v>
      </c>
      <c r="E1452" s="92" t="s">
        <v>323</v>
      </c>
      <c r="F1452" s="87"/>
      <c r="G1452" s="85">
        <f>SUM(G1453)</f>
        <v>310.2</v>
      </c>
      <c r="H1452" s="85">
        <f>SUM(H1453)</f>
        <v>310.2</v>
      </c>
      <c r="I1452" s="85">
        <f t="shared" si="62"/>
        <v>100</v>
      </c>
    </row>
    <row r="1453" spans="1:9" ht="23.25" customHeight="1">
      <c r="A1453" s="94" t="s">
        <v>378</v>
      </c>
      <c r="B1453" s="107"/>
      <c r="C1453" s="92" t="s">
        <v>1348</v>
      </c>
      <c r="D1453" s="92" t="s">
        <v>1312</v>
      </c>
      <c r="E1453" s="92" t="s">
        <v>323</v>
      </c>
      <c r="F1453" s="87" t="s">
        <v>317</v>
      </c>
      <c r="G1453" s="85">
        <v>310.2</v>
      </c>
      <c r="H1453" s="85">
        <v>310.2</v>
      </c>
      <c r="I1453" s="85">
        <f t="shared" si="62"/>
        <v>100</v>
      </c>
    </row>
    <row r="1454" spans="1:9" ht="28.5">
      <c r="A1454" s="95" t="s">
        <v>303</v>
      </c>
      <c r="B1454" s="91"/>
      <c r="C1454" s="92" t="s">
        <v>1348</v>
      </c>
      <c r="D1454" s="92" t="s">
        <v>1312</v>
      </c>
      <c r="E1454" s="92" t="s">
        <v>1423</v>
      </c>
      <c r="F1454" s="86"/>
      <c r="G1454" s="85">
        <f>SUM(G1455:G1457)</f>
        <v>12033</v>
      </c>
      <c r="H1454" s="85">
        <f>SUM(H1455:H1457)</f>
        <v>11772.4</v>
      </c>
      <c r="I1454" s="85">
        <f t="shared" si="62"/>
        <v>97.83428903847752</v>
      </c>
    </row>
    <row r="1455" spans="1:9" ht="18.75" customHeight="1">
      <c r="A1455" s="94" t="s">
        <v>304</v>
      </c>
      <c r="B1455" s="91"/>
      <c r="C1455" s="92" t="s">
        <v>1348</v>
      </c>
      <c r="D1455" s="92" t="s">
        <v>1312</v>
      </c>
      <c r="E1455" s="92" t="s">
        <v>1423</v>
      </c>
      <c r="F1455" s="86" t="s">
        <v>1412</v>
      </c>
      <c r="G1455" s="85">
        <v>12033</v>
      </c>
      <c r="H1455" s="85">
        <v>11772.4</v>
      </c>
      <c r="I1455" s="85">
        <f t="shared" si="62"/>
        <v>97.83428903847752</v>
      </c>
    </row>
    <row r="1456" spans="1:9" ht="19.5" customHeight="1" hidden="1">
      <c r="A1456" s="94" t="s">
        <v>258</v>
      </c>
      <c r="B1456" s="107"/>
      <c r="C1456" s="92" t="s">
        <v>1348</v>
      </c>
      <c r="D1456" s="92" t="s">
        <v>1312</v>
      </c>
      <c r="E1456" s="92" t="s">
        <v>1423</v>
      </c>
      <c r="F1456" s="87" t="s">
        <v>259</v>
      </c>
      <c r="G1456" s="85"/>
      <c r="H1456" s="85"/>
      <c r="I1456" s="85" t="e">
        <f t="shared" si="62"/>
        <v>#DIV/0!</v>
      </c>
    </row>
    <row r="1457" spans="1:9" ht="19.5" customHeight="1" hidden="1">
      <c r="A1457" s="95" t="s">
        <v>411</v>
      </c>
      <c r="B1457" s="88"/>
      <c r="C1457" s="92" t="s">
        <v>1348</v>
      </c>
      <c r="D1457" s="92" t="s">
        <v>1312</v>
      </c>
      <c r="E1457" s="92" t="s">
        <v>254</v>
      </c>
      <c r="F1457" s="87"/>
      <c r="G1457" s="85">
        <f>SUM(G1458)</f>
        <v>0</v>
      </c>
      <c r="H1457" s="85">
        <f>SUM(H1458)</f>
        <v>0</v>
      </c>
      <c r="I1457" s="85" t="e">
        <f t="shared" si="62"/>
        <v>#DIV/0!</v>
      </c>
    </row>
    <row r="1458" spans="1:9" ht="19.5" customHeight="1" hidden="1">
      <c r="A1458" s="94" t="s">
        <v>1411</v>
      </c>
      <c r="B1458" s="107"/>
      <c r="C1458" s="92" t="s">
        <v>1348</v>
      </c>
      <c r="D1458" s="92" t="s">
        <v>1312</v>
      </c>
      <c r="E1458" s="92" t="s">
        <v>254</v>
      </c>
      <c r="F1458" s="87" t="s">
        <v>1412</v>
      </c>
      <c r="G1458" s="85"/>
      <c r="H1458" s="85"/>
      <c r="I1458" s="85" t="e">
        <f t="shared" si="62"/>
        <v>#DIV/0!</v>
      </c>
    </row>
    <row r="1459" spans="1:9" ht="18" customHeight="1">
      <c r="A1459" s="95" t="s">
        <v>255</v>
      </c>
      <c r="B1459" s="82"/>
      <c r="C1459" s="92" t="s">
        <v>1348</v>
      </c>
      <c r="D1459" s="92" t="s">
        <v>1312</v>
      </c>
      <c r="E1459" s="92" t="s">
        <v>256</v>
      </c>
      <c r="F1459" s="86"/>
      <c r="G1459" s="85">
        <f>SUM(G1460)</f>
        <v>3659.7</v>
      </c>
      <c r="H1459" s="85">
        <f>SUM(H1460)</f>
        <v>3659.7</v>
      </c>
      <c r="I1459" s="85">
        <f t="shared" si="62"/>
        <v>100</v>
      </c>
    </row>
    <row r="1460" spans="1:9" ht="21.75" customHeight="1">
      <c r="A1460" s="95" t="s">
        <v>441</v>
      </c>
      <c r="B1460" s="148"/>
      <c r="C1460" s="92" t="s">
        <v>1348</v>
      </c>
      <c r="D1460" s="92" t="s">
        <v>1312</v>
      </c>
      <c r="E1460" s="92" t="s">
        <v>443</v>
      </c>
      <c r="F1460" s="86"/>
      <c r="G1460" s="85">
        <f>SUM(G1461)+G1465</f>
        <v>3659.7</v>
      </c>
      <c r="H1460" s="85">
        <f>SUM(H1461)+H1465</f>
        <v>3659.7</v>
      </c>
      <c r="I1460" s="85">
        <f t="shared" si="62"/>
        <v>100</v>
      </c>
    </row>
    <row r="1461" spans="1:9" ht="34.5" customHeight="1">
      <c r="A1461" s="95" t="s">
        <v>309</v>
      </c>
      <c r="B1461" s="148"/>
      <c r="C1461" s="92" t="s">
        <v>1348</v>
      </c>
      <c r="D1461" s="92" t="s">
        <v>1312</v>
      </c>
      <c r="E1461" s="92" t="s">
        <v>444</v>
      </c>
      <c r="F1461" s="86"/>
      <c r="G1461" s="85">
        <f>SUM(G1462)</f>
        <v>3306</v>
      </c>
      <c r="H1461" s="85">
        <f>SUM(H1462)</f>
        <v>3306</v>
      </c>
      <c r="I1461" s="85">
        <f t="shared" si="62"/>
        <v>100</v>
      </c>
    </row>
    <row r="1462" spans="1:9" ht="48" customHeight="1">
      <c r="A1462" s="94" t="s">
        <v>387</v>
      </c>
      <c r="B1462" s="107"/>
      <c r="C1462" s="92" t="s">
        <v>1348</v>
      </c>
      <c r="D1462" s="92" t="s">
        <v>1312</v>
      </c>
      <c r="E1462" s="92" t="s">
        <v>444</v>
      </c>
      <c r="F1462" s="87" t="s">
        <v>312</v>
      </c>
      <c r="G1462" s="85">
        <v>3306</v>
      </c>
      <c r="H1462" s="85">
        <v>3306</v>
      </c>
      <c r="I1462" s="85">
        <f t="shared" si="62"/>
        <v>100</v>
      </c>
    </row>
    <row r="1463" spans="1:9" ht="19.5" customHeight="1" hidden="1">
      <c r="A1463" s="95" t="s">
        <v>411</v>
      </c>
      <c r="B1463" s="88"/>
      <c r="C1463" s="92" t="s">
        <v>1348</v>
      </c>
      <c r="D1463" s="92" t="s">
        <v>1312</v>
      </c>
      <c r="E1463" s="92" t="s">
        <v>260</v>
      </c>
      <c r="F1463" s="87"/>
      <c r="G1463" s="85">
        <f>SUM(G1464)</f>
        <v>0</v>
      </c>
      <c r="H1463" s="85">
        <f>SUM(H1464)</f>
        <v>0</v>
      </c>
      <c r="I1463" s="85" t="e">
        <f t="shared" si="62"/>
        <v>#DIV/0!</v>
      </c>
    </row>
    <row r="1464" spans="1:9" ht="17.25" customHeight="1" hidden="1">
      <c r="A1464" s="94" t="s">
        <v>1411</v>
      </c>
      <c r="B1464" s="107"/>
      <c r="C1464" s="92" t="s">
        <v>1348</v>
      </c>
      <c r="D1464" s="92" t="s">
        <v>1312</v>
      </c>
      <c r="E1464" s="92" t="s">
        <v>260</v>
      </c>
      <c r="F1464" s="87" t="s">
        <v>1412</v>
      </c>
      <c r="G1464" s="85"/>
      <c r="H1464" s="85"/>
      <c r="I1464" s="85" t="e">
        <f t="shared" si="62"/>
        <v>#DIV/0!</v>
      </c>
    </row>
    <row r="1465" spans="1:9" ht="17.25" customHeight="1">
      <c r="A1465" s="95" t="s">
        <v>313</v>
      </c>
      <c r="B1465" s="107"/>
      <c r="C1465" s="92" t="s">
        <v>1348</v>
      </c>
      <c r="D1465" s="92" t="s">
        <v>1312</v>
      </c>
      <c r="E1465" s="92" t="s">
        <v>445</v>
      </c>
      <c r="F1465" s="87"/>
      <c r="G1465" s="85">
        <f>SUM(G1468+G1466)</f>
        <v>353.7</v>
      </c>
      <c r="H1465" s="85">
        <f>SUM(H1468+H1466)</f>
        <v>353.7</v>
      </c>
      <c r="I1465" s="85">
        <f t="shared" si="62"/>
        <v>100</v>
      </c>
    </row>
    <row r="1466" spans="1:9" ht="28.5" customHeight="1">
      <c r="A1466" s="95" t="s">
        <v>403</v>
      </c>
      <c r="B1466" s="107"/>
      <c r="C1466" s="92" t="s">
        <v>1348</v>
      </c>
      <c r="D1466" s="92" t="s">
        <v>1312</v>
      </c>
      <c r="E1466" s="92" t="s">
        <v>446</v>
      </c>
      <c r="F1466" s="87"/>
      <c r="G1466" s="85">
        <f>SUM(G1467)</f>
        <v>303.7</v>
      </c>
      <c r="H1466" s="85">
        <f>SUM(H1467)</f>
        <v>303.7</v>
      </c>
      <c r="I1466" s="85">
        <f t="shared" si="62"/>
        <v>100</v>
      </c>
    </row>
    <row r="1467" spans="1:9" ht="17.25" customHeight="1">
      <c r="A1467" s="95" t="s">
        <v>313</v>
      </c>
      <c r="B1467" s="107"/>
      <c r="C1467" s="92" t="s">
        <v>1348</v>
      </c>
      <c r="D1467" s="92" t="s">
        <v>1312</v>
      </c>
      <c r="E1467" s="92" t="s">
        <v>446</v>
      </c>
      <c r="F1467" s="87" t="s">
        <v>317</v>
      </c>
      <c r="G1467" s="85">
        <v>303.7</v>
      </c>
      <c r="H1467" s="85">
        <v>303.7</v>
      </c>
      <c r="I1467" s="85">
        <f t="shared" si="62"/>
        <v>100</v>
      </c>
    </row>
    <row r="1468" spans="1:9" ht="34.5" customHeight="1">
      <c r="A1468" s="94" t="s">
        <v>320</v>
      </c>
      <c r="B1468" s="107"/>
      <c r="C1468" s="92" t="s">
        <v>1348</v>
      </c>
      <c r="D1468" s="92" t="s">
        <v>1312</v>
      </c>
      <c r="E1468" s="92" t="s">
        <v>447</v>
      </c>
      <c r="F1468" s="87"/>
      <c r="G1468" s="85">
        <f>SUM(G1469)</f>
        <v>50</v>
      </c>
      <c r="H1468" s="85">
        <f>SUM(H1469)</f>
        <v>50</v>
      </c>
      <c r="I1468" s="85">
        <f t="shared" si="62"/>
        <v>100</v>
      </c>
    </row>
    <row r="1469" spans="1:9" ht="18" customHeight="1">
      <c r="A1469" s="94" t="s">
        <v>378</v>
      </c>
      <c r="B1469" s="107"/>
      <c r="C1469" s="92" t="s">
        <v>1348</v>
      </c>
      <c r="D1469" s="92" t="s">
        <v>1312</v>
      </c>
      <c r="E1469" s="92" t="s">
        <v>447</v>
      </c>
      <c r="F1469" s="87" t="s">
        <v>317</v>
      </c>
      <c r="G1469" s="85">
        <v>50</v>
      </c>
      <c r="H1469" s="85">
        <v>50</v>
      </c>
      <c r="I1469" s="85">
        <f t="shared" si="62"/>
        <v>100</v>
      </c>
    </row>
    <row r="1470" spans="1:9" ht="15">
      <c r="A1470" s="95" t="s">
        <v>261</v>
      </c>
      <c r="B1470" s="82"/>
      <c r="C1470" s="92" t="s">
        <v>1348</v>
      </c>
      <c r="D1470" s="92" t="s">
        <v>1312</v>
      </c>
      <c r="E1470" s="92" t="s">
        <v>262</v>
      </c>
      <c r="F1470" s="86"/>
      <c r="G1470" s="85">
        <f>SUM(G1471)</f>
        <v>23150</v>
      </c>
      <c r="H1470" s="85">
        <f>SUM(H1471)</f>
        <v>23006.5</v>
      </c>
      <c r="I1470" s="85">
        <f t="shared" si="62"/>
        <v>99.38012958963283</v>
      </c>
    </row>
    <row r="1471" spans="1:9" ht="28.5">
      <c r="A1471" s="95" t="s">
        <v>303</v>
      </c>
      <c r="B1471" s="148"/>
      <c r="C1471" s="92" t="s">
        <v>1348</v>
      </c>
      <c r="D1471" s="92" t="s">
        <v>1312</v>
      </c>
      <c r="E1471" s="92" t="s">
        <v>263</v>
      </c>
      <c r="F1471" s="86"/>
      <c r="G1471" s="85">
        <f>SUM(G1472+G1475+G1477)</f>
        <v>23150</v>
      </c>
      <c r="H1471" s="85">
        <f>SUM(H1472+H1475+H1477)</f>
        <v>23006.5</v>
      </c>
      <c r="I1471" s="85">
        <f t="shared" si="62"/>
        <v>99.38012958963283</v>
      </c>
    </row>
    <row r="1472" spans="1:9" ht="18.75" customHeight="1">
      <c r="A1472" s="94" t="s">
        <v>304</v>
      </c>
      <c r="B1472" s="107"/>
      <c r="C1472" s="92" t="s">
        <v>1348</v>
      </c>
      <c r="D1472" s="92" t="s">
        <v>1312</v>
      </c>
      <c r="E1472" s="92" t="s">
        <v>263</v>
      </c>
      <c r="F1472" s="87" t="s">
        <v>1412</v>
      </c>
      <c r="G1472" s="85">
        <v>21081.3</v>
      </c>
      <c r="H1472" s="85">
        <v>21061.8</v>
      </c>
      <c r="I1472" s="85">
        <f t="shared" si="62"/>
        <v>99.90750096056695</v>
      </c>
    </row>
    <row r="1473" spans="1:9" ht="19.5" customHeight="1" hidden="1">
      <c r="A1473" s="94" t="s">
        <v>258</v>
      </c>
      <c r="B1473" s="107"/>
      <c r="C1473" s="92" t="s">
        <v>1348</v>
      </c>
      <c r="D1473" s="92" t="s">
        <v>1312</v>
      </c>
      <c r="E1473" s="92" t="s">
        <v>263</v>
      </c>
      <c r="F1473" s="87" t="s">
        <v>259</v>
      </c>
      <c r="G1473" s="85"/>
      <c r="H1473" s="85"/>
      <c r="I1473" s="85" t="e">
        <f t="shared" si="62"/>
        <v>#DIV/0!</v>
      </c>
    </row>
    <row r="1474" spans="1:9" ht="19.5" customHeight="1" hidden="1">
      <c r="A1474" s="95" t="s">
        <v>411</v>
      </c>
      <c r="B1474" s="88"/>
      <c r="C1474" s="92" t="s">
        <v>1348</v>
      </c>
      <c r="D1474" s="92" t="s">
        <v>1312</v>
      </c>
      <c r="E1474" s="92" t="s">
        <v>264</v>
      </c>
      <c r="F1474" s="87"/>
      <c r="G1474" s="85">
        <f>SUM(G1475)</f>
        <v>0</v>
      </c>
      <c r="H1474" s="85">
        <f>SUM(H1475)</f>
        <v>0</v>
      </c>
      <c r="I1474" s="85" t="e">
        <f t="shared" si="62"/>
        <v>#DIV/0!</v>
      </c>
    </row>
    <row r="1475" spans="1:9" ht="15.75" hidden="1">
      <c r="A1475" s="94" t="s">
        <v>1411</v>
      </c>
      <c r="B1475" s="107"/>
      <c r="C1475" s="92" t="s">
        <v>1348</v>
      </c>
      <c r="D1475" s="92" t="s">
        <v>1312</v>
      </c>
      <c r="E1475" s="92" t="s">
        <v>264</v>
      </c>
      <c r="F1475" s="87" t="s">
        <v>1412</v>
      </c>
      <c r="G1475" s="85"/>
      <c r="H1475" s="85"/>
      <c r="I1475" s="85" t="e">
        <f t="shared" si="62"/>
        <v>#DIV/0!</v>
      </c>
    </row>
    <row r="1476" spans="1:9" ht="45" customHeight="1">
      <c r="A1476" s="94" t="s">
        <v>1136</v>
      </c>
      <c r="B1476" s="107"/>
      <c r="C1476" s="92" t="s">
        <v>1348</v>
      </c>
      <c r="D1476" s="92" t="s">
        <v>1312</v>
      </c>
      <c r="E1476" s="92" t="s">
        <v>265</v>
      </c>
      <c r="F1476" s="87"/>
      <c r="G1476" s="85">
        <f>SUM(G1477)</f>
        <v>2068.7</v>
      </c>
      <c r="H1476" s="85">
        <f>SUM(H1477)</f>
        <v>1944.7</v>
      </c>
      <c r="I1476" s="85">
        <f t="shared" si="62"/>
        <v>94.00589742350269</v>
      </c>
    </row>
    <row r="1477" spans="1:9" ht="15.75">
      <c r="A1477" s="94" t="s">
        <v>304</v>
      </c>
      <c r="B1477" s="107"/>
      <c r="C1477" s="92" t="s">
        <v>1348</v>
      </c>
      <c r="D1477" s="92" t="s">
        <v>1312</v>
      </c>
      <c r="E1477" s="92" t="s">
        <v>265</v>
      </c>
      <c r="F1477" s="87" t="s">
        <v>1412</v>
      </c>
      <c r="G1477" s="85">
        <v>2068.7</v>
      </c>
      <c r="H1477" s="85">
        <v>1944.7</v>
      </c>
      <c r="I1477" s="85">
        <f t="shared" si="62"/>
        <v>94.00589742350269</v>
      </c>
    </row>
    <row r="1478" spans="1:9" ht="19.5" customHeight="1" hidden="1">
      <c r="A1478" s="94" t="s">
        <v>266</v>
      </c>
      <c r="B1478" s="107"/>
      <c r="C1478" s="92" t="s">
        <v>1348</v>
      </c>
      <c r="D1478" s="92" t="s">
        <v>1312</v>
      </c>
      <c r="E1478" s="92" t="s">
        <v>267</v>
      </c>
      <c r="F1478" s="87"/>
      <c r="G1478" s="85">
        <f>SUM(G1481+G1479)</f>
        <v>0</v>
      </c>
      <c r="H1478" s="85">
        <f>SUM(H1481+H1479)</f>
        <v>0</v>
      </c>
      <c r="I1478" s="85" t="e">
        <f t="shared" si="62"/>
        <v>#DIV/0!</v>
      </c>
    </row>
    <row r="1479" spans="1:9" ht="15.75" hidden="1">
      <c r="A1479" s="94" t="s">
        <v>1411</v>
      </c>
      <c r="B1479" s="107"/>
      <c r="C1479" s="92" t="s">
        <v>1348</v>
      </c>
      <c r="D1479" s="92" t="s">
        <v>1312</v>
      </c>
      <c r="E1479" s="92" t="s">
        <v>267</v>
      </c>
      <c r="F1479" s="87" t="s">
        <v>1412</v>
      </c>
      <c r="G1479" s="85"/>
      <c r="H1479" s="85"/>
      <c r="I1479" s="85" t="e">
        <f t="shared" si="62"/>
        <v>#DIV/0!</v>
      </c>
    </row>
    <row r="1480" spans="1:9" ht="19.5" customHeight="1" hidden="1">
      <c r="A1480" s="94" t="s">
        <v>252</v>
      </c>
      <c r="B1480" s="107"/>
      <c r="C1480" s="92" t="s">
        <v>1348</v>
      </c>
      <c r="D1480" s="92" t="s">
        <v>1312</v>
      </c>
      <c r="E1480" s="92" t="s">
        <v>448</v>
      </c>
      <c r="F1480" s="87"/>
      <c r="G1480" s="85">
        <f>SUM(G1481)</f>
        <v>0</v>
      </c>
      <c r="H1480" s="85">
        <f>SUM(H1481)</f>
        <v>0</v>
      </c>
      <c r="I1480" s="85" t="e">
        <f t="shared" si="62"/>
        <v>#DIV/0!</v>
      </c>
    </row>
    <row r="1481" spans="1:9" ht="15.75" hidden="1">
      <c r="A1481" s="94" t="s">
        <v>1411</v>
      </c>
      <c r="B1481" s="107"/>
      <c r="C1481" s="92" t="s">
        <v>1348</v>
      </c>
      <c r="D1481" s="92" t="s">
        <v>1312</v>
      </c>
      <c r="E1481" s="92" t="s">
        <v>448</v>
      </c>
      <c r="F1481" s="87" t="s">
        <v>1412</v>
      </c>
      <c r="G1481" s="85"/>
      <c r="H1481" s="85"/>
      <c r="I1481" s="85" t="e">
        <f t="shared" si="62"/>
        <v>#DIV/0!</v>
      </c>
    </row>
    <row r="1482" spans="1:9" ht="18" customHeight="1">
      <c r="A1482" s="94" t="s">
        <v>1374</v>
      </c>
      <c r="B1482" s="96"/>
      <c r="C1482" s="90" t="s">
        <v>1348</v>
      </c>
      <c r="D1482" s="90" t="s">
        <v>1312</v>
      </c>
      <c r="E1482" s="90" t="s">
        <v>1375</v>
      </c>
      <c r="F1482" s="116"/>
      <c r="G1482" s="85">
        <f>SUM(G1483)</f>
        <v>454</v>
      </c>
      <c r="H1482" s="85">
        <f>SUM(H1483)</f>
        <v>435.9</v>
      </c>
      <c r="I1482" s="85">
        <f t="shared" si="62"/>
        <v>96.01321585903084</v>
      </c>
    </row>
    <row r="1483" spans="1:9" ht="45" customHeight="1">
      <c r="A1483" s="149" t="s">
        <v>355</v>
      </c>
      <c r="B1483" s="96"/>
      <c r="C1483" s="90" t="s">
        <v>1348</v>
      </c>
      <c r="D1483" s="90" t="s">
        <v>1312</v>
      </c>
      <c r="E1483" s="90" t="s">
        <v>271</v>
      </c>
      <c r="F1483" s="116"/>
      <c r="G1483" s="85">
        <f>SUM(G1484:G1485)</f>
        <v>454</v>
      </c>
      <c r="H1483" s="85">
        <f>SUM(H1484:H1485)</f>
        <v>435.9</v>
      </c>
      <c r="I1483" s="85">
        <f t="shared" si="62"/>
        <v>96.01321585903084</v>
      </c>
    </row>
    <row r="1484" spans="1:9" ht="21" customHeight="1">
      <c r="A1484" s="94" t="s">
        <v>304</v>
      </c>
      <c r="B1484" s="96"/>
      <c r="C1484" s="90" t="s">
        <v>1348</v>
      </c>
      <c r="D1484" s="90" t="s">
        <v>1312</v>
      </c>
      <c r="E1484" s="90" t="s">
        <v>271</v>
      </c>
      <c r="F1484" s="116" t="s">
        <v>1412</v>
      </c>
      <c r="G1484" s="85">
        <v>328</v>
      </c>
      <c r="H1484" s="85">
        <v>309.9</v>
      </c>
      <c r="I1484" s="85">
        <f t="shared" si="62"/>
        <v>94.48170731707316</v>
      </c>
    </row>
    <row r="1485" spans="1:9" ht="20.25" customHeight="1">
      <c r="A1485" s="94" t="s">
        <v>378</v>
      </c>
      <c r="B1485" s="96"/>
      <c r="C1485" s="90" t="s">
        <v>1348</v>
      </c>
      <c r="D1485" s="90" t="s">
        <v>1312</v>
      </c>
      <c r="E1485" s="90" t="s">
        <v>271</v>
      </c>
      <c r="F1485" s="116" t="s">
        <v>317</v>
      </c>
      <c r="G1485" s="85">
        <v>126</v>
      </c>
      <c r="H1485" s="85">
        <v>126</v>
      </c>
      <c r="I1485" s="85">
        <f t="shared" si="62"/>
        <v>100</v>
      </c>
    </row>
    <row r="1486" spans="1:9" ht="15.75">
      <c r="A1486" s="125" t="s">
        <v>268</v>
      </c>
      <c r="B1486" s="96"/>
      <c r="C1486" s="90" t="s">
        <v>1348</v>
      </c>
      <c r="D1486" s="90" t="s">
        <v>1346</v>
      </c>
      <c r="E1486" s="90"/>
      <c r="F1486" s="116"/>
      <c r="G1486" s="85">
        <f>SUM(G1493+G1496+G1491)+G1487</f>
        <v>13597.9</v>
      </c>
      <c r="H1486" s="85">
        <f>SUM(H1493+H1496+H1491)+H1487</f>
        <v>13524.9</v>
      </c>
      <c r="I1486" s="85">
        <f t="shared" si="62"/>
        <v>99.46315239853213</v>
      </c>
    </row>
    <row r="1487" spans="1:9" ht="28.5">
      <c r="A1487" s="95" t="s">
        <v>1330</v>
      </c>
      <c r="B1487" s="82"/>
      <c r="C1487" s="92" t="s">
        <v>1348</v>
      </c>
      <c r="D1487" s="90" t="s">
        <v>1346</v>
      </c>
      <c r="E1487" s="83" t="s">
        <v>1331</v>
      </c>
      <c r="F1487" s="87"/>
      <c r="G1487" s="85">
        <f>SUM(G1488)</f>
        <v>41.4</v>
      </c>
      <c r="H1487" s="85">
        <f>SUM(H1488)</f>
        <v>41.4</v>
      </c>
      <c r="I1487" s="85">
        <f t="shared" si="62"/>
        <v>100</v>
      </c>
    </row>
    <row r="1488" spans="1:9" ht="28.5">
      <c r="A1488" s="122" t="s">
        <v>376</v>
      </c>
      <c r="B1488" s="82"/>
      <c r="C1488" s="92" t="s">
        <v>1348</v>
      </c>
      <c r="D1488" s="90" t="s">
        <v>1346</v>
      </c>
      <c r="E1488" s="83" t="s">
        <v>377</v>
      </c>
      <c r="F1488" s="86"/>
      <c r="G1488" s="85">
        <f>SUM(G1489)</f>
        <v>41.4</v>
      </c>
      <c r="H1488" s="85">
        <f>SUM(H1489)</f>
        <v>41.4</v>
      </c>
      <c r="I1488" s="85">
        <f t="shared" si="62"/>
        <v>100</v>
      </c>
    </row>
    <row r="1489" spans="1:9" ht="15">
      <c r="A1489" s="17" t="s">
        <v>304</v>
      </c>
      <c r="B1489" s="82"/>
      <c r="C1489" s="92" t="s">
        <v>1348</v>
      </c>
      <c r="D1489" s="90" t="s">
        <v>1346</v>
      </c>
      <c r="E1489" s="83" t="s">
        <v>377</v>
      </c>
      <c r="F1489" s="116" t="s">
        <v>1412</v>
      </c>
      <c r="G1489" s="85">
        <v>41.4</v>
      </c>
      <c r="H1489" s="85">
        <v>41.4</v>
      </c>
      <c r="I1489" s="85">
        <f t="shared" si="62"/>
        <v>100</v>
      </c>
    </row>
    <row r="1490" spans="1:9" ht="28.5">
      <c r="A1490" s="17" t="s">
        <v>1421</v>
      </c>
      <c r="B1490" s="96"/>
      <c r="C1490" s="92" t="s">
        <v>1348</v>
      </c>
      <c r="D1490" s="90" t="s">
        <v>1346</v>
      </c>
      <c r="E1490" s="92" t="s">
        <v>1422</v>
      </c>
      <c r="F1490" s="116"/>
      <c r="G1490" s="85">
        <f>SUM(G1491)</f>
        <v>19.4</v>
      </c>
      <c r="H1490" s="85">
        <f>SUM(H1491)</f>
        <v>0</v>
      </c>
      <c r="I1490" s="85">
        <f t="shared" si="62"/>
        <v>0</v>
      </c>
    </row>
    <row r="1491" spans="1:9" ht="28.5">
      <c r="A1491" s="95" t="s">
        <v>449</v>
      </c>
      <c r="B1491" s="96"/>
      <c r="C1491" s="92" t="s">
        <v>1348</v>
      </c>
      <c r="D1491" s="90" t="s">
        <v>1346</v>
      </c>
      <c r="E1491" s="92" t="s">
        <v>450</v>
      </c>
      <c r="F1491" s="116"/>
      <c r="G1491" s="85">
        <f>SUM(G1492)</f>
        <v>19.4</v>
      </c>
      <c r="H1491" s="85">
        <f>SUM(H1492)</f>
        <v>0</v>
      </c>
      <c r="I1491" s="85">
        <f t="shared" si="62"/>
        <v>0</v>
      </c>
    </row>
    <row r="1492" spans="1:9" ht="15.75">
      <c r="A1492" s="94" t="s">
        <v>304</v>
      </c>
      <c r="B1492" s="96"/>
      <c r="C1492" s="92" t="s">
        <v>1348</v>
      </c>
      <c r="D1492" s="90" t="s">
        <v>1346</v>
      </c>
      <c r="E1492" s="92" t="s">
        <v>450</v>
      </c>
      <c r="F1492" s="116" t="s">
        <v>1412</v>
      </c>
      <c r="G1492" s="85">
        <v>19.4</v>
      </c>
      <c r="H1492" s="85"/>
      <c r="I1492" s="85">
        <f t="shared" si="62"/>
        <v>0</v>
      </c>
    </row>
    <row r="1493" spans="1:9" ht="53.25" customHeight="1">
      <c r="A1493" s="125" t="s">
        <v>226</v>
      </c>
      <c r="B1493" s="148"/>
      <c r="C1493" s="92" t="s">
        <v>1348</v>
      </c>
      <c r="D1493" s="90" t="s">
        <v>1346</v>
      </c>
      <c r="E1493" s="92" t="s">
        <v>227</v>
      </c>
      <c r="F1493" s="86"/>
      <c r="G1493" s="85">
        <f>SUM(G1494)</f>
        <v>5657.3</v>
      </c>
      <c r="H1493" s="85">
        <f>SUM(H1494)</f>
        <v>5652.9</v>
      </c>
      <c r="I1493" s="85">
        <f t="shared" si="62"/>
        <v>99.92222438265603</v>
      </c>
    </row>
    <row r="1494" spans="1:9" ht="28.5">
      <c r="A1494" s="95" t="s">
        <v>303</v>
      </c>
      <c r="B1494" s="148"/>
      <c r="C1494" s="92" t="s">
        <v>1348</v>
      </c>
      <c r="D1494" s="90" t="s">
        <v>1346</v>
      </c>
      <c r="E1494" s="92" t="s">
        <v>228</v>
      </c>
      <c r="F1494" s="86"/>
      <c r="G1494" s="85">
        <f>SUM(G1495)</f>
        <v>5657.3</v>
      </c>
      <c r="H1494" s="85">
        <f>SUM(H1495)</f>
        <v>5652.9</v>
      </c>
      <c r="I1494" s="85">
        <f t="shared" si="62"/>
        <v>99.92222438265603</v>
      </c>
    </row>
    <row r="1495" spans="1:9" ht="15.75">
      <c r="A1495" s="94" t="s">
        <v>304</v>
      </c>
      <c r="B1495" s="107"/>
      <c r="C1495" s="92" t="s">
        <v>1348</v>
      </c>
      <c r="D1495" s="90" t="s">
        <v>1346</v>
      </c>
      <c r="E1495" s="92" t="s">
        <v>228</v>
      </c>
      <c r="F1495" s="87" t="s">
        <v>1412</v>
      </c>
      <c r="G1495" s="85">
        <v>5657.3</v>
      </c>
      <c r="H1495" s="85">
        <v>5652.9</v>
      </c>
      <c r="I1495" s="85">
        <f t="shared" si="62"/>
        <v>99.92222438265603</v>
      </c>
    </row>
    <row r="1496" spans="1:9" ht="15" customHeight="1">
      <c r="A1496" s="94" t="s">
        <v>1374</v>
      </c>
      <c r="B1496" s="96"/>
      <c r="C1496" s="90" t="s">
        <v>1348</v>
      </c>
      <c r="D1496" s="90" t="s">
        <v>1346</v>
      </c>
      <c r="E1496" s="90" t="s">
        <v>1375</v>
      </c>
      <c r="F1496" s="116"/>
      <c r="G1496" s="85">
        <f>SUM(G1499)+G1502+G1497</f>
        <v>7879.8</v>
      </c>
      <c r="H1496" s="85">
        <f>SUM(H1499)+H1502+H1497</f>
        <v>7830.6</v>
      </c>
      <c r="I1496" s="85">
        <f t="shared" si="62"/>
        <v>99.37561867052463</v>
      </c>
    </row>
    <row r="1497" spans="1:9" ht="42.75" hidden="1">
      <c r="A1497" s="149" t="s">
        <v>355</v>
      </c>
      <c r="B1497" s="96"/>
      <c r="C1497" s="90" t="s">
        <v>1348</v>
      </c>
      <c r="D1497" s="90" t="s">
        <v>1346</v>
      </c>
      <c r="E1497" s="90" t="s">
        <v>271</v>
      </c>
      <c r="F1497" s="116"/>
      <c r="G1497" s="85">
        <f>SUM(G1498)</f>
        <v>0</v>
      </c>
      <c r="H1497" s="85">
        <f>SUM(H1498)</f>
        <v>0</v>
      </c>
      <c r="I1497" s="85" t="e">
        <f t="shared" si="62"/>
        <v>#DIV/0!</v>
      </c>
    </row>
    <row r="1498" spans="1:9" ht="15.75" hidden="1">
      <c r="A1498" s="94" t="s">
        <v>304</v>
      </c>
      <c r="B1498" s="96"/>
      <c r="C1498" s="90" t="s">
        <v>1348</v>
      </c>
      <c r="D1498" s="90" t="s">
        <v>1346</v>
      </c>
      <c r="E1498" s="90" t="s">
        <v>271</v>
      </c>
      <c r="F1498" s="116" t="s">
        <v>1412</v>
      </c>
      <c r="G1498" s="85"/>
      <c r="H1498" s="85"/>
      <c r="I1498" s="85" t="e">
        <f t="shared" si="62"/>
        <v>#DIV/0!</v>
      </c>
    </row>
    <row r="1499" spans="1:9" ht="37.5" customHeight="1">
      <c r="A1499" s="149" t="s">
        <v>942</v>
      </c>
      <c r="B1499" s="96"/>
      <c r="C1499" s="90" t="s">
        <v>1348</v>
      </c>
      <c r="D1499" s="90" t="s">
        <v>1346</v>
      </c>
      <c r="E1499" s="90" t="s">
        <v>272</v>
      </c>
      <c r="F1499" s="116"/>
      <c r="G1499" s="85">
        <f>SUM(G1500:G1501)</f>
        <v>3993.4</v>
      </c>
      <c r="H1499" s="85">
        <f>SUM(H1500:H1501)</f>
        <v>3959.9</v>
      </c>
      <c r="I1499" s="85">
        <f t="shared" si="62"/>
        <v>99.16111584113789</v>
      </c>
    </row>
    <row r="1500" spans="1:9" ht="37.5" customHeight="1">
      <c r="A1500" s="94" t="s">
        <v>451</v>
      </c>
      <c r="B1500" s="96"/>
      <c r="C1500" s="90" t="s">
        <v>1348</v>
      </c>
      <c r="D1500" s="90" t="s">
        <v>1346</v>
      </c>
      <c r="E1500" s="90" t="s">
        <v>272</v>
      </c>
      <c r="F1500" s="116" t="s">
        <v>269</v>
      </c>
      <c r="G1500" s="85">
        <v>2470</v>
      </c>
      <c r="H1500" s="85">
        <v>2470</v>
      </c>
      <c r="I1500" s="85">
        <f t="shared" si="62"/>
        <v>100</v>
      </c>
    </row>
    <row r="1501" spans="1:9" ht="15.75">
      <c r="A1501" s="149" t="s">
        <v>313</v>
      </c>
      <c r="B1501" s="96"/>
      <c r="C1501" s="90" t="s">
        <v>1348</v>
      </c>
      <c r="D1501" s="90" t="s">
        <v>1346</v>
      </c>
      <c r="E1501" s="90" t="s">
        <v>272</v>
      </c>
      <c r="F1501" s="116" t="s">
        <v>317</v>
      </c>
      <c r="G1501" s="21">
        <v>1523.4</v>
      </c>
      <c r="H1501" s="21">
        <v>1489.9</v>
      </c>
      <c r="I1501" s="85">
        <f t="shared" si="62"/>
        <v>97.8009715110936</v>
      </c>
    </row>
    <row r="1502" spans="1:9" ht="21.75" customHeight="1">
      <c r="A1502" s="149" t="s">
        <v>452</v>
      </c>
      <c r="B1502" s="96"/>
      <c r="C1502" s="90" t="s">
        <v>1348</v>
      </c>
      <c r="D1502" s="90" t="s">
        <v>1346</v>
      </c>
      <c r="E1502" s="90" t="s">
        <v>273</v>
      </c>
      <c r="F1502" s="116"/>
      <c r="G1502" s="21">
        <f>SUM(G1503:G1504)</f>
        <v>3886.4</v>
      </c>
      <c r="H1502" s="21">
        <f>SUM(H1503:H1504)</f>
        <v>3870.7</v>
      </c>
      <c r="I1502" s="85">
        <f t="shared" si="62"/>
        <v>99.59602717167559</v>
      </c>
    </row>
    <row r="1503" spans="1:9" ht="43.5" customHeight="1">
      <c r="A1503" s="94" t="s">
        <v>547</v>
      </c>
      <c r="B1503" s="96"/>
      <c r="C1503" s="90" t="s">
        <v>1348</v>
      </c>
      <c r="D1503" s="90" t="s">
        <v>1346</v>
      </c>
      <c r="E1503" s="90" t="s">
        <v>273</v>
      </c>
      <c r="F1503" s="116" t="s">
        <v>269</v>
      </c>
      <c r="G1503" s="85">
        <v>3190.4</v>
      </c>
      <c r="H1503" s="85">
        <v>3174.9</v>
      </c>
      <c r="I1503" s="85">
        <f t="shared" si="62"/>
        <v>99.51416750250752</v>
      </c>
    </row>
    <row r="1504" spans="1:9" ht="15.75">
      <c r="A1504" s="149" t="s">
        <v>313</v>
      </c>
      <c r="B1504" s="96"/>
      <c r="C1504" s="90" t="s">
        <v>1348</v>
      </c>
      <c r="D1504" s="90" t="s">
        <v>1346</v>
      </c>
      <c r="E1504" s="90" t="s">
        <v>273</v>
      </c>
      <c r="F1504" s="116" t="s">
        <v>317</v>
      </c>
      <c r="G1504" s="21">
        <v>696</v>
      </c>
      <c r="H1504" s="21">
        <v>695.8</v>
      </c>
      <c r="I1504" s="85">
        <f t="shared" si="62"/>
        <v>99.97126436781608</v>
      </c>
    </row>
    <row r="1505" spans="1:9" ht="15" customHeight="1">
      <c r="A1505" s="266" t="s">
        <v>548</v>
      </c>
      <c r="B1505" s="148" t="s">
        <v>943</v>
      </c>
      <c r="C1505" s="92"/>
      <c r="D1505" s="92"/>
      <c r="E1505" s="92"/>
      <c r="F1505" s="86"/>
      <c r="G1505" s="255">
        <f>SUM(G1506+G1514)</f>
        <v>306718.8</v>
      </c>
      <c r="H1505" s="255">
        <f>SUM(H1506+H1514)</f>
        <v>252755.30000000002</v>
      </c>
      <c r="I1505" s="85">
        <f t="shared" si="62"/>
        <v>82.40619746816955</v>
      </c>
    </row>
    <row r="1506" spans="1:9" ht="15.75" hidden="1">
      <c r="A1506" s="95" t="s">
        <v>1334</v>
      </c>
      <c r="B1506" s="148"/>
      <c r="C1506" s="92" t="s">
        <v>1335</v>
      </c>
      <c r="D1506" s="92"/>
      <c r="E1506" s="92"/>
      <c r="F1506" s="86"/>
      <c r="G1506" s="85">
        <f>SUM(G1507)+G1511</f>
        <v>0</v>
      </c>
      <c r="H1506" s="85">
        <f>SUM(H1507)+H1511</f>
        <v>0</v>
      </c>
      <c r="I1506" s="85" t="e">
        <f aca="true" t="shared" si="63" ref="I1506:I1569">SUM(H1506/G1506*100)</f>
        <v>#DIV/0!</v>
      </c>
    </row>
    <row r="1507" spans="1:9" ht="15" hidden="1">
      <c r="A1507" s="95" t="s">
        <v>1336</v>
      </c>
      <c r="B1507" s="88"/>
      <c r="C1507" s="83" t="s">
        <v>1335</v>
      </c>
      <c r="D1507" s="83" t="s">
        <v>1335</v>
      </c>
      <c r="E1507" s="83"/>
      <c r="F1507" s="84"/>
      <c r="G1507" s="85">
        <f aca="true" t="shared" si="64" ref="G1507:H1509">SUM(G1508)</f>
        <v>0</v>
      </c>
      <c r="H1507" s="85">
        <f t="shared" si="64"/>
        <v>0</v>
      </c>
      <c r="I1507" s="85" t="e">
        <f t="shared" si="63"/>
        <v>#DIV/0!</v>
      </c>
    </row>
    <row r="1508" spans="1:9" ht="15" hidden="1">
      <c r="A1508" s="125" t="s">
        <v>1182</v>
      </c>
      <c r="B1508" s="88"/>
      <c r="C1508" s="83" t="s">
        <v>1335</v>
      </c>
      <c r="D1508" s="83" t="s">
        <v>1335</v>
      </c>
      <c r="E1508" s="83" t="s">
        <v>1338</v>
      </c>
      <c r="F1508" s="84"/>
      <c r="G1508" s="85">
        <f t="shared" si="64"/>
        <v>0</v>
      </c>
      <c r="H1508" s="85">
        <f t="shared" si="64"/>
        <v>0</v>
      </c>
      <c r="I1508" s="85" t="e">
        <f t="shared" si="63"/>
        <v>#DIV/0!</v>
      </c>
    </row>
    <row r="1509" spans="1:9" ht="15" hidden="1">
      <c r="A1509" s="125" t="s">
        <v>1193</v>
      </c>
      <c r="B1509" s="88"/>
      <c r="C1509" s="83" t="s">
        <v>1335</v>
      </c>
      <c r="D1509" s="83" t="s">
        <v>1335</v>
      </c>
      <c r="E1509" s="83" t="s">
        <v>1194</v>
      </c>
      <c r="F1509" s="84"/>
      <c r="G1509" s="85">
        <f t="shared" si="64"/>
        <v>0</v>
      </c>
      <c r="H1509" s="85">
        <f t="shared" si="64"/>
        <v>0</v>
      </c>
      <c r="I1509" s="85" t="e">
        <f t="shared" si="63"/>
        <v>#DIV/0!</v>
      </c>
    </row>
    <row r="1510" spans="1:9" ht="19.5" customHeight="1" hidden="1">
      <c r="A1510" s="94" t="s">
        <v>1411</v>
      </c>
      <c r="B1510" s="88"/>
      <c r="C1510" s="83" t="s">
        <v>1335</v>
      </c>
      <c r="D1510" s="83" t="s">
        <v>1335</v>
      </c>
      <c r="E1510" s="83" t="s">
        <v>1194</v>
      </c>
      <c r="F1510" s="84" t="s">
        <v>1412</v>
      </c>
      <c r="G1510" s="85"/>
      <c r="H1510" s="85"/>
      <c r="I1510" s="85" t="e">
        <f t="shared" si="63"/>
        <v>#DIV/0!</v>
      </c>
    </row>
    <row r="1511" spans="1:9" ht="19.5" customHeight="1" hidden="1">
      <c r="A1511" s="94" t="s">
        <v>1199</v>
      </c>
      <c r="B1511" s="88"/>
      <c r="C1511" s="83" t="s">
        <v>1335</v>
      </c>
      <c r="D1511" s="83" t="s">
        <v>1463</v>
      </c>
      <c r="E1511" s="83"/>
      <c r="F1511" s="84"/>
      <c r="G1511" s="85">
        <f>SUM(G1512)</f>
        <v>0</v>
      </c>
      <c r="H1511" s="85">
        <f>SUM(H1512)</f>
        <v>0</v>
      </c>
      <c r="I1511" s="85" t="e">
        <f t="shared" si="63"/>
        <v>#DIV/0!</v>
      </c>
    </row>
    <row r="1512" spans="1:9" ht="19.5" customHeight="1" hidden="1">
      <c r="A1512" s="94" t="s">
        <v>1374</v>
      </c>
      <c r="B1512" s="88"/>
      <c r="C1512" s="83" t="s">
        <v>1335</v>
      </c>
      <c r="D1512" s="83" t="s">
        <v>1463</v>
      </c>
      <c r="E1512" s="83" t="s">
        <v>1375</v>
      </c>
      <c r="F1512" s="84"/>
      <c r="G1512" s="85">
        <f>SUM(G1513)</f>
        <v>0</v>
      </c>
      <c r="H1512" s="85">
        <f>SUM(H1513)</f>
        <v>0</v>
      </c>
      <c r="I1512" s="85" t="e">
        <f t="shared" si="63"/>
        <v>#DIV/0!</v>
      </c>
    </row>
    <row r="1513" spans="1:9" ht="19.5" customHeight="1" hidden="1">
      <c r="A1513" s="95" t="s">
        <v>274</v>
      </c>
      <c r="B1513" s="88"/>
      <c r="C1513" s="83" t="s">
        <v>1335</v>
      </c>
      <c r="D1513" s="83" t="s">
        <v>1463</v>
      </c>
      <c r="E1513" s="83" t="s">
        <v>1375</v>
      </c>
      <c r="F1513" s="84" t="s">
        <v>275</v>
      </c>
      <c r="G1513" s="85"/>
      <c r="H1513" s="85"/>
      <c r="I1513" s="85" t="e">
        <f t="shared" si="63"/>
        <v>#DIV/0!</v>
      </c>
    </row>
    <row r="1514" spans="1:11" ht="15">
      <c r="A1514" s="95" t="s">
        <v>276</v>
      </c>
      <c r="B1514" s="82"/>
      <c r="C1514" s="92" t="s">
        <v>1463</v>
      </c>
      <c r="D1514" s="92"/>
      <c r="E1514" s="92"/>
      <c r="F1514" s="86"/>
      <c r="G1514" s="85">
        <f>SUM(G1515+G1535+G1584+G1596+G1579)</f>
        <v>306718.8</v>
      </c>
      <c r="H1514" s="85">
        <f>SUM(H1515+H1535+H1584+H1596+H1579)</f>
        <v>252755.30000000002</v>
      </c>
      <c r="I1514" s="85">
        <f t="shared" si="63"/>
        <v>82.40619746816955</v>
      </c>
      <c r="K1514" s="283"/>
    </row>
    <row r="1515" spans="1:9" ht="13.5" customHeight="1">
      <c r="A1515" s="95" t="s">
        <v>277</v>
      </c>
      <c r="B1515" s="82"/>
      <c r="C1515" s="92" t="s">
        <v>1463</v>
      </c>
      <c r="D1515" s="92" t="s">
        <v>1312</v>
      </c>
      <c r="E1515" s="92"/>
      <c r="F1515" s="86"/>
      <c r="G1515" s="85">
        <f>SUM(G1516+G1519)</f>
        <v>16086.000000000002</v>
      </c>
      <c r="H1515" s="85">
        <f>SUM(H1516+H1519)</f>
        <v>15913.300000000001</v>
      </c>
      <c r="I1515" s="85">
        <f t="shared" si="63"/>
        <v>98.92639562352356</v>
      </c>
    </row>
    <row r="1516" spans="1:9" ht="29.25" customHeight="1">
      <c r="A1516" s="95" t="s">
        <v>1330</v>
      </c>
      <c r="B1516" s="82"/>
      <c r="C1516" s="92" t="s">
        <v>1463</v>
      </c>
      <c r="D1516" s="92" t="s">
        <v>1312</v>
      </c>
      <c r="E1516" s="83" t="s">
        <v>1331</v>
      </c>
      <c r="F1516" s="87"/>
      <c r="G1516" s="85">
        <f>SUM(G1517)</f>
        <v>265.1</v>
      </c>
      <c r="H1516" s="85">
        <f>SUM(H1517)</f>
        <v>265.1</v>
      </c>
      <c r="I1516" s="85">
        <f t="shared" si="63"/>
        <v>100</v>
      </c>
    </row>
    <row r="1517" spans="1:9" ht="32.25" customHeight="1">
      <c r="A1517" s="122" t="s">
        <v>376</v>
      </c>
      <c r="B1517" s="82"/>
      <c r="C1517" s="92" t="s">
        <v>1463</v>
      </c>
      <c r="D1517" s="92" t="s">
        <v>1312</v>
      </c>
      <c r="E1517" s="83" t="s">
        <v>377</v>
      </c>
      <c r="F1517" s="86"/>
      <c r="G1517" s="85">
        <f>SUM(G1518)</f>
        <v>265.1</v>
      </c>
      <c r="H1517" s="85">
        <f>SUM(H1518)</f>
        <v>265.1</v>
      </c>
      <c r="I1517" s="85">
        <f t="shared" si="63"/>
        <v>100</v>
      </c>
    </row>
    <row r="1518" spans="1:9" ht="19.5" customHeight="1">
      <c r="A1518" s="94" t="s">
        <v>378</v>
      </c>
      <c r="B1518" s="82"/>
      <c r="C1518" s="92" t="s">
        <v>1463</v>
      </c>
      <c r="D1518" s="92" t="s">
        <v>1312</v>
      </c>
      <c r="E1518" s="83" t="s">
        <v>377</v>
      </c>
      <c r="F1518" s="116" t="s">
        <v>317</v>
      </c>
      <c r="G1518" s="85">
        <v>265.1</v>
      </c>
      <c r="H1518" s="85">
        <v>265.1</v>
      </c>
      <c r="I1518" s="85">
        <f t="shared" si="63"/>
        <v>100</v>
      </c>
    </row>
    <row r="1519" spans="1:9" ht="15">
      <c r="A1519" s="95" t="s">
        <v>900</v>
      </c>
      <c r="B1519" s="82"/>
      <c r="C1519" s="92" t="s">
        <v>1463</v>
      </c>
      <c r="D1519" s="92" t="s">
        <v>1312</v>
      </c>
      <c r="E1519" s="92" t="s">
        <v>281</v>
      </c>
      <c r="F1519" s="86"/>
      <c r="G1519" s="85">
        <f>SUM(G1520)</f>
        <v>15820.900000000001</v>
      </c>
      <c r="H1519" s="85">
        <f>SUM(H1520)</f>
        <v>15648.2</v>
      </c>
      <c r="I1519" s="85">
        <f t="shared" si="63"/>
        <v>98.90840596931906</v>
      </c>
    </row>
    <row r="1520" spans="1:9" ht="15.75">
      <c r="A1520" s="95" t="s">
        <v>441</v>
      </c>
      <c r="B1520" s="148"/>
      <c r="C1520" s="92" t="s">
        <v>1463</v>
      </c>
      <c r="D1520" s="92" t="s">
        <v>1312</v>
      </c>
      <c r="E1520" s="92" t="s">
        <v>453</v>
      </c>
      <c r="F1520" s="86"/>
      <c r="G1520" s="85">
        <f>SUM(G1531)+G1521</f>
        <v>15820.900000000001</v>
      </c>
      <c r="H1520" s="85">
        <f>SUM(H1531)+H1521</f>
        <v>15648.2</v>
      </c>
      <c r="I1520" s="85">
        <f t="shared" si="63"/>
        <v>98.90840596931906</v>
      </c>
    </row>
    <row r="1521" spans="1:9" ht="15" customHeight="1">
      <c r="A1521" s="94" t="s">
        <v>313</v>
      </c>
      <c r="B1521" s="148"/>
      <c r="C1521" s="92" t="s">
        <v>1463</v>
      </c>
      <c r="D1521" s="92" t="s">
        <v>1312</v>
      </c>
      <c r="E1521" s="92" t="s">
        <v>455</v>
      </c>
      <c r="F1521" s="86"/>
      <c r="G1521" s="85">
        <f>SUM(G1526+G1528)+G1522+G1524</f>
        <v>6239.8</v>
      </c>
      <c r="H1521" s="85">
        <f>SUM(H1526+H1528)+H1522+H1524</f>
        <v>6067.099999999999</v>
      </c>
      <c r="I1521" s="85">
        <f t="shared" si="63"/>
        <v>97.23228308599633</v>
      </c>
    </row>
    <row r="1522" spans="1:9" ht="33" customHeight="1">
      <c r="A1522" s="94" t="s">
        <v>315</v>
      </c>
      <c r="B1522" s="148"/>
      <c r="C1522" s="92" t="s">
        <v>1463</v>
      </c>
      <c r="D1522" s="92" t="s">
        <v>1312</v>
      </c>
      <c r="E1522" s="92" t="s">
        <v>456</v>
      </c>
      <c r="F1522" s="86"/>
      <c r="G1522" s="85">
        <f>SUM(G1523)</f>
        <v>3136.3</v>
      </c>
      <c r="H1522" s="85">
        <f>SUM(H1523)</f>
        <v>3136.3</v>
      </c>
      <c r="I1522" s="85">
        <f t="shared" si="63"/>
        <v>100</v>
      </c>
    </row>
    <row r="1523" spans="1:9" ht="15" customHeight="1">
      <c r="A1523" s="94" t="s">
        <v>378</v>
      </c>
      <c r="B1523" s="148"/>
      <c r="C1523" s="92" t="s">
        <v>1463</v>
      </c>
      <c r="D1523" s="92" t="s">
        <v>1312</v>
      </c>
      <c r="E1523" s="92" t="s">
        <v>456</v>
      </c>
      <c r="F1523" s="86" t="s">
        <v>317</v>
      </c>
      <c r="G1523" s="85">
        <v>3136.3</v>
      </c>
      <c r="H1523" s="85">
        <v>3136.3</v>
      </c>
      <c r="I1523" s="85">
        <f t="shared" si="63"/>
        <v>100</v>
      </c>
    </row>
    <row r="1524" spans="1:9" ht="15" customHeight="1">
      <c r="A1524" s="94" t="s">
        <v>389</v>
      </c>
      <c r="B1524" s="148"/>
      <c r="C1524" s="92" t="s">
        <v>1463</v>
      </c>
      <c r="D1524" s="92" t="s">
        <v>1312</v>
      </c>
      <c r="E1524" s="92" t="s">
        <v>457</v>
      </c>
      <c r="F1524" s="86"/>
      <c r="G1524" s="85">
        <f>SUM(G1525)</f>
        <v>158.2</v>
      </c>
      <c r="H1524" s="85">
        <f>SUM(H1525)</f>
        <v>158.2</v>
      </c>
      <c r="I1524" s="85">
        <f t="shared" si="63"/>
        <v>100</v>
      </c>
    </row>
    <row r="1525" spans="1:9" ht="15" customHeight="1">
      <c r="A1525" s="94" t="s">
        <v>378</v>
      </c>
      <c r="B1525" s="148"/>
      <c r="C1525" s="92" t="s">
        <v>1463</v>
      </c>
      <c r="D1525" s="92" t="s">
        <v>1312</v>
      </c>
      <c r="E1525" s="92" t="s">
        <v>457</v>
      </c>
      <c r="F1525" s="86" t="s">
        <v>317</v>
      </c>
      <c r="G1525" s="85">
        <v>158.2</v>
      </c>
      <c r="H1525" s="85">
        <v>158.2</v>
      </c>
      <c r="I1525" s="85">
        <f t="shared" si="63"/>
        <v>100</v>
      </c>
    </row>
    <row r="1526" spans="1:9" ht="28.5">
      <c r="A1526" s="94" t="s">
        <v>320</v>
      </c>
      <c r="B1526" s="148"/>
      <c r="C1526" s="92" t="s">
        <v>1463</v>
      </c>
      <c r="D1526" s="92" t="s">
        <v>1312</v>
      </c>
      <c r="E1526" s="92" t="s">
        <v>458</v>
      </c>
      <c r="F1526" s="86"/>
      <c r="G1526" s="85">
        <f>SUM(G1527)</f>
        <v>85</v>
      </c>
      <c r="H1526" s="85">
        <f>SUM(H1527)</f>
        <v>85</v>
      </c>
      <c r="I1526" s="85">
        <f t="shared" si="63"/>
        <v>100</v>
      </c>
    </row>
    <row r="1527" spans="1:9" ht="15.75">
      <c r="A1527" s="94" t="s">
        <v>378</v>
      </c>
      <c r="B1527" s="148"/>
      <c r="C1527" s="92" t="s">
        <v>1463</v>
      </c>
      <c r="D1527" s="92" t="s">
        <v>1312</v>
      </c>
      <c r="E1527" s="92" t="s">
        <v>458</v>
      </c>
      <c r="F1527" s="86" t="s">
        <v>317</v>
      </c>
      <c r="G1527" s="85">
        <v>85</v>
      </c>
      <c r="H1527" s="85">
        <v>85</v>
      </c>
      <c r="I1527" s="85">
        <f t="shared" si="63"/>
        <v>100</v>
      </c>
    </row>
    <row r="1528" spans="1:9" ht="15.75">
      <c r="A1528" s="95" t="s">
        <v>322</v>
      </c>
      <c r="B1528" s="148"/>
      <c r="C1528" s="92" t="s">
        <v>1463</v>
      </c>
      <c r="D1528" s="92" t="s">
        <v>1312</v>
      </c>
      <c r="E1528" s="92" t="s">
        <v>459</v>
      </c>
      <c r="F1528" s="86"/>
      <c r="G1528" s="85">
        <f>SUM(G1529)</f>
        <v>2860.3</v>
      </c>
      <c r="H1528" s="85">
        <f>SUM(H1529)</f>
        <v>2687.6</v>
      </c>
      <c r="I1528" s="85">
        <f t="shared" si="63"/>
        <v>93.9621718001608</v>
      </c>
    </row>
    <row r="1529" spans="1:9" ht="15.75">
      <c r="A1529" s="95" t="s">
        <v>313</v>
      </c>
      <c r="B1529" s="148"/>
      <c r="C1529" s="92" t="s">
        <v>1463</v>
      </c>
      <c r="D1529" s="92" t="s">
        <v>1312</v>
      </c>
      <c r="E1529" s="92" t="s">
        <v>459</v>
      </c>
      <c r="F1529" s="86" t="s">
        <v>317</v>
      </c>
      <c r="G1529" s="85">
        <v>2860.3</v>
      </c>
      <c r="H1529" s="85">
        <v>2687.6</v>
      </c>
      <c r="I1529" s="85">
        <f t="shared" si="63"/>
        <v>93.9621718001608</v>
      </c>
    </row>
    <row r="1530" spans="1:9" ht="28.5">
      <c r="A1530" s="95" t="s">
        <v>460</v>
      </c>
      <c r="B1530" s="148"/>
      <c r="C1530" s="92" t="s">
        <v>1463</v>
      </c>
      <c r="D1530" s="92" t="s">
        <v>1312</v>
      </c>
      <c r="E1530" s="92" t="s">
        <v>461</v>
      </c>
      <c r="F1530" s="86"/>
      <c r="G1530" s="85">
        <f>SUM(G1531)</f>
        <v>9581.1</v>
      </c>
      <c r="H1530" s="85">
        <f>SUM(H1531)</f>
        <v>9581.1</v>
      </c>
      <c r="I1530" s="85">
        <f t="shared" si="63"/>
        <v>100</v>
      </c>
    </row>
    <row r="1531" spans="1:9" ht="42" customHeight="1">
      <c r="A1531" s="94" t="s">
        <v>308</v>
      </c>
      <c r="B1531" s="107"/>
      <c r="C1531" s="92" t="s">
        <v>1463</v>
      </c>
      <c r="D1531" s="92" t="s">
        <v>1312</v>
      </c>
      <c r="E1531" s="92" t="s">
        <v>461</v>
      </c>
      <c r="F1531" s="87" t="s">
        <v>1173</v>
      </c>
      <c r="G1531" s="85">
        <v>9581.1</v>
      </c>
      <c r="H1531" s="85">
        <v>9581.1</v>
      </c>
      <c r="I1531" s="85">
        <f t="shared" si="63"/>
        <v>100</v>
      </c>
    </row>
    <row r="1532" spans="1:9" ht="19.5" customHeight="1" hidden="1">
      <c r="A1532" s="94" t="s">
        <v>1128</v>
      </c>
      <c r="B1532" s="82"/>
      <c r="C1532" s="92" t="s">
        <v>1463</v>
      </c>
      <c r="D1532" s="92" t="s">
        <v>1312</v>
      </c>
      <c r="E1532" s="92" t="s">
        <v>282</v>
      </c>
      <c r="F1532" s="86" t="s">
        <v>1129</v>
      </c>
      <c r="G1532" s="85"/>
      <c r="H1532" s="85"/>
      <c r="I1532" s="85" t="e">
        <f t="shared" si="63"/>
        <v>#DIV/0!</v>
      </c>
    </row>
    <row r="1533" spans="1:9" ht="19.5" customHeight="1" hidden="1">
      <c r="A1533" s="95" t="s">
        <v>411</v>
      </c>
      <c r="B1533" s="82"/>
      <c r="C1533" s="92" t="s">
        <v>283</v>
      </c>
      <c r="D1533" s="92" t="s">
        <v>1312</v>
      </c>
      <c r="E1533" s="92" t="s">
        <v>284</v>
      </c>
      <c r="F1533" s="86"/>
      <c r="G1533" s="85">
        <f>SUM(G1534)</f>
        <v>0</v>
      </c>
      <c r="H1533" s="85">
        <f>SUM(H1534)</f>
        <v>0</v>
      </c>
      <c r="I1533" s="85" t="e">
        <f t="shared" si="63"/>
        <v>#DIV/0!</v>
      </c>
    </row>
    <row r="1534" spans="1:9" ht="12" customHeight="1" hidden="1">
      <c r="A1534" s="94" t="s">
        <v>1411</v>
      </c>
      <c r="B1534" s="82"/>
      <c r="C1534" s="92" t="s">
        <v>283</v>
      </c>
      <c r="D1534" s="92" t="s">
        <v>1312</v>
      </c>
      <c r="E1534" s="92" t="s">
        <v>284</v>
      </c>
      <c r="F1534" s="86" t="s">
        <v>1412</v>
      </c>
      <c r="G1534" s="85"/>
      <c r="H1534" s="85"/>
      <c r="I1534" s="85" t="e">
        <f t="shared" si="63"/>
        <v>#DIV/0!</v>
      </c>
    </row>
    <row r="1535" spans="1:9" ht="15">
      <c r="A1535" s="95" t="s">
        <v>285</v>
      </c>
      <c r="B1535" s="82"/>
      <c r="C1535" s="92" t="s">
        <v>1463</v>
      </c>
      <c r="D1535" s="92" t="s">
        <v>1314</v>
      </c>
      <c r="E1535" s="92"/>
      <c r="F1535" s="86"/>
      <c r="G1535" s="85">
        <f>SUM(G1539+G1557+G1569+G1576)+G1536</f>
        <v>25011.4</v>
      </c>
      <c r="H1535" s="85">
        <f>SUM(H1539+H1557+H1569+H1576)+H1536</f>
        <v>24972.9</v>
      </c>
      <c r="I1535" s="85">
        <f t="shared" si="63"/>
        <v>99.84607019199245</v>
      </c>
    </row>
    <row r="1536" spans="1:9" ht="28.5">
      <c r="A1536" s="95" t="s">
        <v>1330</v>
      </c>
      <c r="B1536" s="82"/>
      <c r="C1536" s="92" t="s">
        <v>1463</v>
      </c>
      <c r="D1536" s="92" t="s">
        <v>1314</v>
      </c>
      <c r="E1536" s="83" t="s">
        <v>1331</v>
      </c>
      <c r="F1536" s="87"/>
      <c r="G1536" s="85">
        <f>SUM(G1537)</f>
        <v>334.5</v>
      </c>
      <c r="H1536" s="85">
        <f>SUM(H1537)</f>
        <v>334.5</v>
      </c>
      <c r="I1536" s="85">
        <f t="shared" si="63"/>
        <v>100</v>
      </c>
    </row>
    <row r="1537" spans="1:9" ht="28.5">
      <c r="A1537" s="122" t="s">
        <v>376</v>
      </c>
      <c r="B1537" s="82"/>
      <c r="C1537" s="92" t="s">
        <v>1463</v>
      </c>
      <c r="D1537" s="92" t="s">
        <v>1314</v>
      </c>
      <c r="E1537" s="83" t="s">
        <v>377</v>
      </c>
      <c r="F1537" s="86"/>
      <c r="G1537" s="85">
        <f>SUM(G1538)</f>
        <v>334.5</v>
      </c>
      <c r="H1537" s="85">
        <f>SUM(H1538)</f>
        <v>334.5</v>
      </c>
      <c r="I1537" s="85">
        <f t="shared" si="63"/>
        <v>100</v>
      </c>
    </row>
    <row r="1538" spans="1:9" ht="15">
      <c r="A1538" s="95" t="s">
        <v>313</v>
      </c>
      <c r="B1538" s="82"/>
      <c r="C1538" s="92" t="s">
        <v>1463</v>
      </c>
      <c r="D1538" s="92" t="s">
        <v>1314</v>
      </c>
      <c r="E1538" s="83" t="s">
        <v>377</v>
      </c>
      <c r="F1538" s="116" t="s">
        <v>317</v>
      </c>
      <c r="G1538" s="85">
        <v>334.5</v>
      </c>
      <c r="H1538" s="85">
        <v>334.5</v>
      </c>
      <c r="I1538" s="85">
        <f t="shared" si="63"/>
        <v>100</v>
      </c>
    </row>
    <row r="1539" spans="1:9" ht="15">
      <c r="A1539" s="95" t="s">
        <v>900</v>
      </c>
      <c r="B1539" s="82"/>
      <c r="C1539" s="92" t="s">
        <v>1463</v>
      </c>
      <c r="D1539" s="92" t="s">
        <v>1314</v>
      </c>
      <c r="E1539" s="92" t="s">
        <v>281</v>
      </c>
      <c r="F1539" s="86"/>
      <c r="G1539" s="85">
        <f>SUM(G1540)</f>
        <v>13528.5</v>
      </c>
      <c r="H1539" s="85">
        <f>SUM(H1540)</f>
        <v>13528.3</v>
      </c>
      <c r="I1539" s="85">
        <f t="shared" si="63"/>
        <v>99.99852163950179</v>
      </c>
    </row>
    <row r="1540" spans="1:9" ht="15.75">
      <c r="A1540" s="95" t="s">
        <v>441</v>
      </c>
      <c r="B1540" s="148"/>
      <c r="C1540" s="92" t="s">
        <v>1463</v>
      </c>
      <c r="D1540" s="92" t="s">
        <v>1314</v>
      </c>
      <c r="E1540" s="92" t="s">
        <v>453</v>
      </c>
      <c r="F1540" s="86"/>
      <c r="G1540" s="85">
        <f>SUM(G1553)+G1541+G1550</f>
        <v>13528.5</v>
      </c>
      <c r="H1540" s="85">
        <f>SUM(H1553)+H1541+H1550</f>
        <v>13528.3</v>
      </c>
      <c r="I1540" s="85">
        <f t="shared" si="63"/>
        <v>99.99852163950179</v>
      </c>
    </row>
    <row r="1541" spans="1:9" ht="15.75">
      <c r="A1541" s="94" t="s">
        <v>313</v>
      </c>
      <c r="B1541" s="148"/>
      <c r="C1541" s="92" t="s">
        <v>1463</v>
      </c>
      <c r="D1541" s="92" t="s">
        <v>1314</v>
      </c>
      <c r="E1541" s="92" t="s">
        <v>455</v>
      </c>
      <c r="F1541" s="86"/>
      <c r="G1541" s="85">
        <f>SUM(G1548)+G1546+G1542+G1544</f>
        <v>3480</v>
      </c>
      <c r="H1541" s="85">
        <f>SUM(H1548)+H1546+H1542+H1544</f>
        <v>3479.7999999999997</v>
      </c>
      <c r="I1541" s="85">
        <f t="shared" si="63"/>
        <v>99.9942528735632</v>
      </c>
    </row>
    <row r="1542" spans="1:9" ht="28.5">
      <c r="A1542" s="94" t="s">
        <v>315</v>
      </c>
      <c r="B1542" s="148"/>
      <c r="C1542" s="92" t="s">
        <v>1463</v>
      </c>
      <c r="D1542" s="92" t="s">
        <v>1314</v>
      </c>
      <c r="E1542" s="92" t="s">
        <v>456</v>
      </c>
      <c r="F1542" s="86"/>
      <c r="G1542" s="85">
        <f>SUM(G1543)</f>
        <v>880.9</v>
      </c>
      <c r="H1542" s="85">
        <f>SUM(H1543)</f>
        <v>880.7</v>
      </c>
      <c r="I1542" s="85">
        <f t="shared" si="63"/>
        <v>99.97729594732661</v>
      </c>
    </row>
    <row r="1543" spans="1:9" ht="15.75">
      <c r="A1543" s="94" t="s">
        <v>378</v>
      </c>
      <c r="B1543" s="148"/>
      <c r="C1543" s="92" t="s">
        <v>1463</v>
      </c>
      <c r="D1543" s="92" t="s">
        <v>1314</v>
      </c>
      <c r="E1543" s="92" t="s">
        <v>456</v>
      </c>
      <c r="F1543" s="86" t="s">
        <v>317</v>
      </c>
      <c r="G1543" s="85">
        <v>880.9</v>
      </c>
      <c r="H1543" s="85">
        <v>880.7</v>
      </c>
      <c r="I1543" s="85">
        <f t="shared" si="63"/>
        <v>99.97729594732661</v>
      </c>
    </row>
    <row r="1544" spans="1:9" ht="28.5">
      <c r="A1544" s="94" t="s">
        <v>389</v>
      </c>
      <c r="B1544" s="148"/>
      <c r="C1544" s="92" t="s">
        <v>1463</v>
      </c>
      <c r="D1544" s="92" t="s">
        <v>1314</v>
      </c>
      <c r="E1544" s="92" t="s">
        <v>457</v>
      </c>
      <c r="F1544" s="86"/>
      <c r="G1544" s="85">
        <f>SUM(G1545)</f>
        <v>111.4</v>
      </c>
      <c r="H1544" s="85">
        <f>SUM(H1545)</f>
        <v>111.4</v>
      </c>
      <c r="I1544" s="85">
        <f t="shared" si="63"/>
        <v>100</v>
      </c>
    </row>
    <row r="1545" spans="1:9" ht="15.75">
      <c r="A1545" s="94" t="s">
        <v>378</v>
      </c>
      <c r="B1545" s="148"/>
      <c r="C1545" s="92" t="s">
        <v>1463</v>
      </c>
      <c r="D1545" s="92" t="s">
        <v>1314</v>
      </c>
      <c r="E1545" s="92" t="s">
        <v>457</v>
      </c>
      <c r="F1545" s="86" t="s">
        <v>317</v>
      </c>
      <c r="G1545" s="85">
        <v>111.4</v>
      </c>
      <c r="H1545" s="85">
        <v>111.4</v>
      </c>
      <c r="I1545" s="85">
        <f t="shared" si="63"/>
        <v>100</v>
      </c>
    </row>
    <row r="1546" spans="1:9" ht="28.5">
      <c r="A1546" s="94" t="s">
        <v>320</v>
      </c>
      <c r="B1546" s="148"/>
      <c r="C1546" s="92" t="s">
        <v>1463</v>
      </c>
      <c r="D1546" s="92" t="s">
        <v>1314</v>
      </c>
      <c r="E1546" s="92" t="s">
        <v>458</v>
      </c>
      <c r="F1546" s="86"/>
      <c r="G1546" s="85">
        <f>SUM(G1547)</f>
        <v>510.5</v>
      </c>
      <c r="H1546" s="85">
        <f>SUM(H1547)</f>
        <v>510.5</v>
      </c>
      <c r="I1546" s="85">
        <f t="shared" si="63"/>
        <v>100</v>
      </c>
    </row>
    <row r="1547" spans="1:9" ht="15.75">
      <c r="A1547" s="94" t="s">
        <v>378</v>
      </c>
      <c r="B1547" s="148"/>
      <c r="C1547" s="92" t="s">
        <v>1463</v>
      </c>
      <c r="D1547" s="92" t="s">
        <v>1314</v>
      </c>
      <c r="E1547" s="92" t="s">
        <v>458</v>
      </c>
      <c r="F1547" s="86" t="s">
        <v>317</v>
      </c>
      <c r="G1547" s="85">
        <v>510.5</v>
      </c>
      <c r="H1547" s="85">
        <v>510.5</v>
      </c>
      <c r="I1547" s="85">
        <f t="shared" si="63"/>
        <v>100</v>
      </c>
    </row>
    <row r="1548" spans="1:9" ht="15.75">
      <c r="A1548" s="95" t="s">
        <v>322</v>
      </c>
      <c r="B1548" s="148"/>
      <c r="C1548" s="92" t="s">
        <v>1463</v>
      </c>
      <c r="D1548" s="92" t="s">
        <v>1314</v>
      </c>
      <c r="E1548" s="92" t="s">
        <v>459</v>
      </c>
      <c r="F1548" s="86"/>
      <c r="G1548" s="85">
        <f>SUM(G1549)</f>
        <v>1977.2</v>
      </c>
      <c r="H1548" s="85">
        <f>SUM(H1549)</f>
        <v>1977.2</v>
      </c>
      <c r="I1548" s="85">
        <f t="shared" si="63"/>
        <v>100</v>
      </c>
    </row>
    <row r="1549" spans="1:9" ht="17.25" customHeight="1">
      <c r="A1549" s="94" t="s">
        <v>378</v>
      </c>
      <c r="B1549" s="148"/>
      <c r="C1549" s="92" t="s">
        <v>1463</v>
      </c>
      <c r="D1549" s="92" t="s">
        <v>1314</v>
      </c>
      <c r="E1549" s="92" t="s">
        <v>459</v>
      </c>
      <c r="F1549" s="86" t="s">
        <v>317</v>
      </c>
      <c r="G1549" s="85">
        <v>1977.2</v>
      </c>
      <c r="H1549" s="85">
        <v>1977.2</v>
      </c>
      <c r="I1549" s="85">
        <f t="shared" si="63"/>
        <v>100</v>
      </c>
    </row>
    <row r="1550" spans="1:9" ht="13.5" customHeight="1" hidden="1">
      <c r="A1550" s="94" t="s">
        <v>320</v>
      </c>
      <c r="B1550" s="148"/>
      <c r="C1550" s="92" t="s">
        <v>1463</v>
      </c>
      <c r="D1550" s="92" t="s">
        <v>1314</v>
      </c>
      <c r="E1550" s="92" t="s">
        <v>458</v>
      </c>
      <c r="F1550" s="86"/>
      <c r="G1550" s="85">
        <f>SUM(G1551)</f>
        <v>0</v>
      </c>
      <c r="H1550" s="85">
        <f>SUM(H1551)</f>
        <v>0</v>
      </c>
      <c r="I1550" s="85" t="e">
        <f t="shared" si="63"/>
        <v>#DIV/0!</v>
      </c>
    </row>
    <row r="1551" spans="1:9" ht="13.5" customHeight="1" hidden="1">
      <c r="A1551" s="94" t="s">
        <v>378</v>
      </c>
      <c r="B1551" s="148"/>
      <c r="C1551" s="92" t="s">
        <v>1463</v>
      </c>
      <c r="D1551" s="92" t="s">
        <v>1314</v>
      </c>
      <c r="E1551" s="92" t="s">
        <v>458</v>
      </c>
      <c r="F1551" s="86" t="s">
        <v>317</v>
      </c>
      <c r="G1551" s="85"/>
      <c r="H1551" s="85"/>
      <c r="I1551" s="85" t="e">
        <f t="shared" si="63"/>
        <v>#DIV/0!</v>
      </c>
    </row>
    <row r="1552" spans="1:9" ht="38.25" customHeight="1">
      <c r="A1552" s="95" t="s">
        <v>460</v>
      </c>
      <c r="B1552" s="148"/>
      <c r="C1552" s="92" t="s">
        <v>1463</v>
      </c>
      <c r="D1552" s="92" t="s">
        <v>1314</v>
      </c>
      <c r="E1552" s="92" t="s">
        <v>461</v>
      </c>
      <c r="F1552" s="86"/>
      <c r="G1552" s="85">
        <f>SUM(G1553)</f>
        <v>10048.5</v>
      </c>
      <c r="H1552" s="85">
        <f>SUM(H1553)</f>
        <v>10048.5</v>
      </c>
      <c r="I1552" s="85">
        <f t="shared" si="63"/>
        <v>100</v>
      </c>
    </row>
    <row r="1553" spans="1:9" ht="49.5" customHeight="1">
      <c r="A1553" s="94" t="s">
        <v>308</v>
      </c>
      <c r="B1553" s="107"/>
      <c r="C1553" s="92" t="s">
        <v>1463</v>
      </c>
      <c r="D1553" s="92" t="s">
        <v>1314</v>
      </c>
      <c r="E1553" s="92" t="s">
        <v>461</v>
      </c>
      <c r="F1553" s="87" t="s">
        <v>1173</v>
      </c>
      <c r="G1553" s="85">
        <v>10048.5</v>
      </c>
      <c r="H1553" s="85">
        <v>10048.5</v>
      </c>
      <c r="I1553" s="85">
        <f t="shared" si="63"/>
        <v>100</v>
      </c>
    </row>
    <row r="1554" spans="1:9" ht="19.5" customHeight="1" hidden="1">
      <c r="A1554" s="94" t="s">
        <v>1128</v>
      </c>
      <c r="B1554" s="82"/>
      <c r="C1554" s="92" t="s">
        <v>1463</v>
      </c>
      <c r="D1554" s="92" t="s">
        <v>1314</v>
      </c>
      <c r="E1554" s="92" t="s">
        <v>282</v>
      </c>
      <c r="F1554" s="86" t="s">
        <v>1129</v>
      </c>
      <c r="G1554" s="85"/>
      <c r="H1554" s="85"/>
      <c r="I1554" s="85" t="e">
        <f t="shared" si="63"/>
        <v>#DIV/0!</v>
      </c>
    </row>
    <row r="1555" spans="1:9" ht="19.5" customHeight="1" hidden="1">
      <c r="A1555" s="95" t="s">
        <v>411</v>
      </c>
      <c r="B1555" s="82"/>
      <c r="C1555" s="92" t="s">
        <v>1463</v>
      </c>
      <c r="D1555" s="92" t="s">
        <v>1314</v>
      </c>
      <c r="E1555" s="92" t="s">
        <v>284</v>
      </c>
      <c r="F1555" s="86"/>
      <c r="G1555" s="85">
        <f>SUM(G1556)</f>
        <v>0</v>
      </c>
      <c r="H1555" s="85">
        <f>SUM(H1556)</f>
        <v>0</v>
      </c>
      <c r="I1555" s="85" t="e">
        <f t="shared" si="63"/>
        <v>#DIV/0!</v>
      </c>
    </row>
    <row r="1556" spans="1:9" ht="15" hidden="1">
      <c r="A1556" s="94" t="s">
        <v>1411</v>
      </c>
      <c r="B1556" s="82"/>
      <c r="C1556" s="92" t="s">
        <v>1463</v>
      </c>
      <c r="D1556" s="92" t="s">
        <v>1314</v>
      </c>
      <c r="E1556" s="92" t="s">
        <v>284</v>
      </c>
      <c r="F1556" s="86" t="s">
        <v>1412</v>
      </c>
      <c r="G1556" s="85"/>
      <c r="H1556" s="85"/>
      <c r="I1556" s="85" t="e">
        <f t="shared" si="63"/>
        <v>#DIV/0!</v>
      </c>
    </row>
    <row r="1557" spans="1:9" ht="18.75" customHeight="1">
      <c r="A1557" s="95" t="s">
        <v>286</v>
      </c>
      <c r="B1557" s="82"/>
      <c r="C1557" s="92" t="s">
        <v>1463</v>
      </c>
      <c r="D1557" s="92" t="s">
        <v>1314</v>
      </c>
      <c r="E1557" s="92" t="s">
        <v>287</v>
      </c>
      <c r="F1557" s="86"/>
      <c r="G1557" s="85">
        <f>SUM(G1558)</f>
        <v>8323.7</v>
      </c>
      <c r="H1557" s="85">
        <f>SUM(H1558)</f>
        <v>8323.7</v>
      </c>
      <c r="I1557" s="85">
        <f t="shared" si="63"/>
        <v>100</v>
      </c>
    </row>
    <row r="1558" spans="1:9" ht="15">
      <c r="A1558" s="95" t="s">
        <v>441</v>
      </c>
      <c r="B1558" s="82"/>
      <c r="C1558" s="92" t="s">
        <v>1463</v>
      </c>
      <c r="D1558" s="92" t="s">
        <v>1314</v>
      </c>
      <c r="E1558" s="92" t="s">
        <v>462</v>
      </c>
      <c r="F1558" s="86"/>
      <c r="G1558" s="85">
        <f>SUM(G1566:G1567)+G1559</f>
        <v>8323.7</v>
      </c>
      <c r="H1558" s="85">
        <f>SUM(H1566:H1567)+H1559</f>
        <v>8323.7</v>
      </c>
      <c r="I1558" s="85">
        <f t="shared" si="63"/>
        <v>100</v>
      </c>
    </row>
    <row r="1559" spans="1:9" ht="15">
      <c r="A1559" s="94" t="s">
        <v>313</v>
      </c>
      <c r="B1559" s="82"/>
      <c r="C1559" s="92" t="s">
        <v>1463</v>
      </c>
      <c r="D1559" s="92" t="s">
        <v>1314</v>
      </c>
      <c r="E1559" s="92" t="s">
        <v>463</v>
      </c>
      <c r="F1559" s="86"/>
      <c r="G1559" s="85">
        <f>SUM(G1560)+G1562+G1564</f>
        <v>1040.2</v>
      </c>
      <c r="H1559" s="85">
        <f>SUM(H1560)+H1562+H1564</f>
        <v>1040.2</v>
      </c>
      <c r="I1559" s="85">
        <f t="shared" si="63"/>
        <v>100</v>
      </c>
    </row>
    <row r="1560" spans="1:9" ht="28.5">
      <c r="A1560" s="94" t="s">
        <v>389</v>
      </c>
      <c r="B1560" s="148"/>
      <c r="C1560" s="92" t="s">
        <v>1463</v>
      </c>
      <c r="D1560" s="92" t="s">
        <v>1314</v>
      </c>
      <c r="E1560" s="92" t="s">
        <v>464</v>
      </c>
      <c r="F1560" s="86"/>
      <c r="G1560" s="85">
        <f>SUM(G1561)</f>
        <v>951.4</v>
      </c>
      <c r="H1560" s="85">
        <f>SUM(H1561)</f>
        <v>951.4</v>
      </c>
      <c r="I1560" s="85">
        <f t="shared" si="63"/>
        <v>100</v>
      </c>
    </row>
    <row r="1561" spans="1:9" ht="15.75">
      <c r="A1561" s="94" t="s">
        <v>378</v>
      </c>
      <c r="B1561" s="148"/>
      <c r="C1561" s="92" t="s">
        <v>1463</v>
      </c>
      <c r="D1561" s="92" t="s">
        <v>1314</v>
      </c>
      <c r="E1561" s="92" t="s">
        <v>464</v>
      </c>
      <c r="F1561" s="86" t="s">
        <v>317</v>
      </c>
      <c r="G1561" s="85">
        <v>951.4</v>
      </c>
      <c r="H1561" s="85">
        <v>951.4</v>
      </c>
      <c r="I1561" s="85">
        <f t="shared" si="63"/>
        <v>100</v>
      </c>
    </row>
    <row r="1562" spans="1:9" ht="28.5">
      <c r="A1562" s="94" t="s">
        <v>320</v>
      </c>
      <c r="B1562" s="148"/>
      <c r="C1562" s="92" t="s">
        <v>1463</v>
      </c>
      <c r="D1562" s="92" t="s">
        <v>1314</v>
      </c>
      <c r="E1562" s="92" t="s">
        <v>465</v>
      </c>
      <c r="F1562" s="86"/>
      <c r="G1562" s="85">
        <f>SUM(G1563)</f>
        <v>46</v>
      </c>
      <c r="H1562" s="85">
        <f>SUM(H1563)</f>
        <v>46</v>
      </c>
      <c r="I1562" s="85">
        <f t="shared" si="63"/>
        <v>100</v>
      </c>
    </row>
    <row r="1563" spans="1:9" ht="15.75">
      <c r="A1563" s="94" t="s">
        <v>378</v>
      </c>
      <c r="B1563" s="148"/>
      <c r="C1563" s="92" t="s">
        <v>1463</v>
      </c>
      <c r="D1563" s="92" t="s">
        <v>1314</v>
      </c>
      <c r="E1563" s="92" t="s">
        <v>465</v>
      </c>
      <c r="F1563" s="86" t="s">
        <v>317</v>
      </c>
      <c r="G1563" s="85">
        <v>46</v>
      </c>
      <c r="H1563" s="85">
        <v>46</v>
      </c>
      <c r="I1563" s="85">
        <f t="shared" si="63"/>
        <v>100</v>
      </c>
    </row>
    <row r="1564" spans="1:9" ht="15.75">
      <c r="A1564" s="95" t="s">
        <v>322</v>
      </c>
      <c r="B1564" s="148"/>
      <c r="C1564" s="92" t="s">
        <v>1463</v>
      </c>
      <c r="D1564" s="92" t="s">
        <v>1314</v>
      </c>
      <c r="E1564" s="92" t="s">
        <v>466</v>
      </c>
      <c r="F1564" s="86"/>
      <c r="G1564" s="85">
        <f>SUM(G1565)</f>
        <v>42.8</v>
      </c>
      <c r="H1564" s="85">
        <f>SUM(H1565)</f>
        <v>42.8</v>
      </c>
      <c r="I1564" s="85">
        <f t="shared" si="63"/>
        <v>100</v>
      </c>
    </row>
    <row r="1565" spans="1:9" ht="15.75">
      <c r="A1565" s="94" t="s">
        <v>378</v>
      </c>
      <c r="B1565" s="148"/>
      <c r="C1565" s="92" t="s">
        <v>1463</v>
      </c>
      <c r="D1565" s="92" t="s">
        <v>1314</v>
      </c>
      <c r="E1565" s="92" t="s">
        <v>466</v>
      </c>
      <c r="F1565" s="86" t="s">
        <v>317</v>
      </c>
      <c r="G1565" s="85">
        <v>42.8</v>
      </c>
      <c r="H1565" s="85">
        <v>42.8</v>
      </c>
      <c r="I1565" s="85">
        <f t="shared" si="63"/>
        <v>100</v>
      </c>
    </row>
    <row r="1566" spans="1:9" ht="36.75" customHeight="1">
      <c r="A1566" s="94" t="s">
        <v>460</v>
      </c>
      <c r="B1566" s="82"/>
      <c r="C1566" s="92" t="s">
        <v>1463</v>
      </c>
      <c r="D1566" s="92" t="s">
        <v>1314</v>
      </c>
      <c r="E1566" s="92" t="s">
        <v>467</v>
      </c>
      <c r="F1566" s="86"/>
      <c r="G1566" s="85">
        <f>SUM(G1568)</f>
        <v>7283.5</v>
      </c>
      <c r="H1566" s="85">
        <f>SUM(H1568)</f>
        <v>7283.5</v>
      </c>
      <c r="I1566" s="85">
        <f t="shared" si="63"/>
        <v>100</v>
      </c>
    </row>
    <row r="1567" spans="1:9" ht="19.5" customHeight="1" hidden="1">
      <c r="A1567" s="95" t="s">
        <v>411</v>
      </c>
      <c r="B1567" s="82"/>
      <c r="C1567" s="92" t="s">
        <v>1463</v>
      </c>
      <c r="D1567" s="92" t="s">
        <v>1314</v>
      </c>
      <c r="E1567" s="92" t="s">
        <v>288</v>
      </c>
      <c r="F1567" s="86" t="s">
        <v>289</v>
      </c>
      <c r="G1567" s="85"/>
      <c r="H1567" s="85"/>
      <c r="I1567" s="85" t="e">
        <f t="shared" si="63"/>
        <v>#DIV/0!</v>
      </c>
    </row>
    <row r="1568" spans="1:9" ht="42.75">
      <c r="A1568" s="94" t="s">
        <v>308</v>
      </c>
      <c r="B1568" s="82"/>
      <c r="C1568" s="92" t="s">
        <v>1463</v>
      </c>
      <c r="D1568" s="92" t="s">
        <v>1314</v>
      </c>
      <c r="E1568" s="92" t="s">
        <v>549</v>
      </c>
      <c r="F1568" s="86" t="s">
        <v>1173</v>
      </c>
      <c r="G1568" s="85">
        <v>7283.5</v>
      </c>
      <c r="H1568" s="85">
        <v>7283.5</v>
      </c>
      <c r="I1568" s="85">
        <f t="shared" si="63"/>
        <v>100</v>
      </c>
    </row>
    <row r="1569" spans="1:9" ht="15">
      <c r="A1569" s="95" t="s">
        <v>290</v>
      </c>
      <c r="B1569" s="82"/>
      <c r="C1569" s="92" t="s">
        <v>1463</v>
      </c>
      <c r="D1569" s="92" t="s">
        <v>1314</v>
      </c>
      <c r="E1569" s="92" t="s">
        <v>291</v>
      </c>
      <c r="F1569" s="86"/>
      <c r="G1569" s="85">
        <f>SUM(G1570)</f>
        <v>2258.7</v>
      </c>
      <c r="H1569" s="85">
        <f>SUM(H1570)</f>
        <v>2258.7</v>
      </c>
      <c r="I1569" s="85">
        <f t="shared" si="63"/>
        <v>100</v>
      </c>
    </row>
    <row r="1570" spans="1:9" ht="15.75">
      <c r="A1570" s="95" t="s">
        <v>441</v>
      </c>
      <c r="B1570" s="148"/>
      <c r="C1570" s="92" t="s">
        <v>1463</v>
      </c>
      <c r="D1570" s="92" t="s">
        <v>1314</v>
      </c>
      <c r="E1570" s="92" t="s">
        <v>468</v>
      </c>
      <c r="F1570" s="86"/>
      <c r="G1570" s="85">
        <f>SUM(G1575)+G1571</f>
        <v>2258.7</v>
      </c>
      <c r="H1570" s="85">
        <f>SUM(H1575)+H1571</f>
        <v>2258.7</v>
      </c>
      <c r="I1570" s="85">
        <f aca="true" t="shared" si="65" ref="I1570:I1620">SUM(H1570/G1570*100)</f>
        <v>100</v>
      </c>
    </row>
    <row r="1571" spans="1:9" ht="15">
      <c r="A1571" s="94" t="s">
        <v>313</v>
      </c>
      <c r="B1571" s="82"/>
      <c r="C1571" s="92" t="s">
        <v>1463</v>
      </c>
      <c r="D1571" s="92" t="s">
        <v>1314</v>
      </c>
      <c r="E1571" s="92" t="s">
        <v>469</v>
      </c>
      <c r="F1571" s="86"/>
      <c r="G1571" s="85">
        <f>SUM(G1572)</f>
        <v>21.2</v>
      </c>
      <c r="H1571" s="85">
        <f>SUM(H1572)</f>
        <v>21.2</v>
      </c>
      <c r="I1571" s="85">
        <f t="shared" si="65"/>
        <v>100</v>
      </c>
    </row>
    <row r="1572" spans="1:9" ht="28.5">
      <c r="A1572" s="94" t="s">
        <v>320</v>
      </c>
      <c r="B1572" s="148"/>
      <c r="C1572" s="92" t="s">
        <v>1463</v>
      </c>
      <c r="D1572" s="92" t="s">
        <v>1314</v>
      </c>
      <c r="E1572" s="92" t="s">
        <v>470</v>
      </c>
      <c r="F1572" s="86"/>
      <c r="G1572" s="85">
        <f>SUM(G1573)</f>
        <v>21.2</v>
      </c>
      <c r="H1572" s="85">
        <f>SUM(H1573)</f>
        <v>21.2</v>
      </c>
      <c r="I1572" s="85">
        <f t="shared" si="65"/>
        <v>100</v>
      </c>
    </row>
    <row r="1573" spans="1:9" ht="15.75">
      <c r="A1573" s="94" t="s">
        <v>378</v>
      </c>
      <c r="B1573" s="148"/>
      <c r="C1573" s="92" t="s">
        <v>1463</v>
      </c>
      <c r="D1573" s="92" t="s">
        <v>1314</v>
      </c>
      <c r="E1573" s="92" t="s">
        <v>470</v>
      </c>
      <c r="F1573" s="86" t="s">
        <v>317</v>
      </c>
      <c r="G1573" s="85">
        <v>21.2</v>
      </c>
      <c r="H1573" s="85">
        <v>21.2</v>
      </c>
      <c r="I1573" s="85">
        <f t="shared" si="65"/>
        <v>100</v>
      </c>
    </row>
    <row r="1574" spans="1:9" ht="40.5" customHeight="1">
      <c r="A1574" s="95" t="s">
        <v>460</v>
      </c>
      <c r="B1574" s="148"/>
      <c r="C1574" s="92" t="s">
        <v>1463</v>
      </c>
      <c r="D1574" s="92" t="s">
        <v>1314</v>
      </c>
      <c r="E1574" s="92" t="s">
        <v>471</v>
      </c>
      <c r="F1574" s="86"/>
      <c r="G1574" s="85">
        <f>SUM(G1575)</f>
        <v>2237.5</v>
      </c>
      <c r="H1574" s="85">
        <f>SUM(H1575)</f>
        <v>2237.5</v>
      </c>
      <c r="I1574" s="85">
        <f t="shared" si="65"/>
        <v>100</v>
      </c>
    </row>
    <row r="1575" spans="1:9" ht="48.75" customHeight="1">
      <c r="A1575" s="94" t="s">
        <v>308</v>
      </c>
      <c r="B1575" s="107"/>
      <c r="C1575" s="92" t="s">
        <v>1463</v>
      </c>
      <c r="D1575" s="92" t="s">
        <v>1314</v>
      </c>
      <c r="E1575" s="92" t="s">
        <v>471</v>
      </c>
      <c r="F1575" s="87" t="s">
        <v>1173</v>
      </c>
      <c r="G1575" s="85">
        <v>2237.5</v>
      </c>
      <c r="H1575" s="85">
        <v>2237.5</v>
      </c>
      <c r="I1575" s="85">
        <f t="shared" si="65"/>
        <v>100</v>
      </c>
    </row>
    <row r="1576" spans="1:9" ht="15">
      <c r="A1576" s="136" t="s">
        <v>1167</v>
      </c>
      <c r="B1576" s="82"/>
      <c r="C1576" s="92" t="s">
        <v>1463</v>
      </c>
      <c r="D1576" s="92" t="s">
        <v>1314</v>
      </c>
      <c r="E1576" s="92" t="s">
        <v>1102</v>
      </c>
      <c r="F1576" s="86"/>
      <c r="G1576" s="85">
        <f>SUM(G1577)</f>
        <v>566</v>
      </c>
      <c r="H1576" s="85">
        <f>SUM(H1577)</f>
        <v>527.7</v>
      </c>
      <c r="I1576" s="85">
        <f t="shared" si="65"/>
        <v>93.23321554770318</v>
      </c>
    </row>
    <row r="1577" spans="1:9" ht="42.75">
      <c r="A1577" s="125" t="s">
        <v>472</v>
      </c>
      <c r="B1577" s="82"/>
      <c r="C1577" s="92" t="s">
        <v>1463</v>
      </c>
      <c r="D1577" s="92" t="s">
        <v>1314</v>
      </c>
      <c r="E1577" s="92" t="s">
        <v>293</v>
      </c>
      <c r="F1577" s="86"/>
      <c r="G1577" s="85">
        <f>SUM(G1578)</f>
        <v>566</v>
      </c>
      <c r="H1577" s="85">
        <f>SUM(H1578)</f>
        <v>527.7</v>
      </c>
      <c r="I1577" s="85">
        <f t="shared" si="65"/>
        <v>93.23321554770318</v>
      </c>
    </row>
    <row r="1578" spans="1:9" ht="15">
      <c r="A1578" s="94" t="s">
        <v>313</v>
      </c>
      <c r="B1578" s="82"/>
      <c r="C1578" s="92" t="s">
        <v>1463</v>
      </c>
      <c r="D1578" s="92" t="s">
        <v>1314</v>
      </c>
      <c r="E1578" s="92" t="s">
        <v>293</v>
      </c>
      <c r="F1578" s="87" t="s">
        <v>317</v>
      </c>
      <c r="G1578" s="85">
        <v>566</v>
      </c>
      <c r="H1578" s="85">
        <v>527.7</v>
      </c>
      <c r="I1578" s="85">
        <f t="shared" si="65"/>
        <v>93.23321554770318</v>
      </c>
    </row>
    <row r="1579" spans="1:9" ht="15" hidden="1">
      <c r="A1579" s="288" t="s">
        <v>294</v>
      </c>
      <c r="B1579" s="129"/>
      <c r="C1579" s="92" t="s">
        <v>1463</v>
      </c>
      <c r="D1579" s="92" t="s">
        <v>1322</v>
      </c>
      <c r="E1579" s="92"/>
      <c r="F1579" s="86"/>
      <c r="G1579" s="85">
        <f>SUM(G1580)</f>
        <v>0</v>
      </c>
      <c r="H1579" s="85">
        <f>SUM(H1580)</f>
        <v>0</v>
      </c>
      <c r="I1579" s="85" t="e">
        <f t="shared" si="65"/>
        <v>#DIV/0!</v>
      </c>
    </row>
    <row r="1580" spans="1:9" ht="15" hidden="1">
      <c r="A1580" s="288" t="s">
        <v>1653</v>
      </c>
      <c r="B1580" s="129"/>
      <c r="C1580" s="92" t="s">
        <v>1463</v>
      </c>
      <c r="D1580" s="92" t="s">
        <v>1322</v>
      </c>
      <c r="E1580" s="92" t="s">
        <v>281</v>
      </c>
      <c r="F1580" s="86"/>
      <c r="G1580" s="85">
        <f>SUM(G1581)</f>
        <v>0</v>
      </c>
      <c r="H1580" s="85">
        <f>SUM(H1581)</f>
        <v>0</v>
      </c>
      <c r="I1580" s="85" t="e">
        <f t="shared" si="65"/>
        <v>#DIV/0!</v>
      </c>
    </row>
    <row r="1581" spans="1:9" ht="15" hidden="1">
      <c r="A1581" s="122" t="s">
        <v>1409</v>
      </c>
      <c r="B1581" s="129"/>
      <c r="C1581" s="92" t="s">
        <v>1463</v>
      </c>
      <c r="D1581" s="92" t="s">
        <v>1322</v>
      </c>
      <c r="E1581" s="92" t="s">
        <v>282</v>
      </c>
      <c r="F1581" s="86"/>
      <c r="G1581" s="85">
        <f>SUM(G1582:G1583)</f>
        <v>0</v>
      </c>
      <c r="H1581" s="85">
        <f>SUM(H1582:H1583)</f>
        <v>0</v>
      </c>
      <c r="I1581" s="85" t="e">
        <f t="shared" si="65"/>
        <v>#DIV/0!</v>
      </c>
    </row>
    <row r="1582" spans="1:9" ht="15" hidden="1">
      <c r="A1582" s="122" t="s">
        <v>1411</v>
      </c>
      <c r="B1582" s="129"/>
      <c r="C1582" s="92" t="s">
        <v>1463</v>
      </c>
      <c r="D1582" s="92" t="s">
        <v>1322</v>
      </c>
      <c r="E1582" s="92" t="s">
        <v>282</v>
      </c>
      <c r="F1582" s="86" t="s">
        <v>1412</v>
      </c>
      <c r="G1582" s="85"/>
      <c r="H1582" s="85"/>
      <c r="I1582" s="85" t="e">
        <f t="shared" si="65"/>
        <v>#DIV/0!</v>
      </c>
    </row>
    <row r="1583" spans="1:9" ht="19.5" customHeight="1" hidden="1">
      <c r="A1583" s="95" t="s">
        <v>411</v>
      </c>
      <c r="B1583" s="82"/>
      <c r="C1583" s="92" t="s">
        <v>1463</v>
      </c>
      <c r="D1583" s="92" t="s">
        <v>1322</v>
      </c>
      <c r="E1583" s="92" t="s">
        <v>288</v>
      </c>
      <c r="F1583" s="86" t="s">
        <v>289</v>
      </c>
      <c r="G1583" s="85"/>
      <c r="H1583" s="85"/>
      <c r="I1583" s="85" t="e">
        <f t="shared" si="65"/>
        <v>#DIV/0!</v>
      </c>
    </row>
    <row r="1584" spans="1:9" ht="21" customHeight="1">
      <c r="A1584" s="94" t="s">
        <v>1654</v>
      </c>
      <c r="B1584" s="82"/>
      <c r="C1584" s="92" t="s">
        <v>1463</v>
      </c>
      <c r="D1584" s="92" t="s">
        <v>1346</v>
      </c>
      <c r="E1584" s="92"/>
      <c r="F1584" s="86"/>
      <c r="G1584" s="85">
        <f>SUM(G1587+G1591+G1585)</f>
        <v>75479.6</v>
      </c>
      <c r="H1584" s="85">
        <f>SUM(H1587+H1591+H1585)</f>
        <v>75086.1</v>
      </c>
      <c r="I1584" s="85">
        <f t="shared" si="65"/>
        <v>99.47866708355635</v>
      </c>
    </row>
    <row r="1585" spans="1:9" ht="15" hidden="1">
      <c r="A1585" s="94" t="s">
        <v>1372</v>
      </c>
      <c r="B1585" s="82"/>
      <c r="C1585" s="92" t="s">
        <v>1463</v>
      </c>
      <c r="D1585" s="92" t="s">
        <v>1346</v>
      </c>
      <c r="E1585" s="92" t="s">
        <v>1373</v>
      </c>
      <c r="F1585" s="86"/>
      <c r="G1585" s="85">
        <f>SUM(G1586)</f>
        <v>0</v>
      </c>
      <c r="H1585" s="85">
        <f>SUM(H1586)</f>
        <v>0</v>
      </c>
      <c r="I1585" s="85" t="e">
        <f t="shared" si="65"/>
        <v>#DIV/0!</v>
      </c>
    </row>
    <row r="1586" spans="1:9" ht="11.25" customHeight="1" hidden="1">
      <c r="A1586" s="94" t="s">
        <v>1411</v>
      </c>
      <c r="B1586" s="82"/>
      <c r="C1586" s="92" t="s">
        <v>1463</v>
      </c>
      <c r="D1586" s="92" t="s">
        <v>1346</v>
      </c>
      <c r="E1586" s="92" t="s">
        <v>1373</v>
      </c>
      <c r="F1586" s="86" t="s">
        <v>1412</v>
      </c>
      <c r="G1586" s="85"/>
      <c r="H1586" s="85"/>
      <c r="I1586" s="85" t="e">
        <f t="shared" si="65"/>
        <v>#DIV/0!</v>
      </c>
    </row>
    <row r="1587" spans="1:9" ht="15">
      <c r="A1587" s="95" t="s">
        <v>1655</v>
      </c>
      <c r="B1587" s="82"/>
      <c r="C1587" s="92" t="s">
        <v>1463</v>
      </c>
      <c r="D1587" s="92" t="s">
        <v>1346</v>
      </c>
      <c r="E1587" s="92" t="s">
        <v>1656</v>
      </c>
      <c r="F1587" s="86"/>
      <c r="G1587" s="85">
        <f>SUM(G1588)</f>
        <v>66440.3</v>
      </c>
      <c r="H1587" s="85">
        <f>SUM(H1588)</f>
        <v>66423.3</v>
      </c>
      <c r="I1587" s="85">
        <f t="shared" si="65"/>
        <v>99.9744131197481</v>
      </c>
    </row>
    <row r="1588" spans="1:9" ht="28.5">
      <c r="A1588" s="95" t="s">
        <v>303</v>
      </c>
      <c r="B1588" s="82"/>
      <c r="C1588" s="92" t="s">
        <v>1463</v>
      </c>
      <c r="D1588" s="92" t="s">
        <v>1346</v>
      </c>
      <c r="E1588" s="92" t="s">
        <v>1657</v>
      </c>
      <c r="F1588" s="86"/>
      <c r="G1588" s="85">
        <f>SUM(G1589:G1590)</f>
        <v>66440.3</v>
      </c>
      <c r="H1588" s="85">
        <f>SUM(H1589:H1590)</f>
        <v>66423.3</v>
      </c>
      <c r="I1588" s="85">
        <f t="shared" si="65"/>
        <v>99.9744131197481</v>
      </c>
    </row>
    <row r="1589" spans="1:9" ht="14.25" customHeight="1">
      <c r="A1589" s="94" t="s">
        <v>304</v>
      </c>
      <c r="B1589" s="82"/>
      <c r="C1589" s="92" t="s">
        <v>1463</v>
      </c>
      <c r="D1589" s="92" t="s">
        <v>1346</v>
      </c>
      <c r="E1589" s="92" t="s">
        <v>1657</v>
      </c>
      <c r="F1589" s="86" t="s">
        <v>1412</v>
      </c>
      <c r="G1589" s="85">
        <v>66440.3</v>
      </c>
      <c r="H1589" s="85">
        <v>66423.3</v>
      </c>
      <c r="I1589" s="85">
        <f t="shared" si="65"/>
        <v>99.9744131197481</v>
      </c>
    </row>
    <row r="1590" spans="1:9" ht="19.5" customHeight="1" hidden="1">
      <c r="A1590" s="95" t="s">
        <v>411</v>
      </c>
      <c r="B1590" s="82"/>
      <c r="C1590" s="92" t="s">
        <v>1463</v>
      </c>
      <c r="D1590" s="92" t="s">
        <v>1346</v>
      </c>
      <c r="E1590" s="92" t="s">
        <v>1657</v>
      </c>
      <c r="F1590" s="86" t="s">
        <v>289</v>
      </c>
      <c r="G1590" s="85"/>
      <c r="H1590" s="85"/>
      <c r="I1590" s="85" t="e">
        <f t="shared" si="65"/>
        <v>#DIV/0!</v>
      </c>
    </row>
    <row r="1591" spans="1:9" ht="15">
      <c r="A1591" s="136" t="s">
        <v>1167</v>
      </c>
      <c r="B1591" s="82"/>
      <c r="C1591" s="92" t="s">
        <v>1463</v>
      </c>
      <c r="D1591" s="92" t="s">
        <v>1346</v>
      </c>
      <c r="E1591" s="92" t="s">
        <v>1102</v>
      </c>
      <c r="F1591" s="86"/>
      <c r="G1591" s="85">
        <f>SUM(G1592)</f>
        <v>9039.3</v>
      </c>
      <c r="H1591" s="85">
        <f>SUM(H1592)</f>
        <v>8662.8</v>
      </c>
      <c r="I1591" s="85">
        <f t="shared" si="65"/>
        <v>95.83485446881949</v>
      </c>
    </row>
    <row r="1592" spans="1:9" ht="42.75">
      <c r="A1592" s="125" t="s">
        <v>472</v>
      </c>
      <c r="B1592" s="82"/>
      <c r="C1592" s="92" t="s">
        <v>1463</v>
      </c>
      <c r="D1592" s="92" t="s">
        <v>1346</v>
      </c>
      <c r="E1592" s="92" t="s">
        <v>293</v>
      </c>
      <c r="F1592" s="86"/>
      <c r="G1592" s="85">
        <f>SUM(G1593)</f>
        <v>9039.3</v>
      </c>
      <c r="H1592" s="85">
        <f>SUM(H1593)</f>
        <v>8662.8</v>
      </c>
      <c r="I1592" s="85">
        <f t="shared" si="65"/>
        <v>95.83485446881949</v>
      </c>
    </row>
    <row r="1593" spans="1:9" ht="15">
      <c r="A1593" s="94" t="s">
        <v>304</v>
      </c>
      <c r="B1593" s="82"/>
      <c r="C1593" s="92" t="s">
        <v>1463</v>
      </c>
      <c r="D1593" s="92" t="s">
        <v>1346</v>
      </c>
      <c r="E1593" s="92" t="s">
        <v>293</v>
      </c>
      <c r="F1593" s="86" t="s">
        <v>1412</v>
      </c>
      <c r="G1593" s="85">
        <v>9039.3</v>
      </c>
      <c r="H1593" s="85">
        <v>8662.8</v>
      </c>
      <c r="I1593" s="85">
        <f t="shared" si="65"/>
        <v>95.83485446881949</v>
      </c>
    </row>
    <row r="1594" spans="1:9" ht="15" hidden="1">
      <c r="A1594" s="125" t="s">
        <v>1480</v>
      </c>
      <c r="B1594" s="82"/>
      <c r="C1594" s="92" t="s">
        <v>1463</v>
      </c>
      <c r="D1594" s="92" t="s">
        <v>1312</v>
      </c>
      <c r="E1594" s="92" t="s">
        <v>944</v>
      </c>
      <c r="F1594" s="84"/>
      <c r="G1594" s="85">
        <f>SUM(G1595)</f>
        <v>0</v>
      </c>
      <c r="H1594" s="85">
        <f>SUM(H1595)</f>
        <v>0</v>
      </c>
      <c r="I1594" s="85" t="e">
        <f t="shared" si="65"/>
        <v>#DIV/0!</v>
      </c>
    </row>
    <row r="1595" spans="1:9" ht="12.75" customHeight="1" hidden="1">
      <c r="A1595" s="95" t="s">
        <v>1131</v>
      </c>
      <c r="B1595" s="82"/>
      <c r="C1595" s="92" t="s">
        <v>1463</v>
      </c>
      <c r="D1595" s="92" t="s">
        <v>1312</v>
      </c>
      <c r="E1595" s="92" t="s">
        <v>944</v>
      </c>
      <c r="F1595" s="84" t="s">
        <v>945</v>
      </c>
      <c r="G1595" s="85"/>
      <c r="H1595" s="85"/>
      <c r="I1595" s="85" t="e">
        <f t="shared" si="65"/>
        <v>#DIV/0!</v>
      </c>
    </row>
    <row r="1596" spans="1:9" ht="18" customHeight="1">
      <c r="A1596" s="257" t="s">
        <v>1662</v>
      </c>
      <c r="B1596" s="91"/>
      <c r="C1596" s="92" t="s">
        <v>1463</v>
      </c>
      <c r="D1596" s="92" t="s">
        <v>1463</v>
      </c>
      <c r="E1596" s="92"/>
      <c r="F1596" s="86"/>
      <c r="G1596" s="85">
        <f>SUM(G1599+G1603+G1608)+G1597</f>
        <v>190141.8</v>
      </c>
      <c r="H1596" s="85">
        <f>SUM(H1599+H1603+H1608)+H1597</f>
        <v>136783</v>
      </c>
      <c r="I1596" s="85">
        <f t="shared" si="65"/>
        <v>71.93736464049462</v>
      </c>
    </row>
    <row r="1597" spans="1:9" ht="47.25" customHeight="1">
      <c r="A1597" s="257" t="s">
        <v>473</v>
      </c>
      <c r="B1597" s="91"/>
      <c r="C1597" s="92" t="s">
        <v>1463</v>
      </c>
      <c r="D1597" s="92" t="s">
        <v>1463</v>
      </c>
      <c r="E1597" s="92" t="s">
        <v>1663</v>
      </c>
      <c r="F1597" s="86"/>
      <c r="G1597" s="85">
        <f>SUM(G1598)</f>
        <v>118967</v>
      </c>
      <c r="H1597" s="85">
        <f>SUM(H1598)</f>
        <v>92002.7</v>
      </c>
      <c r="I1597" s="85">
        <f t="shared" si="65"/>
        <v>77.33463901754267</v>
      </c>
    </row>
    <row r="1598" spans="1:9" ht="18" customHeight="1">
      <c r="A1598" s="94" t="s">
        <v>313</v>
      </c>
      <c r="B1598" s="91"/>
      <c r="C1598" s="92" t="s">
        <v>1463</v>
      </c>
      <c r="D1598" s="92" t="s">
        <v>1463</v>
      </c>
      <c r="E1598" s="92" t="s">
        <v>1663</v>
      </c>
      <c r="F1598" s="86" t="s">
        <v>317</v>
      </c>
      <c r="G1598" s="85">
        <f>92007.5+26959.5</f>
        <v>118967</v>
      </c>
      <c r="H1598" s="85">
        <v>92002.7</v>
      </c>
      <c r="I1598" s="85">
        <f t="shared" si="65"/>
        <v>77.33463901754267</v>
      </c>
    </row>
    <row r="1599" spans="1:9" ht="28.5">
      <c r="A1599" s="257" t="s">
        <v>278</v>
      </c>
      <c r="B1599" s="82"/>
      <c r="C1599" s="92" t="s">
        <v>1463</v>
      </c>
      <c r="D1599" s="92" t="s">
        <v>1463</v>
      </c>
      <c r="E1599" s="92" t="s">
        <v>279</v>
      </c>
      <c r="F1599" s="86"/>
      <c r="G1599" s="85">
        <f>SUM(G1600)</f>
        <v>11342.1</v>
      </c>
      <c r="H1599" s="85">
        <f>SUM(H1600)</f>
        <v>11341.8</v>
      </c>
      <c r="I1599" s="85">
        <f t="shared" si="65"/>
        <v>99.99735498717169</v>
      </c>
    </row>
    <row r="1600" spans="1:9" ht="28.5">
      <c r="A1600" s="95" t="s">
        <v>303</v>
      </c>
      <c r="B1600" s="82"/>
      <c r="C1600" s="92" t="s">
        <v>1463</v>
      </c>
      <c r="D1600" s="92" t="s">
        <v>1463</v>
      </c>
      <c r="E1600" s="92" t="s">
        <v>280</v>
      </c>
      <c r="F1600" s="86"/>
      <c r="G1600" s="85">
        <f>SUM(G1601:G1602)</f>
        <v>11342.1</v>
      </c>
      <c r="H1600" s="85">
        <f>SUM(H1601:H1602)</f>
        <v>11341.8</v>
      </c>
      <c r="I1600" s="85">
        <f t="shared" si="65"/>
        <v>99.99735498717169</v>
      </c>
    </row>
    <row r="1601" spans="1:9" ht="17.25" customHeight="1">
      <c r="A1601" s="94" t="s">
        <v>304</v>
      </c>
      <c r="B1601" s="82"/>
      <c r="C1601" s="92" t="s">
        <v>1463</v>
      </c>
      <c r="D1601" s="92" t="s">
        <v>1463</v>
      </c>
      <c r="E1601" s="92" t="s">
        <v>280</v>
      </c>
      <c r="F1601" s="86" t="s">
        <v>1412</v>
      </c>
      <c r="G1601" s="85">
        <v>11342.1</v>
      </c>
      <c r="H1601" s="85">
        <v>11341.8</v>
      </c>
      <c r="I1601" s="85">
        <f t="shared" si="65"/>
        <v>99.99735498717169</v>
      </c>
    </row>
    <row r="1602" spans="1:9" ht="42.75" hidden="1">
      <c r="A1602" s="95" t="s">
        <v>411</v>
      </c>
      <c r="B1602" s="82"/>
      <c r="C1602" s="92" t="s">
        <v>1463</v>
      </c>
      <c r="D1602" s="92" t="s">
        <v>1463</v>
      </c>
      <c r="E1602" s="92" t="s">
        <v>280</v>
      </c>
      <c r="F1602" s="86" t="s">
        <v>289</v>
      </c>
      <c r="G1602" s="85"/>
      <c r="H1602" s="85"/>
      <c r="I1602" s="85" t="e">
        <f t="shared" si="65"/>
        <v>#DIV/0!</v>
      </c>
    </row>
    <row r="1603" spans="1:9" ht="15" hidden="1">
      <c r="A1603" s="95" t="s">
        <v>1480</v>
      </c>
      <c r="B1603" s="82"/>
      <c r="C1603" s="92" t="s">
        <v>1463</v>
      </c>
      <c r="D1603" s="92" t="s">
        <v>1463</v>
      </c>
      <c r="E1603" s="92" t="s">
        <v>1481</v>
      </c>
      <c r="F1603" s="86"/>
      <c r="G1603" s="85">
        <f>SUM(G1604+G1606)</f>
        <v>0</v>
      </c>
      <c r="H1603" s="85">
        <f>SUM(H1604+H1606)</f>
        <v>0</v>
      </c>
      <c r="I1603" s="85" t="e">
        <f t="shared" si="65"/>
        <v>#DIV/0!</v>
      </c>
    </row>
    <row r="1604" spans="1:9" ht="28.5" hidden="1">
      <c r="A1604" s="94" t="s">
        <v>433</v>
      </c>
      <c r="B1604" s="107"/>
      <c r="C1604" s="92" t="s">
        <v>1463</v>
      </c>
      <c r="D1604" s="92" t="s">
        <v>1463</v>
      </c>
      <c r="E1604" s="92" t="s">
        <v>237</v>
      </c>
      <c r="F1604" s="87"/>
      <c r="G1604" s="85">
        <f>SUM(G1605)</f>
        <v>0</v>
      </c>
      <c r="H1604" s="85">
        <f>SUM(H1605)</f>
        <v>0</v>
      </c>
      <c r="I1604" s="85" t="e">
        <f t="shared" si="65"/>
        <v>#DIV/0!</v>
      </c>
    </row>
    <row r="1605" spans="1:9" ht="28.5" hidden="1">
      <c r="A1605" s="95" t="s">
        <v>1131</v>
      </c>
      <c r="B1605" s="107"/>
      <c r="C1605" s="92" t="s">
        <v>1463</v>
      </c>
      <c r="D1605" s="92" t="s">
        <v>1463</v>
      </c>
      <c r="E1605" s="92" t="s">
        <v>237</v>
      </c>
      <c r="F1605" s="87" t="s">
        <v>235</v>
      </c>
      <c r="G1605" s="85"/>
      <c r="H1605" s="85"/>
      <c r="I1605" s="85" t="e">
        <f t="shared" si="65"/>
        <v>#DIV/0!</v>
      </c>
    </row>
    <row r="1606" spans="1:9" ht="28.5" hidden="1">
      <c r="A1606" s="95" t="s">
        <v>1665</v>
      </c>
      <c r="B1606" s="82"/>
      <c r="C1606" s="92" t="s">
        <v>1463</v>
      </c>
      <c r="D1606" s="92" t="s">
        <v>1463</v>
      </c>
      <c r="E1606" s="92" t="s">
        <v>1666</v>
      </c>
      <c r="F1606" s="86"/>
      <c r="G1606" s="85">
        <f>SUM(G1607)</f>
        <v>0</v>
      </c>
      <c r="H1606" s="85">
        <f>SUM(H1607)</f>
        <v>0</v>
      </c>
      <c r="I1606" s="85" t="e">
        <f t="shared" si="65"/>
        <v>#DIV/0!</v>
      </c>
    </row>
    <row r="1607" spans="1:9" ht="29.25" customHeight="1" hidden="1">
      <c r="A1607" s="95" t="s">
        <v>1131</v>
      </c>
      <c r="B1607" s="82"/>
      <c r="C1607" s="92" t="s">
        <v>1463</v>
      </c>
      <c r="D1607" s="92" t="s">
        <v>1463</v>
      </c>
      <c r="E1607" s="92" t="s">
        <v>1666</v>
      </c>
      <c r="F1607" s="86" t="s">
        <v>235</v>
      </c>
      <c r="G1607" s="85"/>
      <c r="H1607" s="85"/>
      <c r="I1607" s="85" t="e">
        <f t="shared" si="65"/>
        <v>#DIV/0!</v>
      </c>
    </row>
    <row r="1608" spans="1:9" ht="23.25" customHeight="1">
      <c r="A1608" s="94" t="s">
        <v>1374</v>
      </c>
      <c r="B1608" s="91"/>
      <c r="C1608" s="92" t="s">
        <v>1463</v>
      </c>
      <c r="D1608" s="92" t="s">
        <v>1463</v>
      </c>
      <c r="E1608" s="92" t="s">
        <v>1375</v>
      </c>
      <c r="F1608" s="86"/>
      <c r="G1608" s="85">
        <f>SUM(G1609+G1613)+G1615+G1617+G1619</f>
        <v>59832.69999999999</v>
      </c>
      <c r="H1608" s="85">
        <f>SUM(H1609+H1613)+H1615+H1617+H1619</f>
        <v>33438.5</v>
      </c>
      <c r="I1608" s="85">
        <f t="shared" si="65"/>
        <v>55.88666398140148</v>
      </c>
    </row>
    <row r="1609" spans="1:9" ht="19.5" customHeight="1" hidden="1">
      <c r="A1609" s="95" t="s">
        <v>1664</v>
      </c>
      <c r="B1609" s="91"/>
      <c r="C1609" s="92" t="s">
        <v>1463</v>
      </c>
      <c r="D1609" s="92" t="s">
        <v>1463</v>
      </c>
      <c r="E1609" s="92" t="s">
        <v>1375</v>
      </c>
      <c r="F1609" s="86" t="s">
        <v>235</v>
      </c>
      <c r="G1609" s="85"/>
      <c r="H1609" s="85"/>
      <c r="I1609" s="85" t="e">
        <f t="shared" si="65"/>
        <v>#DIV/0!</v>
      </c>
    </row>
    <row r="1610" spans="1:9" ht="28.5" hidden="1">
      <c r="A1610" s="95" t="s">
        <v>1667</v>
      </c>
      <c r="B1610" s="32"/>
      <c r="C1610" s="92" t="s">
        <v>1463</v>
      </c>
      <c r="D1610" s="92" t="s">
        <v>1463</v>
      </c>
      <c r="E1610" s="92" t="s">
        <v>1668</v>
      </c>
      <c r="F1610" s="86"/>
      <c r="G1610" s="85"/>
      <c r="H1610" s="85"/>
      <c r="I1610" s="85" t="e">
        <f t="shared" si="65"/>
        <v>#DIV/0!</v>
      </c>
    </row>
    <row r="1611" spans="1:9" ht="19.5" customHeight="1" hidden="1">
      <c r="A1611" s="95" t="s">
        <v>1667</v>
      </c>
      <c r="B1611" s="32"/>
      <c r="C1611" s="92" t="s">
        <v>1463</v>
      </c>
      <c r="D1611" s="92" t="s">
        <v>1463</v>
      </c>
      <c r="E1611" s="92" t="s">
        <v>1668</v>
      </c>
      <c r="F1611" s="86" t="s">
        <v>235</v>
      </c>
      <c r="G1611" s="21"/>
      <c r="H1611" s="21"/>
      <c r="I1611" s="85" t="e">
        <f t="shared" si="65"/>
        <v>#DIV/0!</v>
      </c>
    </row>
    <row r="1612" spans="1:9" ht="19.5" customHeight="1" hidden="1">
      <c r="A1612" s="95" t="s">
        <v>270</v>
      </c>
      <c r="B1612" s="32"/>
      <c r="C1612" s="92" t="s">
        <v>1463</v>
      </c>
      <c r="D1612" s="92" t="s">
        <v>1463</v>
      </c>
      <c r="E1612" s="92" t="s">
        <v>271</v>
      </c>
      <c r="F1612" s="86" t="s">
        <v>235</v>
      </c>
      <c r="G1612" s="21"/>
      <c r="H1612" s="21"/>
      <c r="I1612" s="85" t="e">
        <f t="shared" si="65"/>
        <v>#DIV/0!</v>
      </c>
    </row>
    <row r="1613" spans="1:9" ht="32.25" customHeight="1">
      <c r="A1613" s="95" t="s">
        <v>474</v>
      </c>
      <c r="B1613" s="32"/>
      <c r="C1613" s="92" t="s">
        <v>1463</v>
      </c>
      <c r="D1613" s="92" t="s">
        <v>1463</v>
      </c>
      <c r="E1613" s="92" t="s">
        <v>1669</v>
      </c>
      <c r="F1613" s="86"/>
      <c r="G1613" s="21">
        <f>SUM(G1614)</f>
        <v>50093.1</v>
      </c>
      <c r="H1613" s="21">
        <f>SUM(H1614)</f>
        <v>23701</v>
      </c>
      <c r="I1613" s="85">
        <f t="shared" si="65"/>
        <v>47.31390151537836</v>
      </c>
    </row>
    <row r="1614" spans="1:9" ht="18" customHeight="1">
      <c r="A1614" s="94" t="s">
        <v>313</v>
      </c>
      <c r="B1614" s="82"/>
      <c r="C1614" s="92" t="s">
        <v>1463</v>
      </c>
      <c r="D1614" s="92" t="s">
        <v>1463</v>
      </c>
      <c r="E1614" s="92" t="s">
        <v>1669</v>
      </c>
      <c r="F1614" s="87" t="s">
        <v>317</v>
      </c>
      <c r="G1614" s="85">
        <v>50093.1</v>
      </c>
      <c r="H1614" s="85">
        <v>23701</v>
      </c>
      <c r="I1614" s="85">
        <f t="shared" si="65"/>
        <v>47.31390151537836</v>
      </c>
    </row>
    <row r="1615" spans="1:9" ht="33" customHeight="1">
      <c r="A1615" s="149" t="s">
        <v>475</v>
      </c>
      <c r="B1615" s="115"/>
      <c r="C1615" s="90" t="s">
        <v>1463</v>
      </c>
      <c r="D1615" s="92" t="s">
        <v>1463</v>
      </c>
      <c r="E1615" s="90" t="s">
        <v>1670</v>
      </c>
      <c r="F1615" s="116"/>
      <c r="G1615" s="21">
        <f>SUM(G1616)</f>
        <v>4661.2</v>
      </c>
      <c r="H1615" s="21">
        <f>SUM(H1616)</f>
        <v>4661.2</v>
      </c>
      <c r="I1615" s="85">
        <f t="shared" si="65"/>
        <v>100</v>
      </c>
    </row>
    <row r="1616" spans="1:9" ht="27" customHeight="1">
      <c r="A1616" s="94" t="s">
        <v>313</v>
      </c>
      <c r="B1616" s="115"/>
      <c r="C1616" s="90" t="s">
        <v>1463</v>
      </c>
      <c r="D1616" s="92" t="s">
        <v>1463</v>
      </c>
      <c r="E1616" s="90" t="s">
        <v>1670</v>
      </c>
      <c r="F1616" s="87" t="s">
        <v>317</v>
      </c>
      <c r="G1616" s="21">
        <v>4661.2</v>
      </c>
      <c r="H1616" s="21">
        <v>4661.2</v>
      </c>
      <c r="I1616" s="85">
        <f t="shared" si="65"/>
        <v>100</v>
      </c>
    </row>
    <row r="1617" spans="1:9" ht="30.75" customHeight="1">
      <c r="A1617" s="149" t="s">
        <v>550</v>
      </c>
      <c r="B1617" s="115"/>
      <c r="C1617" s="90" t="s">
        <v>1463</v>
      </c>
      <c r="D1617" s="92" t="s">
        <v>1463</v>
      </c>
      <c r="E1617" s="90" t="s">
        <v>1671</v>
      </c>
      <c r="F1617" s="116"/>
      <c r="G1617" s="21">
        <f>SUM(G1618)</f>
        <v>308.2</v>
      </c>
      <c r="H1617" s="21">
        <f>SUM(H1618)</f>
        <v>308.1</v>
      </c>
      <c r="I1617" s="85">
        <f t="shared" si="65"/>
        <v>99.96755353666451</v>
      </c>
    </row>
    <row r="1618" spans="1:9" ht="21" customHeight="1">
      <c r="A1618" s="94" t="s">
        <v>313</v>
      </c>
      <c r="B1618" s="115"/>
      <c r="C1618" s="90" t="s">
        <v>1463</v>
      </c>
      <c r="D1618" s="92" t="s">
        <v>1463</v>
      </c>
      <c r="E1618" s="90" t="s">
        <v>1671</v>
      </c>
      <c r="F1618" s="87" t="s">
        <v>317</v>
      </c>
      <c r="G1618" s="21">
        <v>308.2</v>
      </c>
      <c r="H1618" s="21">
        <v>308.1</v>
      </c>
      <c r="I1618" s="85">
        <f t="shared" si="65"/>
        <v>99.96755353666451</v>
      </c>
    </row>
    <row r="1619" spans="1:9" ht="43.5" customHeight="1">
      <c r="A1619" s="94" t="s">
        <v>551</v>
      </c>
      <c r="B1619" s="115"/>
      <c r="C1619" s="90" t="s">
        <v>1463</v>
      </c>
      <c r="D1619" s="92" t="s">
        <v>1463</v>
      </c>
      <c r="E1619" s="90" t="s">
        <v>478</v>
      </c>
      <c r="F1619" s="87"/>
      <c r="G1619" s="21">
        <f>SUM(G1620)</f>
        <v>4770.2</v>
      </c>
      <c r="H1619" s="21">
        <f>SUM(H1620)</f>
        <v>4768.2</v>
      </c>
      <c r="I1619" s="85">
        <f t="shared" si="65"/>
        <v>99.95807303676995</v>
      </c>
    </row>
    <row r="1620" spans="1:9" ht="22.5" customHeight="1">
      <c r="A1620" s="94" t="s">
        <v>313</v>
      </c>
      <c r="B1620" s="115"/>
      <c r="C1620" s="90" t="s">
        <v>1463</v>
      </c>
      <c r="D1620" s="92" t="s">
        <v>1463</v>
      </c>
      <c r="E1620" s="90" t="s">
        <v>478</v>
      </c>
      <c r="F1620" s="87" t="s">
        <v>317</v>
      </c>
      <c r="G1620" s="21">
        <v>4770.2</v>
      </c>
      <c r="H1620" s="21">
        <v>4768.2</v>
      </c>
      <c r="I1620" s="85">
        <f t="shared" si="65"/>
        <v>99.95807303676995</v>
      </c>
    </row>
    <row r="1621" spans="1:9" ht="0.75" customHeight="1" thickBot="1">
      <c r="A1621" s="149" t="s">
        <v>1672</v>
      </c>
      <c r="B1621" s="115"/>
      <c r="C1621" s="90" t="s">
        <v>1463</v>
      </c>
      <c r="D1621" s="90" t="s">
        <v>1680</v>
      </c>
      <c r="E1621" s="90" t="s">
        <v>1673</v>
      </c>
      <c r="F1621" s="116" t="s">
        <v>235</v>
      </c>
      <c r="G1621" s="21"/>
      <c r="H1621" s="21"/>
      <c r="I1621" s="85" t="e">
        <f>SUM(H1621/G1621*100)</f>
        <v>#DIV/0!</v>
      </c>
    </row>
    <row r="1622" spans="1:9" ht="19.5" customHeight="1" hidden="1">
      <c r="A1622" s="149" t="s">
        <v>1674</v>
      </c>
      <c r="B1622" s="115"/>
      <c r="C1622" s="90" t="s">
        <v>1463</v>
      </c>
      <c r="D1622" s="90" t="s">
        <v>1680</v>
      </c>
      <c r="E1622" s="90" t="s">
        <v>1675</v>
      </c>
      <c r="F1622" s="116" t="s">
        <v>235</v>
      </c>
      <c r="G1622" s="21"/>
      <c r="H1622" s="21"/>
      <c r="I1622" s="85" t="e">
        <f>SUM(H1622/G1622*100)</f>
        <v>#DIV/0!</v>
      </c>
    </row>
    <row r="1623" spans="1:9" ht="19.5" customHeight="1" hidden="1">
      <c r="A1623" s="136" t="s">
        <v>901</v>
      </c>
      <c r="B1623" s="115"/>
      <c r="C1623" s="90" t="s">
        <v>1463</v>
      </c>
      <c r="D1623" s="90" t="s">
        <v>1680</v>
      </c>
      <c r="E1623" s="90" t="s">
        <v>1456</v>
      </c>
      <c r="F1623" s="116" t="s">
        <v>235</v>
      </c>
      <c r="G1623" s="21"/>
      <c r="H1623" s="21"/>
      <c r="I1623" s="85" t="e">
        <f>SUM(H1623/G1623*100)</f>
        <v>#DIV/0!</v>
      </c>
    </row>
    <row r="1624" spans="1:9" ht="19.5" customHeight="1" hidden="1">
      <c r="A1624" s="289" t="s">
        <v>1676</v>
      </c>
      <c r="B1624" s="290"/>
      <c r="C1624" s="291" t="s">
        <v>1463</v>
      </c>
      <c r="D1624" s="291" t="s">
        <v>1680</v>
      </c>
      <c r="E1624" s="291" t="s">
        <v>1677</v>
      </c>
      <c r="F1624" s="292" t="s">
        <v>235</v>
      </c>
      <c r="G1624" s="293"/>
      <c r="H1624" s="293"/>
      <c r="I1624" s="161" t="e">
        <f>SUM(H1624/G1624*100)</f>
        <v>#DIV/0!</v>
      </c>
    </row>
    <row r="1625" spans="1:9" ht="30" customHeight="1" thickBot="1">
      <c r="A1625" s="294" t="s">
        <v>870</v>
      </c>
      <c r="B1625" s="165"/>
      <c r="C1625" s="166"/>
      <c r="D1625" s="166"/>
      <c r="E1625" s="166"/>
      <c r="F1625" s="167"/>
      <c r="G1625" s="168">
        <f>SUM(G11+G37+G226+G654+G691+G949+G1137+G1160+G1402+G1505+G1044+G45)</f>
        <v>3636531.1999999993</v>
      </c>
      <c r="H1625" s="168">
        <f>SUM(H11+H37+H226+H654+H691+H949+H1137+H1160+H1402+H1505+H1044+H45)</f>
        <v>3450819.7999999993</v>
      </c>
      <c r="I1625" s="295">
        <f>SUM(H1625/G1625*100)</f>
        <v>94.89317182264242</v>
      </c>
    </row>
    <row r="1626" spans="1:9" ht="26.25" hidden="1" thickBot="1">
      <c r="A1626" s="296" t="s">
        <v>871</v>
      </c>
      <c r="B1626" s="297"/>
      <c r="C1626" s="298"/>
      <c r="D1626" s="297"/>
      <c r="E1626" s="297"/>
      <c r="F1626" s="299"/>
      <c r="G1626" s="36">
        <f>-76000-174.5-350</f>
        <v>-76524.5</v>
      </c>
      <c r="H1626" s="36">
        <f>-76000-174.5-350</f>
        <v>-76524.5</v>
      </c>
      <c r="I1626" s="36">
        <f>-76000-174.5-350</f>
        <v>-76524.5</v>
      </c>
    </row>
    <row r="1627" ht="12" customHeight="1">
      <c r="G1627" s="300"/>
    </row>
    <row r="1628" ht="15" customHeight="1"/>
    <row r="1629" ht="18" customHeight="1">
      <c r="G1629" s="301"/>
    </row>
    <row r="1630" ht="13.5">
      <c r="G1630" s="302"/>
    </row>
    <row r="1631" ht="12.75">
      <c r="G1631" s="303"/>
    </row>
    <row r="1632" ht="12.75">
      <c r="G1632" s="304"/>
    </row>
  </sheetData>
  <sheetProtection/>
  <mergeCells count="3">
    <mergeCell ref="F5:G5"/>
    <mergeCell ref="A9:A10"/>
    <mergeCell ref="F2:H2"/>
  </mergeCells>
  <printOptions/>
  <pageMargins left="0.984251968503937" right="0.1968503937007874" top="0.5905511811023623" bottom="0.1968503937007874" header="0.5118110236220472" footer="0.5118110236220472"/>
  <pageSetup fitToHeight="3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44"/>
  <sheetViews>
    <sheetView workbookViewId="0" topLeftCell="A1">
      <selection activeCell="F6" sqref="F6"/>
    </sheetView>
  </sheetViews>
  <sheetFormatPr defaultColWidth="9.140625" defaultRowHeight="12.75"/>
  <cols>
    <col min="1" max="1" width="42.140625" style="336" customWidth="1"/>
    <col min="2" max="2" width="5.57421875" style="336" hidden="1" customWidth="1"/>
    <col min="3" max="3" width="24.28125" style="336" customWidth="1"/>
    <col min="4" max="4" width="21.421875" style="336" customWidth="1"/>
    <col min="5" max="16384" width="9.140625" style="336" customWidth="1"/>
  </cols>
  <sheetData>
    <row r="1" ht="12.75">
      <c r="D1" s="322" t="s">
        <v>196</v>
      </c>
    </row>
    <row r="2" ht="44.25" customHeight="1">
      <c r="D2" s="44" t="s">
        <v>223</v>
      </c>
    </row>
    <row r="3" ht="12.75">
      <c r="D3" s="322" t="s">
        <v>222</v>
      </c>
    </row>
    <row r="4" ht="12.75">
      <c r="D4" s="43"/>
    </row>
    <row r="5" spans="1:4" ht="10.5" customHeight="1">
      <c r="A5" s="395"/>
      <c r="B5" s="395"/>
      <c r="C5" s="395"/>
      <c r="D5" s="395"/>
    </row>
    <row r="6" spans="1:4" ht="10.5" customHeight="1">
      <c r="A6" s="396" t="s">
        <v>162</v>
      </c>
      <c r="B6" s="397"/>
      <c r="C6" s="397"/>
      <c r="D6" s="397"/>
    </row>
    <row r="7" spans="1:4" ht="27.75" customHeight="1">
      <c r="A7" s="397"/>
      <c r="B7" s="397"/>
      <c r="C7" s="397"/>
      <c r="D7" s="397"/>
    </row>
    <row r="8" spans="1:4" ht="17.25" customHeight="1">
      <c r="A8" s="73"/>
      <c r="B8" s="73"/>
      <c r="C8" s="73"/>
      <c r="D8" s="73"/>
    </row>
    <row r="9" spans="1:4" ht="17.25" customHeight="1">
      <c r="A9" s="337"/>
      <c r="B9" s="338"/>
      <c r="C9" s="339"/>
      <c r="D9" s="340" t="s">
        <v>1536</v>
      </c>
    </row>
    <row r="10" spans="1:4" ht="13.5" customHeight="1">
      <c r="A10" s="369" t="s">
        <v>1229</v>
      </c>
      <c r="B10" s="369"/>
      <c r="C10" s="369" t="s">
        <v>732</v>
      </c>
      <c r="D10" s="370" t="s">
        <v>1254</v>
      </c>
    </row>
    <row r="11" spans="1:4" ht="4.5" customHeight="1">
      <c r="A11" s="369"/>
      <c r="B11" s="369"/>
      <c r="C11" s="369"/>
      <c r="D11" s="370"/>
    </row>
    <row r="12" spans="1:4" ht="6" customHeight="1">
      <c r="A12" s="369"/>
      <c r="B12" s="369"/>
      <c r="C12" s="369"/>
      <c r="D12" s="370"/>
    </row>
    <row r="13" spans="1:4" ht="4.5" customHeight="1">
      <c r="A13" s="369"/>
      <c r="B13" s="369"/>
      <c r="C13" s="369"/>
      <c r="D13" s="370"/>
    </row>
    <row r="14" spans="1:4" ht="6" customHeight="1">
      <c r="A14" s="369"/>
      <c r="B14" s="369"/>
      <c r="C14" s="369"/>
      <c r="D14" s="370"/>
    </row>
    <row r="15" spans="1:4" ht="6" customHeight="1">
      <c r="A15" s="369"/>
      <c r="B15" s="369"/>
      <c r="C15" s="369"/>
      <c r="D15" s="370"/>
    </row>
    <row r="16" spans="1:4" ht="18" customHeight="1">
      <c r="A16" s="369"/>
      <c r="B16" s="369"/>
      <c r="C16" s="369"/>
      <c r="D16" s="370"/>
    </row>
    <row r="17" spans="1:4" ht="38.25">
      <c r="A17" s="65" t="s">
        <v>1230</v>
      </c>
      <c r="B17" s="341" t="s">
        <v>1320</v>
      </c>
      <c r="C17" s="69" t="s">
        <v>163</v>
      </c>
      <c r="D17" s="64">
        <v>224647.58</v>
      </c>
    </row>
    <row r="18" spans="1:4" ht="12.75" hidden="1">
      <c r="A18" s="342" t="s">
        <v>164</v>
      </c>
      <c r="B18" s="343"/>
      <c r="C18" s="344"/>
      <c r="D18" s="67"/>
    </row>
    <row r="19" spans="1:4" ht="25.5" hidden="1">
      <c r="A19" s="66" t="s">
        <v>165</v>
      </c>
      <c r="B19" s="341" t="s">
        <v>166</v>
      </c>
      <c r="C19" s="341" t="s">
        <v>167</v>
      </c>
      <c r="D19" s="67">
        <v>15000</v>
      </c>
    </row>
    <row r="20" spans="1:4" ht="12.75" hidden="1">
      <c r="A20" s="66" t="s">
        <v>168</v>
      </c>
      <c r="B20" s="341"/>
      <c r="C20" s="341"/>
      <c r="D20" s="67"/>
    </row>
    <row r="21" spans="1:4" ht="25.5" hidden="1">
      <c r="A21" s="66" t="s">
        <v>1231</v>
      </c>
      <c r="B21" s="341" t="s">
        <v>169</v>
      </c>
      <c r="C21" s="341" t="s">
        <v>170</v>
      </c>
      <c r="D21" s="67">
        <v>100000</v>
      </c>
    </row>
    <row r="22" spans="1:4" ht="38.25">
      <c r="A22" s="66" t="s">
        <v>1233</v>
      </c>
      <c r="B22" s="341" t="s">
        <v>169</v>
      </c>
      <c r="C22" s="341" t="s">
        <v>171</v>
      </c>
      <c r="D22" s="67">
        <v>100000</v>
      </c>
    </row>
    <row r="23" spans="1:4" ht="25.5" hidden="1">
      <c r="A23" s="66" t="s">
        <v>1231</v>
      </c>
      <c r="B23" s="341" t="s">
        <v>169</v>
      </c>
      <c r="C23" s="341" t="s">
        <v>172</v>
      </c>
      <c r="D23" s="67">
        <v>-60000</v>
      </c>
    </row>
    <row r="24" spans="1:4" ht="38.25">
      <c r="A24" s="66" t="s">
        <v>1235</v>
      </c>
      <c r="B24" s="341" t="s">
        <v>169</v>
      </c>
      <c r="C24" s="341" t="s">
        <v>173</v>
      </c>
      <c r="D24" s="67">
        <v>-60000</v>
      </c>
    </row>
    <row r="25" spans="1:4" ht="25.5" hidden="1">
      <c r="A25" s="66" t="s">
        <v>1236</v>
      </c>
      <c r="B25" s="341" t="s">
        <v>169</v>
      </c>
      <c r="C25" s="341" t="s">
        <v>174</v>
      </c>
      <c r="D25" s="67">
        <v>50000</v>
      </c>
    </row>
    <row r="26" spans="1:4" ht="51">
      <c r="A26" s="66" t="s">
        <v>1238</v>
      </c>
      <c r="B26" s="341" t="s">
        <v>169</v>
      </c>
      <c r="C26" s="341" t="s">
        <v>175</v>
      </c>
      <c r="D26" s="67">
        <v>50000</v>
      </c>
    </row>
    <row r="27" spans="1:4" ht="25.5" hidden="1">
      <c r="A27" s="66" t="s">
        <v>1236</v>
      </c>
      <c r="B27" s="341" t="s">
        <v>169</v>
      </c>
      <c r="C27" s="341" t="s">
        <v>176</v>
      </c>
      <c r="D27" s="67">
        <v>-75000</v>
      </c>
    </row>
    <row r="28" spans="1:4" ht="51">
      <c r="A28" s="66" t="s">
        <v>1239</v>
      </c>
      <c r="B28" s="341" t="s">
        <v>169</v>
      </c>
      <c r="C28" s="341" t="s">
        <v>177</v>
      </c>
      <c r="D28" s="67">
        <v>-75000</v>
      </c>
    </row>
    <row r="29" spans="1:4" ht="25.5" hidden="1">
      <c r="A29" s="66" t="s">
        <v>1247</v>
      </c>
      <c r="B29" s="341" t="s">
        <v>169</v>
      </c>
      <c r="C29" s="341" t="s">
        <v>178</v>
      </c>
      <c r="D29" s="67" t="s">
        <v>6</v>
      </c>
    </row>
    <row r="30" spans="1:4" ht="51" hidden="1">
      <c r="A30" s="66" t="s">
        <v>1249</v>
      </c>
      <c r="B30" s="341" t="s">
        <v>169</v>
      </c>
      <c r="C30" s="341" t="s">
        <v>179</v>
      </c>
      <c r="D30" s="67" t="s">
        <v>6</v>
      </c>
    </row>
    <row r="31" spans="1:4" ht="25.5" hidden="1">
      <c r="A31" s="66" t="s">
        <v>1247</v>
      </c>
      <c r="B31" s="341" t="s">
        <v>169</v>
      </c>
      <c r="C31" s="341" t="s">
        <v>180</v>
      </c>
      <c r="D31" s="67" t="s">
        <v>6</v>
      </c>
    </row>
    <row r="32" spans="1:4" ht="102" hidden="1">
      <c r="A32" s="345" t="s">
        <v>1248</v>
      </c>
      <c r="B32" s="341" t="s">
        <v>169</v>
      </c>
      <c r="C32" s="341" t="s">
        <v>181</v>
      </c>
      <c r="D32" s="67" t="s">
        <v>6</v>
      </c>
    </row>
    <row r="33" spans="1:4" ht="12.75" hidden="1">
      <c r="A33" s="66" t="s">
        <v>182</v>
      </c>
      <c r="B33" s="341" t="s">
        <v>872</v>
      </c>
      <c r="C33" s="341" t="s">
        <v>167</v>
      </c>
      <c r="D33" s="67">
        <v>209647.58</v>
      </c>
    </row>
    <row r="34" spans="1:4" ht="25.5" hidden="1">
      <c r="A34" s="66" t="s">
        <v>1240</v>
      </c>
      <c r="B34" s="341" t="s">
        <v>872</v>
      </c>
      <c r="C34" s="341" t="s">
        <v>183</v>
      </c>
      <c r="D34" s="67">
        <v>209647.58</v>
      </c>
    </row>
    <row r="35" spans="1:4" ht="12.75" hidden="1">
      <c r="A35" s="66" t="s">
        <v>184</v>
      </c>
      <c r="B35" s="341" t="s">
        <v>185</v>
      </c>
      <c r="C35" s="341" t="s">
        <v>186</v>
      </c>
      <c r="D35" s="67">
        <v>-3501465.2</v>
      </c>
    </row>
    <row r="36" spans="1:4" ht="25.5" hidden="1">
      <c r="A36" s="66" t="s">
        <v>1240</v>
      </c>
      <c r="B36" s="341" t="s">
        <v>169</v>
      </c>
      <c r="C36" s="341" t="s">
        <v>187</v>
      </c>
      <c r="D36" s="67">
        <v>-3501465.2</v>
      </c>
    </row>
    <row r="37" spans="1:4" ht="25.5">
      <c r="A37" s="66" t="s">
        <v>1243</v>
      </c>
      <c r="B37" s="341" t="s">
        <v>169</v>
      </c>
      <c r="C37" s="341" t="s">
        <v>188</v>
      </c>
      <c r="D37" s="67">
        <v>-3502551.5</v>
      </c>
    </row>
    <row r="38" spans="1:4" ht="12.75" hidden="1">
      <c r="A38" s="66" t="s">
        <v>189</v>
      </c>
      <c r="B38" s="341" t="s">
        <v>190</v>
      </c>
      <c r="C38" s="341" t="s">
        <v>191</v>
      </c>
      <c r="D38" s="67">
        <v>3711112.79</v>
      </c>
    </row>
    <row r="39" spans="1:4" ht="25.5" hidden="1">
      <c r="A39" s="66" t="s">
        <v>1240</v>
      </c>
      <c r="B39" s="341" t="s">
        <v>169</v>
      </c>
      <c r="C39" s="341" t="s">
        <v>192</v>
      </c>
      <c r="D39" s="67">
        <v>3711112.79</v>
      </c>
    </row>
    <row r="40" spans="1:4" ht="26.25" thickBot="1">
      <c r="A40" s="66" t="s">
        <v>1246</v>
      </c>
      <c r="B40" s="341" t="s">
        <v>169</v>
      </c>
      <c r="C40" s="341" t="s">
        <v>193</v>
      </c>
      <c r="D40" s="67">
        <v>3712199.1</v>
      </c>
    </row>
    <row r="41" spans="1:4" ht="51.75" hidden="1" thickBot="1">
      <c r="A41" s="349" t="s">
        <v>194</v>
      </c>
      <c r="B41" s="350" t="s">
        <v>872</v>
      </c>
      <c r="C41" s="351" t="s">
        <v>195</v>
      </c>
      <c r="D41" s="352" t="s">
        <v>6</v>
      </c>
    </row>
    <row r="42" spans="1:4" ht="12.75" customHeight="1">
      <c r="A42" s="353"/>
      <c r="B42" s="354"/>
      <c r="C42" s="337"/>
      <c r="D42" s="355"/>
    </row>
    <row r="43" ht="42.75" customHeight="1">
      <c r="A43" s="356"/>
    </row>
    <row r="44" ht="42.75" customHeight="1">
      <c r="A44" s="356"/>
    </row>
  </sheetData>
  <sheetProtection/>
  <mergeCells count="6">
    <mergeCell ref="A5:D5"/>
    <mergeCell ref="A6:D7"/>
    <mergeCell ref="A10:A16"/>
    <mergeCell ref="B10:B16"/>
    <mergeCell ref="C10:C16"/>
    <mergeCell ref="D10:D16"/>
  </mergeCells>
  <conditionalFormatting sqref="D17 D19:D41">
    <cfRule type="cellIs" priority="1" dxfId="0" operator="equal" stopIfTrue="1">
      <formula>0</formula>
    </cfRule>
  </conditionalFormatting>
  <printOptions/>
  <pageMargins left="1.299212598425197" right="0.5118110236220472" top="0.4724409448818898" bottom="0.5905511811023623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36"/>
  <sheetViews>
    <sheetView showGridLines="0" zoomScalePageLayoutView="0" workbookViewId="0" topLeftCell="A1">
      <selection activeCell="D2" sqref="D2"/>
    </sheetView>
  </sheetViews>
  <sheetFormatPr defaultColWidth="9.140625" defaultRowHeight="12.75"/>
  <cols>
    <col min="1" max="1" width="45.28125" style="336" customWidth="1"/>
    <col min="2" max="2" width="24.28125" style="336" customWidth="1"/>
    <col min="3" max="3" width="18.7109375" style="336" customWidth="1"/>
    <col min="4" max="16384" width="9.140625" style="336" customWidth="1"/>
  </cols>
  <sheetData>
    <row r="1" ht="12.75">
      <c r="C1" s="43" t="s">
        <v>221</v>
      </c>
    </row>
    <row r="2" ht="51">
      <c r="C2" s="44" t="s">
        <v>223</v>
      </c>
    </row>
    <row r="3" ht="12.75">
      <c r="C3" s="43" t="s">
        <v>222</v>
      </c>
    </row>
    <row r="5" spans="1:3" ht="12.75">
      <c r="A5" s="398" t="s">
        <v>197</v>
      </c>
      <c r="B5" s="399"/>
      <c r="C5" s="399"/>
    </row>
    <row r="6" spans="1:3" ht="54.75" customHeight="1">
      <c r="A6" s="399"/>
      <c r="B6" s="399"/>
      <c r="C6" s="399"/>
    </row>
    <row r="8" spans="1:3" ht="15" customHeight="1">
      <c r="A8" s="337"/>
      <c r="B8" s="339"/>
      <c r="C8" s="340" t="s">
        <v>198</v>
      </c>
    </row>
    <row r="9" spans="1:3" ht="15" customHeight="1">
      <c r="A9" s="369" t="s">
        <v>199</v>
      </c>
      <c r="B9" s="369" t="s">
        <v>732</v>
      </c>
      <c r="C9" s="370" t="s">
        <v>1254</v>
      </c>
    </row>
    <row r="10" spans="1:3" ht="4.5" customHeight="1">
      <c r="A10" s="369"/>
      <c r="B10" s="369"/>
      <c r="C10" s="370"/>
    </row>
    <row r="11" spans="1:3" ht="6" customHeight="1">
      <c r="A11" s="369"/>
      <c r="B11" s="369"/>
      <c r="C11" s="370"/>
    </row>
    <row r="12" spans="1:3" ht="4.5" customHeight="1">
      <c r="A12" s="369"/>
      <c r="B12" s="369"/>
      <c r="C12" s="370"/>
    </row>
    <row r="13" spans="1:3" ht="6" customHeight="1">
      <c r="A13" s="369"/>
      <c r="B13" s="369"/>
      <c r="C13" s="370"/>
    </row>
    <row r="14" spans="1:3" ht="6" customHeight="1">
      <c r="A14" s="369"/>
      <c r="B14" s="369"/>
      <c r="C14" s="370"/>
    </row>
    <row r="15" spans="1:3" ht="6" customHeight="1">
      <c r="A15" s="369"/>
      <c r="B15" s="369"/>
      <c r="C15" s="370"/>
    </row>
    <row r="16" spans="1:3" ht="26.25" customHeight="1">
      <c r="A16" s="357" t="s">
        <v>1230</v>
      </c>
      <c r="B16" s="358" t="s">
        <v>200</v>
      </c>
      <c r="C16" s="316">
        <f>C17+C22+C27</f>
        <v>224647.58</v>
      </c>
    </row>
    <row r="17" spans="1:3" ht="25.5">
      <c r="A17" s="359" t="s">
        <v>1231</v>
      </c>
      <c r="B17" s="360" t="s">
        <v>201</v>
      </c>
      <c r="C17" s="316">
        <f>C18+C20</f>
        <v>40000</v>
      </c>
    </row>
    <row r="18" spans="1:3" ht="25.5">
      <c r="A18" s="361" t="s">
        <v>1232</v>
      </c>
      <c r="B18" s="360" t="s">
        <v>202</v>
      </c>
      <c r="C18" s="316">
        <f>C19</f>
        <v>100000</v>
      </c>
    </row>
    <row r="19" spans="1:3" ht="25.5" customHeight="1">
      <c r="A19" s="361" t="s">
        <v>1233</v>
      </c>
      <c r="B19" s="360" t="s">
        <v>203</v>
      </c>
      <c r="C19" s="329">
        <v>100000</v>
      </c>
    </row>
    <row r="20" spans="1:3" ht="25.5" customHeight="1">
      <c r="A20" s="361" t="s">
        <v>1234</v>
      </c>
      <c r="B20" s="360" t="s">
        <v>204</v>
      </c>
      <c r="C20" s="329">
        <f>C21</f>
        <v>-60000</v>
      </c>
    </row>
    <row r="21" spans="1:3" ht="38.25">
      <c r="A21" s="361" t="s">
        <v>1235</v>
      </c>
      <c r="B21" s="360" t="s">
        <v>205</v>
      </c>
      <c r="C21" s="329">
        <v>-60000</v>
      </c>
    </row>
    <row r="22" spans="1:3" ht="25.5">
      <c r="A22" s="361" t="s">
        <v>1236</v>
      </c>
      <c r="B22" s="360" t="s">
        <v>206</v>
      </c>
      <c r="C22" s="329">
        <f>C23+C25</f>
        <v>-25000</v>
      </c>
    </row>
    <row r="23" spans="1:3" ht="38.25">
      <c r="A23" s="361" t="s">
        <v>1237</v>
      </c>
      <c r="B23" s="360" t="s">
        <v>207</v>
      </c>
      <c r="C23" s="329">
        <f>C24</f>
        <v>50000</v>
      </c>
    </row>
    <row r="24" spans="1:3" ht="51">
      <c r="A24" s="361" t="s">
        <v>1238</v>
      </c>
      <c r="B24" s="360" t="s">
        <v>208</v>
      </c>
      <c r="C24" s="329">
        <v>50000</v>
      </c>
    </row>
    <row r="25" spans="1:3" ht="51">
      <c r="A25" s="361" t="s">
        <v>1250</v>
      </c>
      <c r="B25" s="360" t="s">
        <v>209</v>
      </c>
      <c r="C25" s="329">
        <f>C26</f>
        <v>-75000</v>
      </c>
    </row>
    <row r="26" spans="1:3" ht="51">
      <c r="A26" s="361" t="s">
        <v>1239</v>
      </c>
      <c r="B26" s="360" t="s">
        <v>210</v>
      </c>
      <c r="C26" s="329">
        <v>-75000</v>
      </c>
    </row>
    <row r="27" spans="1:3" ht="25.5">
      <c r="A27" s="361" t="s">
        <v>1240</v>
      </c>
      <c r="B27" s="360" t="s">
        <v>211</v>
      </c>
      <c r="C27" s="329">
        <v>209647.58</v>
      </c>
    </row>
    <row r="28" spans="1:3" ht="12.75">
      <c r="A28" s="361" t="s">
        <v>1241</v>
      </c>
      <c r="B28" s="360" t="s">
        <v>212</v>
      </c>
      <c r="C28" s="329">
        <f>C29</f>
        <v>-3502551.5</v>
      </c>
    </row>
    <row r="29" spans="1:3" ht="12.75">
      <c r="A29" s="361" t="s">
        <v>1242</v>
      </c>
      <c r="B29" s="360" t="s">
        <v>213</v>
      </c>
      <c r="C29" s="329">
        <f>C30</f>
        <v>-3502551.5</v>
      </c>
    </row>
    <row r="30" spans="1:3" ht="25.5">
      <c r="A30" s="361" t="s">
        <v>1243</v>
      </c>
      <c r="B30" s="360" t="s">
        <v>214</v>
      </c>
      <c r="C30" s="329">
        <f>C31</f>
        <v>-3502551.5</v>
      </c>
    </row>
    <row r="31" spans="1:3" ht="25.5">
      <c r="A31" s="361" t="s">
        <v>1243</v>
      </c>
      <c r="B31" s="360" t="s">
        <v>215</v>
      </c>
      <c r="C31" s="329">
        <v>-3502551.5</v>
      </c>
    </row>
    <row r="32" spans="1:3" ht="12.75">
      <c r="A32" s="361" t="s">
        <v>1244</v>
      </c>
      <c r="B32" s="360" t="s">
        <v>216</v>
      </c>
      <c r="C32" s="329">
        <f>C33</f>
        <v>3712199.1</v>
      </c>
    </row>
    <row r="33" spans="1:3" ht="12.75">
      <c r="A33" s="361" t="s">
        <v>1245</v>
      </c>
      <c r="B33" s="360" t="s">
        <v>217</v>
      </c>
      <c r="C33" s="329">
        <f>C34</f>
        <v>3712199.1</v>
      </c>
    </row>
    <row r="34" spans="1:3" ht="15.75" customHeight="1">
      <c r="A34" s="361" t="s">
        <v>218</v>
      </c>
      <c r="B34" s="360" t="s">
        <v>219</v>
      </c>
      <c r="C34" s="329">
        <f>C35</f>
        <v>3712199.1</v>
      </c>
    </row>
    <row r="35" spans="1:3" ht="25.5" customHeight="1">
      <c r="A35" s="361" t="s">
        <v>1246</v>
      </c>
      <c r="B35" s="360" t="s">
        <v>220</v>
      </c>
      <c r="C35" s="329">
        <v>3712199.1</v>
      </c>
    </row>
    <row r="36" spans="1:3" ht="12.75" customHeight="1">
      <c r="A36" s="362"/>
      <c r="B36" s="362"/>
      <c r="C36" s="363"/>
    </row>
  </sheetData>
  <sheetProtection/>
  <mergeCells count="4">
    <mergeCell ref="A5:C6"/>
    <mergeCell ref="A9:A15"/>
    <mergeCell ref="B9:B15"/>
    <mergeCell ref="C9:C15"/>
  </mergeCells>
  <conditionalFormatting sqref="C16:C35">
    <cfRule type="cellIs" priority="1" dxfId="0" operator="equal" stopIfTrue="1">
      <formula>0</formula>
    </cfRule>
  </conditionalFormatting>
  <printOptions/>
  <pageMargins left="1.299212598425197" right="0.3937007874015748" top="0.4330708661417323" bottom="0" header="0" footer="0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2013-06-03T05:07:13Z</cp:lastPrinted>
  <dcterms:created xsi:type="dcterms:W3CDTF">1996-10-08T23:32:33Z</dcterms:created>
  <dcterms:modified xsi:type="dcterms:W3CDTF">2013-06-03T05:10:30Z</dcterms:modified>
  <cp:category/>
  <cp:version/>
  <cp:contentType/>
  <cp:contentStatus/>
</cp:coreProperties>
</file>