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odeName="ЭтаКнига" defaultThemeVersion="124226"/>
  <bookViews>
    <workbookView xWindow="480" yWindow="120" windowWidth="27795" windowHeight="12585"/>
  </bookViews>
  <sheets>
    <sheet name="перемещ " sheetId="2" r:id="rId1"/>
    <sheet name="Лист1" sheetId="3" r:id="rId2"/>
  </sheets>
  <definedNames>
    <definedName name="_xlnm.Print_Titles" localSheetId="0">'перемещ '!$4:$4</definedName>
    <definedName name="_xlnm.Print_Area" localSheetId="0">'перемещ '!$A$1:$G$83</definedName>
  </definedNames>
  <calcPr calcId="145621"/>
</workbook>
</file>

<file path=xl/calcChain.xml><?xml version="1.0" encoding="utf-8"?>
<calcChain xmlns="http://schemas.openxmlformats.org/spreadsheetml/2006/main">
  <c r="F68" i="2"/>
  <c r="F18"/>
  <c r="D41" l="1"/>
  <c r="D65" l="1"/>
  <c r="D73" l="1"/>
  <c r="D19"/>
  <c r="D18"/>
  <c r="D7" l="1"/>
  <c r="F77"/>
  <c r="D32"/>
  <c r="F34"/>
  <c r="D26" l="1"/>
  <c r="D61" l="1"/>
  <c r="F27" l="1"/>
  <c r="F30"/>
  <c r="D30"/>
  <c r="F12"/>
  <c r="D68" l="1"/>
  <c r="D54"/>
  <c r="F6"/>
  <c r="D82" l="1"/>
  <c r="D6" l="1"/>
  <c r="E82"/>
  <c r="F82" s="1"/>
  <c r="F81" s="1"/>
  <c r="D81"/>
  <c r="C81"/>
  <c r="E73"/>
  <c r="E72"/>
  <c r="E71"/>
  <c r="F70"/>
  <c r="D70"/>
  <c r="C70"/>
  <c r="E69"/>
  <c r="E68"/>
  <c r="E67"/>
  <c r="E65"/>
  <c r="E61"/>
  <c r="F60"/>
  <c r="D60"/>
  <c r="C60"/>
  <c r="E59"/>
  <c r="E54"/>
  <c r="F53"/>
  <c r="E53"/>
  <c r="D53"/>
  <c r="C53"/>
  <c r="E52"/>
  <c r="E51"/>
  <c r="E50"/>
  <c r="E49"/>
  <c r="E46"/>
  <c r="E41"/>
  <c r="F40"/>
  <c r="D40"/>
  <c r="C40"/>
  <c r="E39"/>
  <c r="E38"/>
  <c r="F37"/>
  <c r="D37"/>
  <c r="C37"/>
  <c r="E32"/>
  <c r="E31" s="1"/>
  <c r="F31"/>
  <c r="D31"/>
  <c r="C31"/>
  <c r="E30"/>
  <c r="E26"/>
  <c r="F25"/>
  <c r="D25"/>
  <c r="C25"/>
  <c r="E21"/>
  <c r="F20"/>
  <c r="D20"/>
  <c r="C20"/>
  <c r="E19"/>
  <c r="E18"/>
  <c r="E17"/>
  <c r="C6"/>
  <c r="E25" l="1"/>
  <c r="H25" s="1"/>
  <c r="H53"/>
  <c r="E60"/>
  <c r="H60" s="1"/>
  <c r="E70"/>
  <c r="H70" s="1"/>
  <c r="E81"/>
  <c r="E7"/>
  <c r="E6" s="1"/>
  <c r="F83"/>
  <c r="E20"/>
  <c r="H20" s="1"/>
  <c r="E37"/>
  <c r="H37" s="1"/>
  <c r="E40"/>
  <c r="H40" s="1"/>
  <c r="H31"/>
  <c r="C83"/>
  <c r="D83"/>
  <c r="E83" l="1"/>
  <c r="H83" s="1"/>
  <c r="H6"/>
</calcChain>
</file>

<file path=xl/sharedStrings.xml><?xml version="1.0" encoding="utf-8"?>
<sst xmlns="http://schemas.openxmlformats.org/spreadsheetml/2006/main" count="112" uniqueCount="103">
  <si>
    <t>тыс. рублей</t>
  </si>
  <si>
    <t xml:space="preserve"> Раз дел</t>
  </si>
  <si>
    <t>Наименование разделов/ ГРБС</t>
  </si>
  <si>
    <t xml:space="preserve">Уточненный бюджет на 2026 год  </t>
  </si>
  <si>
    <t>Ассигнования на 2026 год</t>
  </si>
  <si>
    <t>Отклонение</t>
  </si>
  <si>
    <t>проверка (скрыть)</t>
  </si>
  <si>
    <t>Пояснение</t>
  </si>
  <si>
    <t>1</t>
  </si>
  <si>
    <t>Приложение 3 к реестру</t>
  </si>
  <si>
    <t>0100</t>
  </si>
  <si>
    <t>Общегосударственные вопросы, в том числе</t>
  </si>
  <si>
    <t>Администрация города Миасса</t>
  </si>
  <si>
    <t>в сумме 70,0 тыс. рублей на оплату штрафа за нарушение требований пожарной безопасности с раздела 0300</t>
  </si>
  <si>
    <t>в сумме 1104,4 тыс. рублей с прочих расходов по программе "Обеспечение деятельности Администрации Миасского городского округа Челябинской области" на раздел 0700</t>
  </si>
  <si>
    <t>в сумме 35,0 тыс. рублей между разделами, в соответствии с  бюджетной классификацией,  расходов по повышению квалификации на раздел 0700</t>
  </si>
  <si>
    <t>Собрание депутатов города Миасса</t>
  </si>
  <si>
    <t>Финансовое управление Администрации города Миасса</t>
  </si>
  <si>
    <t>в т.ч.</t>
  </si>
  <si>
    <t>резервный фонд Администрации города Миасса, зарезервированные на выполнение обязательств по исполнению судебных решений по искам, удовлетворяемых за счет бюджета Округа и иных незапланированных расходов бюджета Округа</t>
  </si>
  <si>
    <t>0300</t>
  </si>
  <si>
    <t>Национальная безопасность и правоохранительная деятельность, в том числе</t>
  </si>
  <si>
    <r>
      <t xml:space="preserve">Администрация города Миасса </t>
    </r>
    <r>
      <rPr>
        <i/>
        <sz val="11"/>
        <rFont val="Times New Roman"/>
        <family val="1"/>
        <charset val="204"/>
      </rPr>
      <t>(в том числе Управление ГО и ЧС, отдел ЗАГС)</t>
    </r>
  </si>
  <si>
    <t>Уменьшение (перемещение) ассигнований в сумме 73,3 тыс. рублей, в том числе:</t>
  </si>
  <si>
    <t>в сумме 3,3 тыс. рублей  с экономии средств, образовавшейся при осуществлении закупок  в зарезервированные средства на раздел 0100</t>
  </si>
  <si>
    <t>0400</t>
  </si>
  <si>
    <t>Национальная экономика, в том числе</t>
  </si>
  <si>
    <r>
      <t>Администрация города Миасса</t>
    </r>
    <r>
      <rPr>
        <i/>
        <sz val="11"/>
        <rFont val="Times New Roman"/>
        <family val="1"/>
        <charset val="204"/>
      </rPr>
      <t xml:space="preserve"> (в том числе  МКУ "Комитет по строительству", Управление ЖКХ, энергетики и транспорта (транспорт))</t>
    </r>
  </si>
  <si>
    <t>в сумме 215,2 тыс. рублей  по инициативному бюджетированию между разделами с раздела 0500</t>
  </si>
  <si>
    <t xml:space="preserve">Управление культуры Администрации города Миасса </t>
  </si>
  <si>
    <t>0500</t>
  </si>
  <si>
    <t>Жилищно-коммунальное хозяйство, в том числе</t>
  </si>
  <si>
    <r>
      <t>Администрация города Миасса</t>
    </r>
    <r>
      <rPr>
        <i/>
        <sz val="11"/>
        <rFont val="Times New Roman"/>
        <family val="1"/>
        <charset val="204"/>
      </rPr>
      <t xml:space="preserve"> (в том числе  МКУ "Комитет по строительству", Управление ЖКХ, энергетики и транспорта)</t>
    </r>
  </si>
  <si>
    <t>Уменьшение (перемещение) ассигнований в сумме 215,2 тыс. рублей  по инициативному бюджетированию между разделами на раздел 0400</t>
  </si>
  <si>
    <t>0600</t>
  </si>
  <si>
    <t>Охрана  окружающей  среды, в том числе</t>
  </si>
  <si>
    <r>
      <t xml:space="preserve">Администрация города Миасса </t>
    </r>
    <r>
      <rPr>
        <i/>
        <sz val="11"/>
        <rFont val="Times New Roman"/>
        <family val="1"/>
        <charset val="204"/>
      </rPr>
      <t>(в том числе МКУ "УЭП")</t>
    </r>
  </si>
  <si>
    <t>0700</t>
  </si>
  <si>
    <t>Образование, в том числе</t>
  </si>
  <si>
    <t>Управление образования Администрации города Миасса</t>
  </si>
  <si>
    <t>в сумме 6599,0 тыс. рублей на услуги охраны, приобретение мягкого инвентаря, предоставление питания учащимся и воспитанникам образовательных учреждений, ремонт охранно-пожарного прибора с зарезервированных средств с раздела 0100</t>
  </si>
  <si>
    <r>
      <t xml:space="preserve">Управление культуры Администрации города Миасса </t>
    </r>
    <r>
      <rPr>
        <i/>
        <sz val="11"/>
        <rFont val="Times New Roman"/>
        <family val="1"/>
        <charset val="204"/>
      </rPr>
      <t>(муз.школы)</t>
    </r>
  </si>
  <si>
    <t>Увеличение (перемещение) ассигнований в сумме 365,6 тыс. рублей, в том числе:</t>
  </si>
  <si>
    <t>в сумме 272,8 тыс. рублей на услуги охраны учреждений из зарезервированных средств с раздела 0100</t>
  </si>
  <si>
    <t>в сумме 92,8 тыс. рублей между разделами, в соответствии с  бюджетной классификацией,  расходов по повышению квалификации с раздела 0800</t>
  </si>
  <si>
    <t>Увеличение (перемещение) ассигнований в сумме 35,0 тыс. рублей между разделами, в соответствии с  бюджетной классификацией,  расходов по повышению квалификации с раздела 0100</t>
  </si>
  <si>
    <t>Управление ФКиС Администрации города Миасса</t>
  </si>
  <si>
    <t>Увеличение (перемещение) ассигнований в сумме 77,0 тыс. рублей между разделами, в соответствии с  бюджетной классификацией,  расходов по повышению квалификации с раздела 1100</t>
  </si>
  <si>
    <t>УСЗН Администрации города Миасса</t>
  </si>
  <si>
    <t>0800</t>
  </si>
  <si>
    <t>Культура, кинематография, в том числе</t>
  </si>
  <si>
    <t>Управление культуры Администрации города Миасса</t>
  </si>
  <si>
    <t>в сумме 300,0 тыс. рублей на разработку проекта зон охраны объекта культурного наследия местного (муниципального) значения «Магазин А.Ф. Бакакина» с  зарезервированных средств с раздела 0100</t>
  </si>
  <si>
    <t>в сумме 793,9 тыс. рублей на обслуживание внутренних инженерных сетей, техническое обслуживание и эксплуатацию котельных с зарезервированных средств с раздела 0100</t>
  </si>
  <si>
    <t>Уменьшение (перемещение) ассигнований в сумме 92,8 тыс. рублей между разделами, в соответствии с  бюджетной классификацией,  расходов по повышению квалификации на раздел 0700</t>
  </si>
  <si>
    <r>
      <t xml:space="preserve">Администрация города Миасса </t>
    </r>
    <r>
      <rPr>
        <i/>
        <sz val="12"/>
        <rFont val="Times New Roman"/>
        <family val="1"/>
        <charset val="204"/>
      </rPr>
      <t>(в том числе  МКУ "Комитет по строительству")</t>
    </r>
  </si>
  <si>
    <t>1000</t>
  </si>
  <si>
    <t>Социальная политика, в том числе</t>
  </si>
  <si>
    <r>
      <t>УСЗН Администрации города Миасса (</t>
    </r>
    <r>
      <rPr>
        <i/>
        <sz val="11"/>
        <rFont val="Times New Roman"/>
        <family val="1"/>
        <charset val="204"/>
      </rPr>
      <t>в том числе содержание аппарата, пособия, пенсии, компенсации и т.д.)</t>
    </r>
  </si>
  <si>
    <r>
      <t xml:space="preserve">Финансовое управление Администрации города Миасса </t>
    </r>
    <r>
      <rPr>
        <i/>
        <sz val="11"/>
        <rFont val="Times New Roman"/>
        <family val="1"/>
        <charset val="204"/>
      </rPr>
      <t>(резерв на з/плату)</t>
    </r>
  </si>
  <si>
    <t>1100</t>
  </si>
  <si>
    <t>Физическая культура и спорт, в том числе</t>
  </si>
  <si>
    <r>
      <t xml:space="preserve">Администрация города Миасса </t>
    </r>
    <r>
      <rPr>
        <i/>
        <sz val="11"/>
        <rFont val="Times New Roman"/>
        <family val="1"/>
        <charset val="204"/>
      </rPr>
      <t xml:space="preserve">(в том числе МКУ "Комитет по строительству") </t>
    </r>
  </si>
  <si>
    <t>Уменьшение (перемещение) ассигнований в сумме 77,0 тыс. рублей между разделами, в соответствии с  бюджетной классификацией,  расходов по повышению квалификации на раздел 0700</t>
  </si>
  <si>
    <t>1300</t>
  </si>
  <si>
    <t>Обслуживание государственного (муниципального) долга, в том числе</t>
  </si>
  <si>
    <t>ВСЕГО</t>
  </si>
  <si>
    <t>Информация об изменении ассигнований бюджета Миасского городского округа Челябинской области в 2026 году (после принятия решения Собранием депутатов города Миасса от 28.08.2026г. № 17 по 14.09.2026г.) и планируемые к изменению ассигнования в проекте решения</t>
  </si>
  <si>
    <t>Уменьшение (перемещение) ассигнований в сумме 14000,0 тыс. рублей с экономии расходов по обслуживанию муниципального долга на разделы 0100,0700,0800,11000</t>
  </si>
  <si>
    <t>в сумме 13262,4 тыс. рублей на оплату налогов за 3 квартал с раздела 1300</t>
  </si>
  <si>
    <t>в сумме 595,9 тыс. рублей на оплату налогов за 3 квартал с раздела 1300</t>
  </si>
  <si>
    <t>Увеличение (перемещение) ассигнований в сумме 1689,8 тыс. рублей, в том числе:</t>
  </si>
  <si>
    <t>в сумме 2400,1 тыс. рублей на оплату исполнительных листов, коммунальных услуг с зарезервированных средств с раздела 0100</t>
  </si>
  <si>
    <t>Увеличение (перемещение) ассигнований в сумме 5440,4 тыс. рублей. в том числе:</t>
  </si>
  <si>
    <t>в сумме 225,2 тыс. рублей на установку пожарных извещателей, сопровождение справочной системы «Гарант» с  зарезервированных средств с раздела 0100</t>
  </si>
  <si>
    <t>в сумме 2000,0 тыс. рублей на выплату материальной помощи гражданам, попавшим в трудную жизненную ситуацию, а также родственникам погибших военнослужащих с раздела 0100</t>
  </si>
  <si>
    <t>в сумме 1200,0 тыс.рублей на приобретение гсм, охрану с раздела 0400</t>
  </si>
  <si>
    <t>Увеличение (перемещение) ассигнований в сумме 400,0 тыс. рублей из Резервного фонда на реализацию мероприятий по обеспечению доступности к жилым домам людей с ограниченными возможностями, в т.ч. участников СВО с раздела 0100</t>
  </si>
  <si>
    <t>в сумме 942,2 тыс. рублей на фонд оплаты труда МБУ ДО "СШ ЦСЕ "Сокол" с зарезервированных средств с раздела 1000</t>
  </si>
  <si>
    <t>в сумме 5,4 тыс. рублей  с экономии средств, образовавшейся при осуществлении закупок  в зарезервированные средства на раздел 0100</t>
  </si>
  <si>
    <t>Увеличение (перемещение) ассигнований в сумме 20000,0 тыс.рублей на перевозки автотранспортом, мероприятия по безопасности дорожного движения, экспертизу по содержанию дорог, кап.ремонт объектов коммунальной инфраструктуры, обслуживание уличного освещения из зарезервированных средств раздел 0100</t>
  </si>
  <si>
    <t>Увеличение (перемещение) ассигнований в сумме 21,7 тыс. рублей на программное обеспечение с зарезервированных средств с раздела 0100</t>
  </si>
  <si>
    <t>в сумме 401,9 тыс. рублей на получение лицензии на осуществление образовательной деятельности, приобретение оргтехники, программное обеспечение МБУ ДО "СШ ЦСЕ "Сокол" с зарезервированных средств с раздела 0100</t>
  </si>
  <si>
    <t>в сумме 3215,2 тыс. рублей на обеспечение деятельности УСЗН с зарезервированных средств  раздела 0100</t>
  </si>
  <si>
    <t>Уменьшение (перемещение) ассигнований в сумме 1453,6 тыс.рублей с экономии средств, образовавшейся при осуществлении закупок в зарезервированные средства на раздел 0100</t>
  </si>
  <si>
    <t>в сумме 4047,3 тыс.рублей на аренду спортивных сооружений для обеспечения тренировочных процессов с зарезервированных средств с раздела 0100</t>
  </si>
  <si>
    <t>в сумме 1104,4 тыс. рублей на первоочередные расходы с раздела 0100</t>
  </si>
  <si>
    <t>в сумме  448,2 тыс.рублей на замену узла учета в МАОУ СОШ № 44 с раздела 1000</t>
  </si>
  <si>
    <t xml:space="preserve">в сумме 232,6 тыс. рублей  расходы по обустройству туристского центра города между ГРБС  </t>
  </si>
  <si>
    <t>Уменьшение (перемещение) ассигнований в сумме 232,6 тыс. рублей  расходов по обустройству туристского центра города  между ГРБС</t>
  </si>
  <si>
    <t>в сумме 70,0 тыс. рублей с расходов по противопожарным мероприятиям на раздел 0100</t>
  </si>
  <si>
    <t>Уменьшение (перемещение) ассигнований в сумме 448,2 тыс. рублей по разделам между учреждениями  на раздел 0700</t>
  </si>
  <si>
    <t>Уменьшение (перемещение) ассигнований в сумме 19122,0  тыс. рублей с зарезервированных средств, резервного фонда и экономии, образовавшейся при осуществлении закупок  на разделы 0100, 0300, 0500, 0700, 0800, 1000, 1100</t>
  </si>
  <si>
    <t>Уменьшение (перемещение) ассигнований в сумме 1200,0 тыс. рублей с  расходов по градостроительной деятельности  на раздел 0100 (экономия, образовавшаяся при осуществлении закупок)</t>
  </si>
  <si>
    <t>Уменьшение (перемещение) ассигнований в сумме 25712,8 тыс. рублей с зарезервированных средств на раздел 1100,0100</t>
  </si>
  <si>
    <t>в сумме 1585,2 тыс. рублей на содержание подведомственных учреждений  с зарезервированных средств с раздела 0100</t>
  </si>
  <si>
    <t>в сумме 3085,8 тыс. рублей на оплату налогов за 3 квартал с раздела 0100</t>
  </si>
  <si>
    <t>в сумме 377,9 тыс. рублей на оплату налогов за 3 квартал с разделов 0100,1300</t>
  </si>
  <si>
    <t>Увеличение (перемещение) ассигнований в сумме 9833,0 тыс. рублей, в том числе:</t>
  </si>
  <si>
    <t>Увеличение (перемещение) ассигнований в сумме 21414,0 тыс. рублей, в том числе:</t>
  </si>
  <si>
    <t>Увеличение (перемещение) ассигнований в сумме 447,8 тыс. рублей, в том числе:</t>
  </si>
  <si>
    <t>Уменьшение (перемещение) ассигнований в сумме 1144,7 тыс. рублей, в том числе:</t>
  </si>
  <si>
    <t>Увеличение (перемещение) ассигнований в сумме 4048,0 тыс. рублей, в том числе: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</si>
</sst>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22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i/>
      <sz val="13"/>
      <name val="Times New Roman"/>
      <family val="1"/>
      <charset val="204"/>
    </font>
    <font>
      <sz val="13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.5"/>
      <name val="Times New Roman"/>
      <family val="1"/>
      <charset val="204"/>
    </font>
    <font>
      <sz val="11"/>
      <color rgb="FF000000"/>
      <name val="Calibri"/>
      <family val="2"/>
      <scheme val="minor"/>
    </font>
    <font>
      <sz val="8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color theme="1"/>
      <name val="Times New Roman"/>
      <family val="2"/>
      <charset val="204"/>
    </font>
    <font>
      <sz val="11"/>
      <name val="Calibri"/>
      <family val="2"/>
      <scheme val="minor"/>
    </font>
    <font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.5"/>
      <name val="Times New Roman"/>
      <family val="1"/>
      <charset val="204"/>
    </font>
    <font>
      <i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6">
    <xf numFmtId="0" fontId="0" fillId="0" borderId="0"/>
    <xf numFmtId="0" fontId="8" fillId="0" borderId="0"/>
    <xf numFmtId="0" fontId="9" fillId="0" borderId="0"/>
    <xf numFmtId="0" fontId="10" fillId="0" borderId="0"/>
    <xf numFmtId="0" fontId="8" fillId="0" borderId="0"/>
    <xf numFmtId="0" fontId="10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2" fillId="0" borderId="0"/>
    <xf numFmtId="0" fontId="2" fillId="0" borderId="0" applyFont="0" applyFill="0" applyBorder="0" applyAlignment="0" applyProtection="0"/>
  </cellStyleXfs>
  <cellXfs count="76">
    <xf numFmtId="0" fontId="0" fillId="0" borderId="0" xfId="0"/>
    <xf numFmtId="0" fontId="5" fillId="2" borderId="0" xfId="0" applyFont="1" applyFill="1"/>
    <xf numFmtId="49" fontId="6" fillId="2" borderId="0" xfId="0" applyNumberFormat="1" applyFont="1" applyFill="1" applyAlignment="1">
      <alignment horizontal="center"/>
    </xf>
    <xf numFmtId="0" fontId="5" fillId="2" borderId="0" xfId="0" applyFont="1" applyFill="1" applyAlignment="1">
      <alignment horizontal="justify" vertical="center"/>
    </xf>
    <xf numFmtId="164" fontId="5" fillId="2" borderId="0" xfId="0" applyNumberFormat="1" applyFont="1" applyFill="1" applyAlignment="1">
      <alignment horizontal="center" vertical="center"/>
    </xf>
    <xf numFmtId="49" fontId="5" fillId="2" borderId="0" xfId="0" applyNumberFormat="1" applyFont="1" applyFill="1" applyAlignment="1">
      <alignment horizontal="center"/>
    </xf>
    <xf numFmtId="49" fontId="5" fillId="2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164" fontId="13" fillId="2" borderId="1" xfId="0" applyNumberFormat="1" applyFont="1" applyFill="1" applyBorder="1" applyAlignment="1">
      <alignment horizontal="center" vertical="center" wrapText="1"/>
    </xf>
    <xf numFmtId="164" fontId="14" fillId="2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0" fontId="6" fillId="2" borderId="0" xfId="0" applyFont="1" applyFill="1"/>
    <xf numFmtId="49" fontId="5" fillId="2" borderId="1" xfId="0" applyNumberFormat="1" applyFont="1" applyFill="1" applyBorder="1" applyAlignment="1">
      <alignment horizontal="center" vertical="center"/>
    </xf>
    <xf numFmtId="0" fontId="13" fillId="2" borderId="1" xfId="0" applyNumberFormat="1" applyFont="1" applyFill="1" applyBorder="1" applyAlignment="1">
      <alignment horizontal="center" vertical="center"/>
    </xf>
    <xf numFmtId="0" fontId="14" fillId="2" borderId="1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justify" vertical="center" wrapText="1"/>
    </xf>
    <xf numFmtId="164" fontId="7" fillId="0" borderId="0" xfId="0" applyNumberFormat="1" applyFont="1" applyFill="1" applyAlignment="1">
      <alignment horizontal="right" vertical="center"/>
    </xf>
    <xf numFmtId="0" fontId="13" fillId="0" borderId="1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right" vertical="center" wrapText="1"/>
    </xf>
    <xf numFmtId="0" fontId="13" fillId="2" borderId="0" xfId="0" applyFont="1" applyFill="1" applyAlignment="1">
      <alignment horizontal="justify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justify" vertical="center" wrapText="1"/>
    </xf>
    <xf numFmtId="164" fontId="15" fillId="2" borderId="1" xfId="0" applyNumberFormat="1" applyFont="1" applyFill="1" applyBorder="1" applyAlignment="1">
      <alignment horizontal="center" vertical="center"/>
    </xf>
    <xf numFmtId="164" fontId="13" fillId="2" borderId="1" xfId="0" applyNumberFormat="1" applyFont="1" applyFill="1" applyBorder="1" applyAlignment="1">
      <alignment horizontal="justify" vertical="center" wrapText="1"/>
    </xf>
    <xf numFmtId="164" fontId="5" fillId="2" borderId="0" xfId="0" applyNumberFormat="1" applyFont="1" applyFill="1"/>
    <xf numFmtId="164" fontId="14" fillId="2" borderId="1" xfId="0" applyNumberFormat="1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justify" vertical="center" wrapText="1"/>
    </xf>
    <xf numFmtId="164" fontId="16" fillId="2" borderId="0" xfId="0" applyNumberFormat="1" applyFont="1" applyFill="1"/>
    <xf numFmtId="49" fontId="17" fillId="2" borderId="1" xfId="0" applyNumberFormat="1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justify" vertical="center" wrapText="1"/>
    </xf>
    <xf numFmtId="164" fontId="13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justify" vertical="center" wrapText="1"/>
    </xf>
    <xf numFmtId="164" fontId="19" fillId="2" borderId="1" xfId="0" applyNumberFormat="1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justify" vertical="center" wrapText="1"/>
    </xf>
    <xf numFmtId="164" fontId="5" fillId="0" borderId="0" xfId="0" applyNumberFormat="1" applyFont="1" applyFill="1"/>
    <xf numFmtId="49" fontId="7" fillId="2" borderId="1" xfId="0" applyNumberFormat="1" applyFont="1" applyFill="1" applyBorder="1" applyAlignment="1">
      <alignment horizontal="justify" vertical="center" wrapText="1"/>
    </xf>
    <xf numFmtId="164" fontId="6" fillId="2" borderId="0" xfId="0" applyNumberFormat="1" applyFont="1" applyFill="1"/>
    <xf numFmtId="0" fontId="13" fillId="2" borderId="1" xfId="0" applyFont="1" applyFill="1" applyBorder="1" applyAlignment="1">
      <alignment horizontal="justify" vertical="center"/>
    </xf>
    <xf numFmtId="49" fontId="13" fillId="2" borderId="1" xfId="0" applyNumberFormat="1" applyFont="1" applyFill="1" applyBorder="1" applyAlignment="1">
      <alignment horizontal="justify" vertical="center" wrapText="1"/>
    </xf>
    <xf numFmtId="0" fontId="15" fillId="2" borderId="0" xfId="0" applyFont="1" applyFill="1"/>
    <xf numFmtId="0" fontId="13" fillId="2" borderId="1" xfId="0" applyFont="1" applyFill="1" applyBorder="1" applyAlignment="1">
      <alignment horizontal="justify" vertical="center" wrapText="1"/>
    </xf>
    <xf numFmtId="0" fontId="15" fillId="2" borderId="1" xfId="0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/>
    </xf>
    <xf numFmtId="165" fontId="15" fillId="2" borderId="1" xfId="0" applyNumberFormat="1" applyFont="1" applyFill="1" applyBorder="1" applyAlignment="1">
      <alignment horizontal="justify" vertical="center"/>
    </xf>
    <xf numFmtId="164" fontId="15" fillId="0" borderId="1" xfId="0" applyNumberFormat="1" applyFont="1" applyFill="1" applyBorder="1" applyAlignment="1">
      <alignment horizontal="center" vertical="center"/>
    </xf>
    <xf numFmtId="164" fontId="20" fillId="2" borderId="1" xfId="0" applyNumberFormat="1" applyFont="1" applyFill="1" applyBorder="1" applyAlignment="1">
      <alignment horizontal="justify" vertical="center"/>
    </xf>
    <xf numFmtId="0" fontId="7" fillId="2" borderId="1" xfId="0" applyFont="1" applyFill="1" applyBorder="1"/>
    <xf numFmtId="164" fontId="13" fillId="0" borderId="1" xfId="0" applyNumberFormat="1" applyFont="1" applyFill="1" applyBorder="1" applyAlignment="1">
      <alignment horizontal="center" vertical="center"/>
    </xf>
    <xf numFmtId="164" fontId="14" fillId="0" borderId="1" xfId="0" applyNumberFormat="1" applyFont="1" applyFill="1" applyBorder="1" applyAlignment="1">
      <alignment horizontal="center" vertical="center"/>
    </xf>
    <xf numFmtId="164" fontId="19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justify" vertical="center" wrapText="1"/>
    </xf>
    <xf numFmtId="49" fontId="7" fillId="0" borderId="1" xfId="0" applyNumberFormat="1" applyFont="1" applyFill="1" applyBorder="1" applyAlignment="1">
      <alignment horizontal="justify" vertical="center" wrapText="1"/>
    </xf>
    <xf numFmtId="164" fontId="13" fillId="0" borderId="1" xfId="0" applyNumberFormat="1" applyFont="1" applyFill="1" applyBorder="1" applyAlignment="1">
      <alignment horizontal="justify" vertical="center" wrapText="1"/>
    </xf>
    <xf numFmtId="164" fontId="7" fillId="0" borderId="1" xfId="0" applyNumberFormat="1" applyFont="1" applyFill="1" applyBorder="1" applyAlignment="1">
      <alignment horizontal="justify"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21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justify" vertical="center" wrapText="1"/>
    </xf>
    <xf numFmtId="0" fontId="13" fillId="2" borderId="1" xfId="0" applyFont="1" applyFill="1" applyBorder="1" applyAlignment="1">
      <alignment horizontal="justify" vertical="top" wrapText="1"/>
    </xf>
    <xf numFmtId="164" fontId="13" fillId="2" borderId="1" xfId="0" applyNumberFormat="1" applyFont="1" applyFill="1" applyBorder="1" applyAlignment="1">
      <alignment horizontal="center" vertical="top"/>
    </xf>
    <xf numFmtId="0" fontId="7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justify" vertical="center" wrapText="1"/>
    </xf>
    <xf numFmtId="164" fontId="13" fillId="2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justify" vertical="center" wrapText="1"/>
    </xf>
    <xf numFmtId="164" fontId="13" fillId="2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justify" vertical="top" wrapText="1"/>
    </xf>
    <xf numFmtId="0" fontId="13" fillId="2" borderId="3" xfId="0" applyFont="1" applyFill="1" applyBorder="1" applyAlignment="1">
      <alignment horizontal="justify" vertical="top" wrapText="1"/>
    </xf>
    <xf numFmtId="0" fontId="13" fillId="2" borderId="4" xfId="0" applyFont="1" applyFill="1" applyBorder="1" applyAlignment="1">
      <alignment horizontal="justify" vertical="top" wrapText="1"/>
    </xf>
    <xf numFmtId="0" fontId="13" fillId="2" borderId="1" xfId="0" applyFont="1" applyFill="1" applyBorder="1" applyAlignment="1">
      <alignment horizontal="left" vertical="center" wrapText="1"/>
    </xf>
    <xf numFmtId="4" fontId="13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justify" vertical="center" wrapText="1"/>
    </xf>
    <xf numFmtId="0" fontId="0" fillId="0" borderId="1" xfId="0" applyBorder="1" applyAlignment="1">
      <alignment horizontal="center" vertical="center"/>
    </xf>
    <xf numFmtId="0" fontId="3" fillId="0" borderId="0" xfId="0" applyNumberFormat="1" applyFont="1" applyFill="1" applyAlignment="1">
      <alignment horizontal="center" vertical="center" wrapText="1"/>
    </xf>
    <xf numFmtId="0" fontId="4" fillId="0" borderId="0" xfId="0" applyNumberFormat="1" applyFont="1" applyFill="1" applyAlignment="1">
      <alignment vertical="center"/>
    </xf>
  </cellXfs>
  <cellStyles count="16">
    <cellStyle name="Normal" xfId="1"/>
    <cellStyle name="Обычный" xfId="0" builtinId="0"/>
    <cellStyle name="Обычный 2" xfId="2"/>
    <cellStyle name="Обычный 2 2" xfId="3"/>
    <cellStyle name="Обычный 3" xfId="4"/>
    <cellStyle name="Обычный 4" xfId="5"/>
    <cellStyle name="Обычный 5" xfId="6"/>
    <cellStyle name="Обычный 5 2" xfId="7"/>
    <cellStyle name="Обычный 5 3" xfId="8"/>
    <cellStyle name="Обычный 6" xfId="9"/>
    <cellStyle name="Обычный 6 2" xfId="10"/>
    <cellStyle name="Обычный 7" xfId="11"/>
    <cellStyle name="Обычный 7 2" xfId="12"/>
    <cellStyle name="Обычный 7 3" xfId="13"/>
    <cellStyle name="Обычный 8" xfId="14"/>
    <cellStyle name="Финансовый 2 2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2">
    <tabColor rgb="FFFFC000"/>
    <pageSetUpPr fitToPage="1"/>
  </sheetPr>
  <dimension ref="A1:I215"/>
  <sheetViews>
    <sheetView tabSelected="1" workbookViewId="0">
      <pane xSplit="2" ySplit="4" topLeftCell="C11" activePane="bottomRight" state="frozen"/>
      <selection pane="topRight" activeCell="C1" sqref="C1"/>
      <selection pane="bottomLeft" activeCell="A5" sqref="A5"/>
      <selection pane="bottomRight" activeCell="A2" sqref="A2:G2"/>
    </sheetView>
  </sheetViews>
  <sheetFormatPr defaultColWidth="14.42578125" defaultRowHeight="15.75"/>
  <cols>
    <col min="1" max="1" width="7.5703125" style="5" customWidth="1"/>
    <col min="2" max="2" width="48.5703125" style="3" customWidth="1"/>
    <col min="3" max="3" width="14.5703125" style="4" customWidth="1"/>
    <col min="4" max="4" width="13.7109375" style="4" customWidth="1"/>
    <col min="5" max="5" width="12.140625" style="4" customWidth="1"/>
    <col min="6" max="6" width="14.140625" style="4" hidden="1" customWidth="1"/>
    <col min="7" max="7" width="71.5703125" style="15" customWidth="1"/>
    <col min="8" max="8" width="15" style="1" hidden="1" customWidth="1"/>
    <col min="9" max="9" width="12.7109375" style="1" bestFit="1" customWidth="1"/>
    <col min="10" max="20" width="9.140625" style="1" customWidth="1"/>
    <col min="21" max="21" width="60.42578125" style="1" customWidth="1"/>
    <col min="22" max="22" width="0" style="1" hidden="1" customWidth="1"/>
    <col min="23" max="23" width="14.7109375" style="1" customWidth="1"/>
    <col min="24" max="24" width="14.5703125" style="1" customWidth="1"/>
    <col min="25" max="25" width="0" style="1" hidden="1" customWidth="1"/>
    <col min="26" max="26" width="14.5703125" style="1" customWidth="1"/>
    <col min="27" max="27" width="15" style="1" customWidth="1"/>
    <col min="28" max="29" width="14.5703125" style="1" customWidth="1"/>
    <col min="30" max="16384" width="14.42578125" style="1"/>
  </cols>
  <sheetData>
    <row r="1" spans="1:9">
      <c r="G1" s="18" t="s">
        <v>9</v>
      </c>
    </row>
    <row r="2" spans="1:9" ht="33.75" customHeight="1">
      <c r="A2" s="74" t="s">
        <v>67</v>
      </c>
      <c r="B2" s="74"/>
      <c r="C2" s="74"/>
      <c r="D2" s="74"/>
      <c r="E2" s="74"/>
      <c r="F2" s="74"/>
      <c r="G2" s="75"/>
    </row>
    <row r="3" spans="1:9">
      <c r="A3" s="2"/>
      <c r="G3" s="16" t="s">
        <v>0</v>
      </c>
    </row>
    <row r="4" spans="1:9" ht="45">
      <c r="A4" s="6" t="s">
        <v>1</v>
      </c>
      <c r="B4" s="7" t="s">
        <v>2</v>
      </c>
      <c r="C4" s="8" t="s">
        <v>3</v>
      </c>
      <c r="D4" s="8" t="s">
        <v>4</v>
      </c>
      <c r="E4" s="8" t="s">
        <v>5</v>
      </c>
      <c r="F4" s="9" t="s">
        <v>6</v>
      </c>
      <c r="G4" s="17" t="s">
        <v>7</v>
      </c>
      <c r="H4" s="11"/>
    </row>
    <row r="5" spans="1:9">
      <c r="A5" s="12" t="s">
        <v>8</v>
      </c>
      <c r="B5" s="10">
        <v>2</v>
      </c>
      <c r="C5" s="13">
        <v>3</v>
      </c>
      <c r="D5" s="13">
        <v>4</v>
      </c>
      <c r="E5" s="13">
        <v>5</v>
      </c>
      <c r="F5" s="14"/>
      <c r="G5" s="10">
        <v>6</v>
      </c>
    </row>
    <row r="6" spans="1:9">
      <c r="A6" s="20" t="s">
        <v>10</v>
      </c>
      <c r="B6" s="21" t="s">
        <v>11</v>
      </c>
      <c r="C6" s="22">
        <f>SUM(C7:C19)-C19</f>
        <v>612685.80000000005</v>
      </c>
      <c r="D6" s="22">
        <f>SUM(D7:D19)-D19</f>
        <v>596467.00000000012</v>
      </c>
      <c r="E6" s="22">
        <f>SUM(E7:E18)</f>
        <v>-16218.79999999993</v>
      </c>
      <c r="F6" s="22">
        <f>SUM(F9:F18)</f>
        <v>-16218.8</v>
      </c>
      <c r="G6" s="23"/>
      <c r="H6" s="24">
        <f>E6-F6</f>
        <v>6.9121597334742546E-11</v>
      </c>
    </row>
    <row r="7" spans="1:9">
      <c r="A7" s="63"/>
      <c r="B7" s="64" t="s">
        <v>12</v>
      </c>
      <c r="C7" s="65">
        <v>411434.5</v>
      </c>
      <c r="D7" s="65">
        <f>414041.5-1366.7+377.9+87.9+1200-2.8+0.1-0.1</f>
        <v>414337.80000000005</v>
      </c>
      <c r="E7" s="65">
        <f>D7-C7</f>
        <v>2903.3000000000466</v>
      </c>
      <c r="F7" s="22"/>
      <c r="G7" s="23"/>
      <c r="H7" s="24"/>
    </row>
    <row r="8" spans="1:9" ht="30">
      <c r="A8" s="63"/>
      <c r="B8" s="64"/>
      <c r="C8" s="65"/>
      <c r="D8" s="65"/>
      <c r="E8" s="65"/>
      <c r="F8" s="22"/>
      <c r="G8" s="52" t="s">
        <v>102</v>
      </c>
      <c r="H8" s="24"/>
    </row>
    <row r="9" spans="1:9" ht="30">
      <c r="A9" s="63"/>
      <c r="B9" s="64"/>
      <c r="C9" s="65"/>
      <c r="D9" s="65"/>
      <c r="E9" s="65"/>
      <c r="F9" s="30">
        <v>70</v>
      </c>
      <c r="G9" s="23" t="s">
        <v>13</v>
      </c>
      <c r="H9" s="24"/>
    </row>
    <row r="10" spans="1:9" ht="30">
      <c r="A10" s="63"/>
      <c r="B10" s="64"/>
      <c r="C10" s="65"/>
      <c r="D10" s="65"/>
      <c r="E10" s="65"/>
      <c r="F10" s="47">
        <v>377.9</v>
      </c>
      <c r="G10" s="23" t="s">
        <v>97</v>
      </c>
      <c r="H10" s="24"/>
    </row>
    <row r="11" spans="1:9">
      <c r="A11" s="63"/>
      <c r="B11" s="64"/>
      <c r="C11" s="65"/>
      <c r="D11" s="65"/>
      <c r="E11" s="65"/>
      <c r="F11" s="47">
        <v>1200</v>
      </c>
      <c r="G11" s="23" t="s">
        <v>76</v>
      </c>
      <c r="H11" s="24"/>
    </row>
    <row r="12" spans="1:9" ht="30">
      <c r="A12" s="63"/>
      <c r="B12" s="64"/>
      <c r="C12" s="65"/>
      <c r="D12" s="65"/>
      <c r="E12" s="65"/>
      <c r="F12" s="47">
        <f>2312.2+87.9</f>
        <v>2400.1</v>
      </c>
      <c r="G12" s="23" t="s">
        <v>72</v>
      </c>
      <c r="H12" s="24"/>
      <c r="I12" s="24"/>
    </row>
    <row r="13" spans="1:9" ht="30">
      <c r="A13" s="63"/>
      <c r="B13" s="64"/>
      <c r="C13" s="65"/>
      <c r="D13" s="65"/>
      <c r="E13" s="65"/>
      <c r="F13" s="47"/>
      <c r="G13" s="23" t="s">
        <v>101</v>
      </c>
      <c r="H13" s="24"/>
    </row>
    <row r="14" spans="1:9" ht="45">
      <c r="A14" s="63"/>
      <c r="B14" s="64"/>
      <c r="C14" s="65"/>
      <c r="D14" s="65"/>
      <c r="E14" s="65"/>
      <c r="F14" s="47">
        <v>-1104.4000000000001</v>
      </c>
      <c r="G14" s="23" t="s">
        <v>14</v>
      </c>
      <c r="H14" s="24"/>
    </row>
    <row r="15" spans="1:9" ht="30">
      <c r="A15" s="63"/>
      <c r="B15" s="64"/>
      <c r="C15" s="65"/>
      <c r="D15" s="65"/>
      <c r="E15" s="65"/>
      <c r="F15" s="47">
        <v>-5.4</v>
      </c>
      <c r="G15" s="23" t="s">
        <v>79</v>
      </c>
      <c r="H15" s="24"/>
    </row>
    <row r="16" spans="1:9" ht="30">
      <c r="A16" s="63"/>
      <c r="B16" s="64"/>
      <c r="C16" s="65"/>
      <c r="D16" s="65"/>
      <c r="E16" s="65"/>
      <c r="F16" s="47">
        <v>-35</v>
      </c>
      <c r="G16" s="23" t="s">
        <v>15</v>
      </c>
      <c r="H16" s="24"/>
    </row>
    <row r="17" spans="1:9">
      <c r="A17" s="63"/>
      <c r="B17" s="40" t="s">
        <v>16</v>
      </c>
      <c r="C17" s="8">
        <v>44845.2</v>
      </c>
      <c r="D17" s="8">
        <v>44845.2</v>
      </c>
      <c r="E17" s="30">
        <f t="shared" ref="E17" si="0">D17-C17</f>
        <v>0</v>
      </c>
      <c r="F17" s="48"/>
      <c r="G17" s="26"/>
      <c r="H17" s="24"/>
    </row>
    <row r="18" spans="1:9" ht="54">
      <c r="A18" s="63"/>
      <c r="B18" s="40" t="s">
        <v>17</v>
      </c>
      <c r="C18" s="30">
        <v>156406.1</v>
      </c>
      <c r="D18" s="30">
        <f>141388.1-0.6-229.4+173.2-4047.3</f>
        <v>137284.00000000003</v>
      </c>
      <c r="E18" s="47">
        <f>D18-C18</f>
        <v>-19122.099999999977</v>
      </c>
      <c r="F18" s="47">
        <f>-9752.7-4047.3-5322</f>
        <v>-19122</v>
      </c>
      <c r="G18" s="53" t="s">
        <v>92</v>
      </c>
      <c r="H18" s="24"/>
      <c r="I18" s="27"/>
    </row>
    <row r="19" spans="1:9" ht="63.75">
      <c r="A19" s="28" t="s">
        <v>18</v>
      </c>
      <c r="B19" s="29" t="s">
        <v>19</v>
      </c>
      <c r="C19" s="25">
        <v>63108.3</v>
      </c>
      <c r="D19" s="25">
        <f>52527.4+828.2-4047.3</f>
        <v>49308.299999999996</v>
      </c>
      <c r="E19" s="48">
        <f>D19-C19</f>
        <v>-13800.000000000007</v>
      </c>
      <c r="F19" s="47"/>
      <c r="G19" s="50"/>
      <c r="H19" s="24"/>
      <c r="I19" s="24"/>
    </row>
    <row r="20" spans="1:9" ht="42.75">
      <c r="A20" s="20" t="s">
        <v>20</v>
      </c>
      <c r="B20" s="21" t="s">
        <v>21</v>
      </c>
      <c r="C20" s="22">
        <f>C21</f>
        <v>99647.9</v>
      </c>
      <c r="D20" s="22">
        <f>D21</f>
        <v>99574.6</v>
      </c>
      <c r="E20" s="22">
        <f t="shared" ref="E20" si="1">D20-C20</f>
        <v>-73.299999999988358</v>
      </c>
      <c r="F20" s="49">
        <f>SUM(F22:F24)</f>
        <v>-73.3</v>
      </c>
      <c r="G20" s="33"/>
      <c r="H20" s="24">
        <f>E20-F20</f>
        <v>1.1638690011750441E-11</v>
      </c>
    </row>
    <row r="21" spans="1:9" ht="27">
      <c r="A21" s="66"/>
      <c r="B21" s="67" t="s">
        <v>22</v>
      </c>
      <c r="C21" s="65">
        <v>99647.9</v>
      </c>
      <c r="D21" s="65">
        <v>99574.6</v>
      </c>
      <c r="E21" s="65">
        <f>D21-C21</f>
        <v>-73.299999999988358</v>
      </c>
      <c r="F21" s="49"/>
      <c r="G21" s="31" t="s">
        <v>23</v>
      </c>
      <c r="H21" s="24"/>
    </row>
    <row r="22" spans="1:9" ht="27">
      <c r="A22" s="66"/>
      <c r="B22" s="68"/>
      <c r="C22" s="65"/>
      <c r="D22" s="65"/>
      <c r="E22" s="65"/>
      <c r="F22" s="47">
        <v>-70</v>
      </c>
      <c r="G22" s="53" t="s">
        <v>90</v>
      </c>
      <c r="H22" s="24"/>
    </row>
    <row r="23" spans="1:9" ht="27">
      <c r="A23" s="66"/>
      <c r="B23" s="68"/>
      <c r="C23" s="65"/>
      <c r="D23" s="65"/>
      <c r="E23" s="65"/>
      <c r="F23" s="47">
        <v>-3.3</v>
      </c>
      <c r="G23" s="26" t="s">
        <v>24</v>
      </c>
      <c r="H23" s="24"/>
    </row>
    <row r="24" spans="1:9">
      <c r="A24" s="66"/>
      <c r="B24" s="69"/>
      <c r="C24" s="65"/>
      <c r="D24" s="65"/>
      <c r="E24" s="65"/>
      <c r="F24" s="47"/>
      <c r="G24" s="26"/>
      <c r="H24" s="24"/>
    </row>
    <row r="25" spans="1:9">
      <c r="A25" s="20" t="s">
        <v>25</v>
      </c>
      <c r="B25" s="21" t="s">
        <v>26</v>
      </c>
      <c r="C25" s="22">
        <f>SUM(C26:C30)</f>
        <v>1178606.7</v>
      </c>
      <c r="D25" s="22">
        <f>SUM(D26:D30)</f>
        <v>1177621.8999999999</v>
      </c>
      <c r="E25" s="22">
        <f>SUM(E26:E30)</f>
        <v>-984.7999999999447</v>
      </c>
      <c r="F25" s="22">
        <f>SUM(F26:F30)</f>
        <v>-984.80000000000007</v>
      </c>
      <c r="G25" s="31"/>
      <c r="H25" s="24">
        <f>SUM(E25-F25)</f>
        <v>5.5365489970427006E-11</v>
      </c>
    </row>
    <row r="26" spans="1:9" ht="27">
      <c r="A26" s="66"/>
      <c r="B26" s="70" t="s">
        <v>27</v>
      </c>
      <c r="C26" s="65">
        <v>1077042.7</v>
      </c>
      <c r="D26" s="65">
        <f>1077290.6+199.9-1200</f>
        <v>1076290.5</v>
      </c>
      <c r="E26" s="65">
        <f>D26-C26</f>
        <v>-752.19999999995343</v>
      </c>
      <c r="F26" s="22"/>
      <c r="G26" s="31" t="s">
        <v>100</v>
      </c>
      <c r="H26" s="24"/>
    </row>
    <row r="27" spans="1:9" ht="27">
      <c r="A27" s="66"/>
      <c r="B27" s="70"/>
      <c r="C27" s="65"/>
      <c r="D27" s="65"/>
      <c r="E27" s="65"/>
      <c r="F27" s="30">
        <f>32.7+199.9</f>
        <v>232.60000000000002</v>
      </c>
      <c r="G27" s="31" t="s">
        <v>88</v>
      </c>
      <c r="H27" s="24"/>
    </row>
    <row r="28" spans="1:9" ht="27">
      <c r="A28" s="66"/>
      <c r="B28" s="70"/>
      <c r="C28" s="65"/>
      <c r="D28" s="65"/>
      <c r="E28" s="65"/>
      <c r="F28" s="30">
        <v>215.2</v>
      </c>
      <c r="G28" s="31" t="s">
        <v>28</v>
      </c>
      <c r="H28" s="24"/>
    </row>
    <row r="29" spans="1:9" ht="40.5">
      <c r="A29" s="66"/>
      <c r="B29" s="70"/>
      <c r="C29" s="65"/>
      <c r="D29" s="65"/>
      <c r="E29" s="65"/>
      <c r="F29" s="30">
        <v>-1200</v>
      </c>
      <c r="G29" s="31" t="s">
        <v>93</v>
      </c>
      <c r="H29" s="24"/>
    </row>
    <row r="30" spans="1:9" ht="30">
      <c r="A30" s="66"/>
      <c r="B30" s="54" t="s">
        <v>29</v>
      </c>
      <c r="C30" s="30">
        <v>101564</v>
      </c>
      <c r="D30" s="30">
        <f>101531.3-199.9</f>
        <v>101331.40000000001</v>
      </c>
      <c r="E30" s="30">
        <f>D30-C30</f>
        <v>-232.59999999999127</v>
      </c>
      <c r="F30" s="30">
        <f>-32.7-199.9</f>
        <v>-232.60000000000002</v>
      </c>
      <c r="G30" s="31" t="s">
        <v>89</v>
      </c>
      <c r="H30" s="24"/>
    </row>
    <row r="31" spans="1:9" ht="28.5">
      <c r="A31" s="20" t="s">
        <v>30</v>
      </c>
      <c r="B31" s="21" t="s">
        <v>31</v>
      </c>
      <c r="C31" s="22">
        <f>SUM(C32:C32)</f>
        <v>557772.9</v>
      </c>
      <c r="D31" s="22">
        <f>SUM(D32:D32)</f>
        <v>576504.10000000009</v>
      </c>
      <c r="E31" s="22">
        <f>SUM(E32:E32)</f>
        <v>18731.20000000007</v>
      </c>
      <c r="F31" s="22">
        <f>SUM(F32:F36)</f>
        <v>18731.2</v>
      </c>
      <c r="G31" s="31"/>
      <c r="H31" s="34">
        <f>SUM(E31-F31)</f>
        <v>6.9121597334742546E-11</v>
      </c>
    </row>
    <row r="32" spans="1:9">
      <c r="A32" s="66"/>
      <c r="B32" s="70" t="s">
        <v>32</v>
      </c>
      <c r="C32" s="65">
        <v>557772.9</v>
      </c>
      <c r="D32" s="65">
        <f>600732.9-43175.2-1283.2+400+20000-170.4</f>
        <v>576504.10000000009</v>
      </c>
      <c r="E32" s="65">
        <f>D32-C32</f>
        <v>18731.20000000007</v>
      </c>
      <c r="F32" s="22"/>
      <c r="G32" s="31"/>
      <c r="H32" s="34"/>
    </row>
    <row r="33" spans="1:8" ht="27">
      <c r="A33" s="66"/>
      <c r="B33" s="70"/>
      <c r="C33" s="65"/>
      <c r="D33" s="65"/>
      <c r="E33" s="65"/>
      <c r="F33" s="30">
        <v>-215.2</v>
      </c>
      <c r="G33" s="31" t="s">
        <v>33</v>
      </c>
      <c r="H33" s="34"/>
    </row>
    <row r="34" spans="1:8" ht="40.5">
      <c r="A34" s="66"/>
      <c r="B34" s="70"/>
      <c r="C34" s="65"/>
      <c r="D34" s="65"/>
      <c r="E34" s="65"/>
      <c r="F34" s="47">
        <f>-1283.2-170.4</f>
        <v>-1453.6000000000001</v>
      </c>
      <c r="G34" s="26" t="s">
        <v>84</v>
      </c>
      <c r="H34" s="34"/>
    </row>
    <row r="35" spans="1:8" ht="54">
      <c r="A35" s="66"/>
      <c r="B35" s="70"/>
      <c r="C35" s="65"/>
      <c r="D35" s="65"/>
      <c r="E35" s="65"/>
      <c r="F35" s="47">
        <v>400</v>
      </c>
      <c r="G35" s="31" t="s">
        <v>77</v>
      </c>
      <c r="H35" s="34"/>
    </row>
    <row r="36" spans="1:8" ht="67.5">
      <c r="A36" s="66"/>
      <c r="B36" s="70"/>
      <c r="C36" s="65"/>
      <c r="D36" s="65"/>
      <c r="E36" s="65"/>
      <c r="F36" s="47">
        <v>20000</v>
      </c>
      <c r="G36" s="31" t="s">
        <v>80</v>
      </c>
      <c r="H36" s="34"/>
    </row>
    <row r="37" spans="1:8">
      <c r="A37" s="20" t="s">
        <v>34</v>
      </c>
      <c r="B37" s="21" t="s">
        <v>35</v>
      </c>
      <c r="C37" s="22">
        <f>C38+C39</f>
        <v>46869.8</v>
      </c>
      <c r="D37" s="22">
        <f>D38+D39</f>
        <v>46869.8</v>
      </c>
      <c r="E37" s="22">
        <f>E38+E39</f>
        <v>0</v>
      </c>
      <c r="F37" s="22">
        <f>SUM(F39:F39)</f>
        <v>0</v>
      </c>
      <c r="G37" s="31"/>
      <c r="H37" s="24">
        <f t="shared" ref="H37" si="2">SUM(E37-F37)</f>
        <v>0</v>
      </c>
    </row>
    <row r="38" spans="1:8" ht="30">
      <c r="A38" s="66"/>
      <c r="B38" s="54" t="s">
        <v>36</v>
      </c>
      <c r="C38" s="30">
        <v>22234.2</v>
      </c>
      <c r="D38" s="30">
        <v>22234.2</v>
      </c>
      <c r="E38" s="30">
        <f>D38-C38</f>
        <v>0</v>
      </c>
      <c r="F38" s="22"/>
      <c r="G38" s="31"/>
      <c r="H38" s="24"/>
    </row>
    <row r="39" spans="1:8" ht="31.5">
      <c r="A39" s="66"/>
      <c r="B39" s="55" t="s">
        <v>17</v>
      </c>
      <c r="C39" s="30">
        <v>24635.599999999999</v>
      </c>
      <c r="D39" s="30">
        <v>24635.599999999999</v>
      </c>
      <c r="E39" s="30">
        <f>D39-C39</f>
        <v>0</v>
      </c>
      <c r="F39" s="9"/>
      <c r="G39" s="26"/>
      <c r="H39" s="11"/>
    </row>
    <row r="40" spans="1:8">
      <c r="A40" s="20" t="s">
        <v>37</v>
      </c>
      <c r="B40" s="21" t="s">
        <v>38</v>
      </c>
      <c r="C40" s="22">
        <f>SUM(C41:C52)</f>
        <v>4555822.7000000011</v>
      </c>
      <c r="D40" s="22">
        <f>SUM(D41:D52)</f>
        <v>4577714.3000000007</v>
      </c>
      <c r="E40" s="22">
        <f>SUM(E41:E52)</f>
        <v>21891.600000000006</v>
      </c>
      <c r="F40" s="22">
        <f>SUM(F42:F52)</f>
        <v>21891.599999999999</v>
      </c>
      <c r="G40" s="31"/>
      <c r="H40" s="24">
        <f>SUM(E40-F40)</f>
        <v>7.2759576141834259E-12</v>
      </c>
    </row>
    <row r="41" spans="1:8" ht="27">
      <c r="A41" s="66"/>
      <c r="B41" s="67" t="s">
        <v>39</v>
      </c>
      <c r="C41" s="65">
        <v>4356628.4000000004</v>
      </c>
      <c r="D41" s="65">
        <f>4364331.8+13262.4+448.2</f>
        <v>4378042.4000000004</v>
      </c>
      <c r="E41" s="65">
        <f>D41-C41</f>
        <v>21414</v>
      </c>
      <c r="F41" s="22"/>
      <c r="G41" s="31" t="s">
        <v>99</v>
      </c>
      <c r="H41" s="24"/>
    </row>
    <row r="42" spans="1:8" ht="54">
      <c r="A42" s="66"/>
      <c r="B42" s="68"/>
      <c r="C42" s="65"/>
      <c r="D42" s="65"/>
      <c r="E42" s="65"/>
      <c r="F42" s="30">
        <v>6599</v>
      </c>
      <c r="G42" s="31" t="s">
        <v>40</v>
      </c>
      <c r="H42" s="36"/>
    </row>
    <row r="43" spans="1:8">
      <c r="A43" s="66"/>
      <c r="B43" s="68"/>
      <c r="C43" s="65"/>
      <c r="D43" s="65"/>
      <c r="E43" s="65"/>
      <c r="F43" s="25">
        <v>1104.4000000000001</v>
      </c>
      <c r="G43" s="31" t="s">
        <v>86</v>
      </c>
      <c r="H43" s="36"/>
    </row>
    <row r="44" spans="1:8" ht="27">
      <c r="A44" s="66"/>
      <c r="B44" s="68"/>
      <c r="C44" s="65"/>
      <c r="D44" s="65"/>
      <c r="E44" s="65"/>
      <c r="F44" s="25">
        <v>448.2</v>
      </c>
      <c r="G44" s="50" t="s">
        <v>87</v>
      </c>
      <c r="H44" s="36"/>
    </row>
    <row r="45" spans="1:8">
      <c r="A45" s="66"/>
      <c r="B45" s="69"/>
      <c r="C45" s="65"/>
      <c r="D45" s="65"/>
      <c r="E45" s="65"/>
      <c r="F45" s="56">
        <v>13262.4</v>
      </c>
      <c r="G45" s="46" t="s">
        <v>69</v>
      </c>
      <c r="H45" s="36"/>
    </row>
    <row r="46" spans="1:8" ht="27">
      <c r="A46" s="66"/>
      <c r="B46" s="64" t="s">
        <v>41</v>
      </c>
      <c r="C46" s="65">
        <v>187864.4</v>
      </c>
      <c r="D46" s="65">
        <v>188230</v>
      </c>
      <c r="E46" s="65">
        <f t="shared" ref="E46:E52" si="3">D46-C46</f>
        <v>365.60000000000582</v>
      </c>
      <c r="F46" s="25"/>
      <c r="G46" s="26" t="s">
        <v>42</v>
      </c>
      <c r="H46" s="24"/>
    </row>
    <row r="47" spans="1:8" ht="27">
      <c r="A47" s="66"/>
      <c r="B47" s="64"/>
      <c r="C47" s="65"/>
      <c r="D47" s="65"/>
      <c r="E47" s="65"/>
      <c r="F47" s="25">
        <v>272.8</v>
      </c>
      <c r="G47" s="26" t="s">
        <v>43</v>
      </c>
      <c r="H47" s="24"/>
    </row>
    <row r="48" spans="1:8" ht="30">
      <c r="A48" s="66"/>
      <c r="B48" s="64"/>
      <c r="C48" s="65"/>
      <c r="D48" s="65"/>
      <c r="E48" s="65"/>
      <c r="F48" s="25">
        <v>92.8</v>
      </c>
      <c r="G48" s="23" t="s">
        <v>44</v>
      </c>
      <c r="H48" s="24"/>
    </row>
    <row r="49" spans="1:8" ht="40.5">
      <c r="A49" s="66"/>
      <c r="B49" s="61" t="s">
        <v>12</v>
      </c>
      <c r="C49" s="62">
        <v>10638.2</v>
      </c>
      <c r="D49" s="62">
        <v>10673.2</v>
      </c>
      <c r="E49" s="62">
        <f>D49-C49</f>
        <v>35</v>
      </c>
      <c r="F49" s="25">
        <v>35</v>
      </c>
      <c r="G49" s="31" t="s">
        <v>45</v>
      </c>
      <c r="H49" s="24"/>
    </row>
    <row r="50" spans="1:8" ht="40.5">
      <c r="A50" s="66"/>
      <c r="B50" s="40" t="s">
        <v>46</v>
      </c>
      <c r="C50" s="30">
        <v>418.5</v>
      </c>
      <c r="D50" s="30">
        <v>495.5</v>
      </c>
      <c r="E50" s="30">
        <f t="shared" si="3"/>
        <v>77</v>
      </c>
      <c r="F50" s="25">
        <v>77</v>
      </c>
      <c r="G50" s="26" t="s">
        <v>47</v>
      </c>
      <c r="H50" s="24"/>
    </row>
    <row r="51" spans="1:8">
      <c r="A51" s="66"/>
      <c r="B51" s="37" t="s">
        <v>48</v>
      </c>
      <c r="C51" s="30">
        <v>49</v>
      </c>
      <c r="D51" s="30">
        <v>49</v>
      </c>
      <c r="E51" s="30">
        <f t="shared" si="3"/>
        <v>0</v>
      </c>
      <c r="F51" s="25"/>
      <c r="G51" s="38"/>
      <c r="H51" s="39"/>
    </row>
    <row r="52" spans="1:8" ht="30">
      <c r="A52" s="66"/>
      <c r="B52" s="40" t="s">
        <v>17</v>
      </c>
      <c r="C52" s="30">
        <v>224.2</v>
      </c>
      <c r="D52" s="30">
        <v>224.2</v>
      </c>
      <c r="E52" s="30">
        <f t="shared" si="3"/>
        <v>0</v>
      </c>
      <c r="F52" s="25"/>
      <c r="G52" s="26"/>
      <c r="H52" s="11"/>
    </row>
    <row r="53" spans="1:8">
      <c r="A53" s="20" t="s">
        <v>49</v>
      </c>
      <c r="B53" s="21" t="s">
        <v>50</v>
      </c>
      <c r="C53" s="22">
        <f>SUM(C54:C59)</f>
        <v>340236.5</v>
      </c>
      <c r="D53" s="22">
        <f>SUM(D54:D59)</f>
        <v>341833.5</v>
      </c>
      <c r="E53" s="22">
        <f>SUM(E54:E59)</f>
        <v>1597</v>
      </c>
      <c r="F53" s="22">
        <f>SUM(F55:F59)</f>
        <v>1597.0000000000002</v>
      </c>
      <c r="G53" s="31"/>
      <c r="H53" s="24">
        <f>SUM(E53-F53)</f>
        <v>-2.2737367544323206E-13</v>
      </c>
    </row>
    <row r="54" spans="1:8" ht="27">
      <c r="A54" s="66"/>
      <c r="B54" s="64" t="s">
        <v>51</v>
      </c>
      <c r="C54" s="65">
        <v>311532</v>
      </c>
      <c r="D54" s="65">
        <f>312533.1+595.9</f>
        <v>313129</v>
      </c>
      <c r="E54" s="65">
        <f>D54-C54</f>
        <v>1597</v>
      </c>
      <c r="F54" s="22"/>
      <c r="G54" s="31" t="s">
        <v>71</v>
      </c>
      <c r="H54" s="24"/>
    </row>
    <row r="55" spans="1:8" ht="40.5">
      <c r="A55" s="66"/>
      <c r="B55" s="64"/>
      <c r="C55" s="65"/>
      <c r="D55" s="65"/>
      <c r="E55" s="65"/>
      <c r="F55" s="30">
        <v>300</v>
      </c>
      <c r="G55" s="31" t="s">
        <v>52</v>
      </c>
      <c r="H55" s="24"/>
    </row>
    <row r="56" spans="1:8" ht="40.5">
      <c r="A56" s="66"/>
      <c r="B56" s="64"/>
      <c r="C56" s="65"/>
      <c r="D56" s="65"/>
      <c r="E56" s="65"/>
      <c r="F56" s="30">
        <v>793.9</v>
      </c>
      <c r="G56" s="31" t="s">
        <v>53</v>
      </c>
      <c r="H56" s="24"/>
    </row>
    <row r="57" spans="1:8">
      <c r="A57" s="66"/>
      <c r="B57" s="64"/>
      <c r="C57" s="65"/>
      <c r="D57" s="65"/>
      <c r="E57" s="65"/>
      <c r="F57" s="30">
        <v>595.9</v>
      </c>
      <c r="G57" s="46" t="s">
        <v>70</v>
      </c>
      <c r="H57" s="24"/>
    </row>
    <row r="58" spans="1:8" ht="45">
      <c r="A58" s="66"/>
      <c r="B58" s="64"/>
      <c r="C58" s="65"/>
      <c r="D58" s="65"/>
      <c r="E58" s="65"/>
      <c r="F58" s="30">
        <v>-92.8</v>
      </c>
      <c r="G58" s="23" t="s">
        <v>54</v>
      </c>
      <c r="H58" s="24"/>
    </row>
    <row r="59" spans="1:8" ht="31.5">
      <c r="A59" s="66"/>
      <c r="B59" s="57" t="s">
        <v>55</v>
      </c>
      <c r="C59" s="30">
        <v>28704.5</v>
      </c>
      <c r="D59" s="30">
        <v>28704.5</v>
      </c>
      <c r="E59" s="30">
        <f>D59-C59</f>
        <v>0</v>
      </c>
      <c r="F59" s="30"/>
      <c r="G59" s="26"/>
      <c r="H59" s="24"/>
    </row>
    <row r="60" spans="1:8">
      <c r="A60" s="20" t="s">
        <v>56</v>
      </c>
      <c r="B60" s="21" t="s">
        <v>57</v>
      </c>
      <c r="C60" s="22">
        <f>SUM(C61:C69)</f>
        <v>1297040.2</v>
      </c>
      <c r="D60" s="22">
        <f>SUM(D61:D69)</f>
        <v>1276341.2999999998</v>
      </c>
      <c r="E60" s="22">
        <f>SUM(E61:E69)</f>
        <v>-20698.89999999998</v>
      </c>
      <c r="F60" s="32">
        <f>SUM(F62:F69)</f>
        <v>-20698.900000000001</v>
      </c>
      <c r="G60" s="31"/>
      <c r="H60" s="24">
        <f t="shared" ref="H60" si="4">SUM(E60-F60)</f>
        <v>2.1827872842550278E-11</v>
      </c>
    </row>
    <row r="61" spans="1:8" ht="27">
      <c r="A61" s="66"/>
      <c r="B61" s="64" t="s">
        <v>58</v>
      </c>
      <c r="C61" s="71">
        <v>1036427.7</v>
      </c>
      <c r="D61" s="65">
        <f>1036652.9+3215.2+2000</f>
        <v>1041868.1</v>
      </c>
      <c r="E61" s="65">
        <f>D61-C61</f>
        <v>5440.4000000000233</v>
      </c>
      <c r="F61" s="32"/>
      <c r="G61" s="31" t="s">
        <v>73</v>
      </c>
      <c r="H61" s="24"/>
    </row>
    <row r="62" spans="1:8" ht="40.5">
      <c r="A62" s="66"/>
      <c r="B62" s="64"/>
      <c r="C62" s="71"/>
      <c r="D62" s="65"/>
      <c r="E62" s="65"/>
      <c r="F62" s="25">
        <v>225.2</v>
      </c>
      <c r="G62" s="26" t="s">
        <v>74</v>
      </c>
      <c r="H62" s="24"/>
    </row>
    <row r="63" spans="1:8" ht="40.5">
      <c r="A63" s="66"/>
      <c r="B63" s="64"/>
      <c r="C63" s="71"/>
      <c r="D63" s="65"/>
      <c r="E63" s="65"/>
      <c r="F63" s="25">
        <v>2000</v>
      </c>
      <c r="G63" s="26" t="s">
        <v>75</v>
      </c>
      <c r="H63" s="24"/>
    </row>
    <row r="64" spans="1:8" ht="27">
      <c r="A64" s="66"/>
      <c r="B64" s="64"/>
      <c r="C64" s="71"/>
      <c r="D64" s="65"/>
      <c r="E64" s="65"/>
      <c r="F64" s="25">
        <v>3215.2</v>
      </c>
      <c r="G64" s="26" t="s">
        <v>83</v>
      </c>
      <c r="H64" s="24"/>
    </row>
    <row r="65" spans="1:8" ht="27">
      <c r="A65" s="66"/>
      <c r="B65" s="64" t="s">
        <v>39</v>
      </c>
      <c r="C65" s="65">
        <v>82188.3</v>
      </c>
      <c r="D65" s="65">
        <f>82210-448.2</f>
        <v>81761.8</v>
      </c>
      <c r="E65" s="65">
        <f t="shared" ref="E65:E69" si="5">D65-C65</f>
        <v>-426.5</v>
      </c>
      <c r="F65" s="25">
        <v>21.7</v>
      </c>
      <c r="G65" s="26" t="s">
        <v>81</v>
      </c>
      <c r="H65" s="24"/>
    </row>
    <row r="66" spans="1:8" ht="27">
      <c r="A66" s="66"/>
      <c r="B66" s="72"/>
      <c r="C66" s="73"/>
      <c r="D66" s="73"/>
      <c r="E66" s="73"/>
      <c r="F66" s="25">
        <v>-448.2</v>
      </c>
      <c r="G66" s="51" t="s">
        <v>91</v>
      </c>
      <c r="H66" s="24"/>
    </row>
    <row r="67" spans="1:8">
      <c r="A67" s="66"/>
      <c r="B67" s="58" t="s">
        <v>12</v>
      </c>
      <c r="C67" s="59">
        <v>78492.399999999994</v>
      </c>
      <c r="D67" s="59">
        <v>78492.399999999994</v>
      </c>
      <c r="E67" s="59">
        <f>D67-C67</f>
        <v>0</v>
      </c>
      <c r="F67" s="25"/>
      <c r="G67" s="26"/>
      <c r="H67" s="24"/>
    </row>
    <row r="68" spans="1:8" ht="27" customHeight="1">
      <c r="A68" s="66"/>
      <c r="B68" s="40" t="s">
        <v>59</v>
      </c>
      <c r="C68" s="30">
        <v>99621</v>
      </c>
      <c r="D68" s="30">
        <f>98908.2-25000</f>
        <v>73908.2</v>
      </c>
      <c r="E68" s="30">
        <f t="shared" si="5"/>
        <v>-25712.800000000003</v>
      </c>
      <c r="F68" s="25">
        <f>-712.8-25000</f>
        <v>-25712.799999999999</v>
      </c>
      <c r="G68" s="35" t="s">
        <v>94</v>
      </c>
      <c r="H68" s="24"/>
    </row>
    <row r="69" spans="1:8">
      <c r="A69" s="66"/>
      <c r="B69" s="40" t="s">
        <v>46</v>
      </c>
      <c r="C69" s="30">
        <v>310.8</v>
      </c>
      <c r="D69" s="30">
        <v>310.8</v>
      </c>
      <c r="E69" s="30">
        <f t="shared" si="5"/>
        <v>0</v>
      </c>
      <c r="F69" s="25"/>
      <c r="G69" s="60"/>
      <c r="H69" s="24"/>
    </row>
    <row r="70" spans="1:8">
      <c r="A70" s="20" t="s">
        <v>60</v>
      </c>
      <c r="B70" s="21" t="s">
        <v>61</v>
      </c>
      <c r="C70" s="22">
        <f>SUM(C71:C73)</f>
        <v>498835.8</v>
      </c>
      <c r="D70" s="22">
        <f>SUM(D71:D73)</f>
        <v>508591.8</v>
      </c>
      <c r="E70" s="22">
        <f>SUM(E71:E73)</f>
        <v>9756</v>
      </c>
      <c r="F70" s="22">
        <f>SUM(F72:F80)</f>
        <v>9756</v>
      </c>
      <c r="G70" s="31"/>
      <c r="H70" s="24">
        <f>SUM(E70-F70)</f>
        <v>0</v>
      </c>
    </row>
    <row r="71" spans="1:8" ht="30">
      <c r="A71" s="20"/>
      <c r="B71" s="40" t="s">
        <v>62</v>
      </c>
      <c r="C71" s="30">
        <v>26814.400000000001</v>
      </c>
      <c r="D71" s="30">
        <v>26814.400000000001</v>
      </c>
      <c r="E71" s="30">
        <f>D71-C71</f>
        <v>0</v>
      </c>
      <c r="F71" s="22"/>
      <c r="G71" s="31"/>
      <c r="H71" s="24"/>
    </row>
    <row r="72" spans="1:8" ht="30">
      <c r="A72" s="66"/>
      <c r="B72" s="40" t="s">
        <v>39</v>
      </c>
      <c r="C72" s="30">
        <v>26480.1</v>
      </c>
      <c r="D72" s="30">
        <v>26480.1</v>
      </c>
      <c r="E72" s="30">
        <f t="shared" ref="E72" si="6">D72-C72</f>
        <v>0</v>
      </c>
      <c r="F72" s="25"/>
      <c r="G72" s="26"/>
      <c r="H72" s="24"/>
    </row>
    <row r="73" spans="1:8" ht="27">
      <c r="A73" s="66"/>
      <c r="B73" s="70" t="s">
        <v>46</v>
      </c>
      <c r="C73" s="65">
        <v>445541.3</v>
      </c>
      <c r="D73" s="65">
        <f>446579+3085.8+1355.8+229.4+4047.3</f>
        <v>455297.3</v>
      </c>
      <c r="E73" s="65">
        <f>D73-C73</f>
        <v>9756</v>
      </c>
      <c r="F73" s="25"/>
      <c r="G73" s="26" t="s">
        <v>98</v>
      </c>
      <c r="H73" s="24"/>
    </row>
    <row r="74" spans="1:8" ht="54">
      <c r="A74" s="66"/>
      <c r="B74" s="70"/>
      <c r="C74" s="65"/>
      <c r="D74" s="65"/>
      <c r="E74" s="65"/>
      <c r="F74" s="25">
        <v>401.9</v>
      </c>
      <c r="G74" s="26" t="s">
        <v>82</v>
      </c>
      <c r="H74" s="24"/>
    </row>
    <row r="75" spans="1:8" ht="27">
      <c r="A75" s="66"/>
      <c r="B75" s="70"/>
      <c r="C75" s="65"/>
      <c r="D75" s="65"/>
      <c r="E75" s="65"/>
      <c r="F75" s="25">
        <v>712.8</v>
      </c>
      <c r="G75" s="26" t="s">
        <v>78</v>
      </c>
      <c r="H75" s="24"/>
    </row>
    <row r="76" spans="1:8" ht="27">
      <c r="A76" s="66"/>
      <c r="B76" s="70"/>
      <c r="C76" s="65"/>
      <c r="D76" s="65"/>
      <c r="E76" s="65"/>
      <c r="F76" s="25">
        <v>4047.3</v>
      </c>
      <c r="G76" s="26" t="s">
        <v>85</v>
      </c>
      <c r="H76" s="24"/>
    </row>
    <row r="77" spans="1:8" ht="27">
      <c r="A77" s="66"/>
      <c r="B77" s="70"/>
      <c r="C77" s="65"/>
      <c r="D77" s="65"/>
      <c r="E77" s="65"/>
      <c r="F77" s="25">
        <f>1355.8+229.4</f>
        <v>1585.2</v>
      </c>
      <c r="G77" s="26" t="s">
        <v>95</v>
      </c>
      <c r="H77" s="24"/>
    </row>
    <row r="78" spans="1:8">
      <c r="A78" s="66"/>
      <c r="B78" s="70"/>
      <c r="C78" s="65"/>
      <c r="D78" s="65"/>
      <c r="E78" s="65"/>
      <c r="F78" s="25">
        <v>3085.8</v>
      </c>
      <c r="G78" s="23" t="s">
        <v>96</v>
      </c>
      <c r="H78" s="24"/>
    </row>
    <row r="79" spans="1:8" ht="40.5">
      <c r="A79" s="66"/>
      <c r="B79" s="70"/>
      <c r="C79" s="65"/>
      <c r="D79" s="65"/>
      <c r="E79" s="65"/>
      <c r="F79" s="25">
        <v>-77</v>
      </c>
      <c r="G79" s="26" t="s">
        <v>63</v>
      </c>
      <c r="H79" s="24"/>
    </row>
    <row r="80" spans="1:8">
      <c r="A80" s="66"/>
      <c r="B80" s="70"/>
      <c r="C80" s="65"/>
      <c r="D80" s="65"/>
      <c r="E80" s="65"/>
      <c r="F80" s="25"/>
      <c r="G80" s="26"/>
      <c r="H80" s="24"/>
    </row>
    <row r="81" spans="1:8" ht="28.5">
      <c r="A81" s="20" t="s">
        <v>64</v>
      </c>
      <c r="B81" s="41" t="s">
        <v>65</v>
      </c>
      <c r="C81" s="22">
        <f>C82</f>
        <v>29864.5</v>
      </c>
      <c r="D81" s="22">
        <f>D82</f>
        <v>15864.5</v>
      </c>
      <c r="E81" s="22">
        <f>D81-C81</f>
        <v>-14000</v>
      </c>
      <c r="F81" s="25">
        <f>SUM(F82)</f>
        <v>-14000</v>
      </c>
      <c r="G81" s="31"/>
      <c r="H81" s="24"/>
    </row>
    <row r="82" spans="1:8" ht="40.5">
      <c r="A82" s="12"/>
      <c r="B82" s="40" t="s">
        <v>17</v>
      </c>
      <c r="C82" s="30">
        <v>29864.5</v>
      </c>
      <c r="D82" s="30">
        <f>29864.5-14000</f>
        <v>15864.5</v>
      </c>
      <c r="E82" s="30">
        <f>D82-C82</f>
        <v>-14000</v>
      </c>
      <c r="F82" s="25">
        <f>E82</f>
        <v>-14000</v>
      </c>
      <c r="G82" s="26" t="s">
        <v>68</v>
      </c>
      <c r="H82" s="24"/>
    </row>
    <row r="83" spans="1:8">
      <c r="A83" s="42"/>
      <c r="B83" s="43" t="s">
        <v>66</v>
      </c>
      <c r="C83" s="22">
        <f>C6+C20+C25+C31+C37+C40+C53+C60+C70+C81</f>
        <v>9217382.8000000007</v>
      </c>
      <c r="D83" s="44">
        <f>D6+D20+D25+D31+D37+D40+D53+D60+D70+D81</f>
        <v>9217382.8000000007</v>
      </c>
      <c r="E83" s="22">
        <f>E6+E20+E25+E31+E37+E40+E53+E60+E70+E81</f>
        <v>2.3283064365386963E-10</v>
      </c>
      <c r="F83" s="32">
        <f>F6+F20+F25+F31+F37+F40+F53+F60+F70+F81</f>
        <v>0</v>
      </c>
      <c r="G83" s="45"/>
      <c r="H83" s="24">
        <f t="shared" ref="H83" si="7">SUM(E83-F83)</f>
        <v>2.3283064365386963E-10</v>
      </c>
    </row>
    <row r="84" spans="1:8">
      <c r="G84" s="19"/>
    </row>
    <row r="85" spans="1:8">
      <c r="G85" s="19"/>
    </row>
    <row r="86" spans="1:8">
      <c r="G86" s="19"/>
    </row>
    <row r="87" spans="1:8">
      <c r="G87" s="19"/>
    </row>
    <row r="88" spans="1:8">
      <c r="G88" s="19"/>
    </row>
    <row r="89" spans="1:8">
      <c r="G89" s="19"/>
    </row>
    <row r="90" spans="1:8">
      <c r="G90" s="19"/>
    </row>
    <row r="91" spans="1:8">
      <c r="G91" s="19"/>
    </row>
    <row r="92" spans="1:8">
      <c r="G92" s="19"/>
    </row>
    <row r="93" spans="1:8">
      <c r="G93" s="19"/>
    </row>
    <row r="94" spans="1:8">
      <c r="G94" s="19"/>
    </row>
    <row r="95" spans="1:8">
      <c r="G95" s="19"/>
    </row>
    <row r="96" spans="1:8">
      <c r="G96" s="19"/>
    </row>
    <row r="97" spans="7:7">
      <c r="G97" s="19"/>
    </row>
    <row r="98" spans="7:7">
      <c r="G98" s="19"/>
    </row>
    <row r="99" spans="7:7">
      <c r="G99" s="19"/>
    </row>
    <row r="100" spans="7:7">
      <c r="G100" s="19"/>
    </row>
    <row r="101" spans="7:7">
      <c r="G101" s="19"/>
    </row>
    <row r="102" spans="7:7">
      <c r="G102" s="19"/>
    </row>
    <row r="103" spans="7:7">
      <c r="G103" s="19"/>
    </row>
    <row r="104" spans="7:7">
      <c r="G104" s="19"/>
    </row>
    <row r="105" spans="7:7">
      <c r="G105" s="19"/>
    </row>
    <row r="106" spans="7:7">
      <c r="G106" s="19"/>
    </row>
    <row r="107" spans="7:7">
      <c r="G107" s="19"/>
    </row>
    <row r="108" spans="7:7">
      <c r="G108" s="19"/>
    </row>
    <row r="109" spans="7:7">
      <c r="G109" s="19"/>
    </row>
    <row r="110" spans="7:7">
      <c r="G110" s="19"/>
    </row>
    <row r="111" spans="7:7">
      <c r="G111" s="19"/>
    </row>
    <row r="112" spans="7:7">
      <c r="G112" s="19"/>
    </row>
    <row r="113" spans="7:7">
      <c r="G113" s="19"/>
    </row>
    <row r="114" spans="7:7">
      <c r="G114" s="19"/>
    </row>
    <row r="115" spans="7:7">
      <c r="G115" s="19"/>
    </row>
    <row r="116" spans="7:7">
      <c r="G116" s="19"/>
    </row>
    <row r="117" spans="7:7">
      <c r="G117" s="19"/>
    </row>
    <row r="118" spans="7:7">
      <c r="G118" s="19"/>
    </row>
    <row r="119" spans="7:7">
      <c r="G119" s="19"/>
    </row>
    <row r="120" spans="7:7">
      <c r="G120" s="19"/>
    </row>
    <row r="121" spans="7:7">
      <c r="G121" s="19"/>
    </row>
    <row r="122" spans="7:7">
      <c r="G122" s="19"/>
    </row>
    <row r="123" spans="7:7">
      <c r="G123" s="19"/>
    </row>
    <row r="124" spans="7:7">
      <c r="G124" s="19"/>
    </row>
    <row r="125" spans="7:7">
      <c r="G125" s="19"/>
    </row>
    <row r="126" spans="7:7">
      <c r="G126" s="19"/>
    </row>
    <row r="127" spans="7:7">
      <c r="G127" s="19"/>
    </row>
    <row r="128" spans="7:7">
      <c r="G128" s="19"/>
    </row>
    <row r="129" spans="7:7">
      <c r="G129" s="19"/>
    </row>
    <row r="130" spans="7:7">
      <c r="G130" s="19"/>
    </row>
    <row r="131" spans="7:7">
      <c r="G131" s="19"/>
    </row>
    <row r="132" spans="7:7">
      <c r="G132" s="19"/>
    </row>
    <row r="133" spans="7:7">
      <c r="G133" s="19"/>
    </row>
    <row r="134" spans="7:7">
      <c r="G134" s="19"/>
    </row>
    <row r="135" spans="7:7">
      <c r="G135" s="19"/>
    </row>
    <row r="136" spans="7:7">
      <c r="G136" s="19"/>
    </row>
    <row r="137" spans="7:7">
      <c r="G137" s="19"/>
    </row>
    <row r="138" spans="7:7">
      <c r="G138" s="19"/>
    </row>
    <row r="139" spans="7:7">
      <c r="G139" s="19"/>
    </row>
    <row r="140" spans="7:7">
      <c r="G140" s="19"/>
    </row>
    <row r="141" spans="7:7">
      <c r="G141" s="19"/>
    </row>
    <row r="142" spans="7:7">
      <c r="G142" s="19"/>
    </row>
    <row r="143" spans="7:7">
      <c r="G143" s="19"/>
    </row>
    <row r="144" spans="7:7">
      <c r="G144" s="19"/>
    </row>
    <row r="145" spans="7:7">
      <c r="G145" s="19"/>
    </row>
    <row r="146" spans="7:7">
      <c r="G146" s="19"/>
    </row>
    <row r="147" spans="7:7">
      <c r="G147" s="19"/>
    </row>
    <row r="148" spans="7:7">
      <c r="G148" s="19"/>
    </row>
    <row r="149" spans="7:7">
      <c r="G149" s="19"/>
    </row>
    <row r="150" spans="7:7">
      <c r="G150" s="19"/>
    </row>
    <row r="151" spans="7:7">
      <c r="G151" s="19"/>
    </row>
    <row r="152" spans="7:7">
      <c r="G152" s="19"/>
    </row>
    <row r="153" spans="7:7">
      <c r="G153" s="19"/>
    </row>
    <row r="154" spans="7:7">
      <c r="G154" s="19"/>
    </row>
    <row r="155" spans="7:7">
      <c r="G155" s="19"/>
    </row>
    <row r="156" spans="7:7">
      <c r="G156" s="19"/>
    </row>
    <row r="157" spans="7:7">
      <c r="G157" s="19"/>
    </row>
    <row r="158" spans="7:7">
      <c r="G158" s="19"/>
    </row>
    <row r="159" spans="7:7">
      <c r="G159" s="19"/>
    </row>
    <row r="160" spans="7:7">
      <c r="G160" s="19"/>
    </row>
    <row r="161" spans="7:7">
      <c r="G161" s="19"/>
    </row>
    <row r="162" spans="7:7">
      <c r="G162" s="19"/>
    </row>
    <row r="163" spans="7:7">
      <c r="G163" s="19"/>
    </row>
    <row r="164" spans="7:7">
      <c r="G164" s="19"/>
    </row>
    <row r="165" spans="7:7">
      <c r="G165" s="19"/>
    </row>
    <row r="166" spans="7:7">
      <c r="G166" s="19"/>
    </row>
    <row r="167" spans="7:7">
      <c r="G167" s="19"/>
    </row>
    <row r="168" spans="7:7">
      <c r="G168" s="19"/>
    </row>
    <row r="169" spans="7:7">
      <c r="G169" s="19"/>
    </row>
    <row r="170" spans="7:7">
      <c r="G170" s="19"/>
    </row>
    <row r="171" spans="7:7">
      <c r="G171" s="19"/>
    </row>
    <row r="172" spans="7:7">
      <c r="G172" s="19"/>
    </row>
    <row r="173" spans="7:7">
      <c r="G173" s="19"/>
    </row>
    <row r="174" spans="7:7">
      <c r="G174" s="19"/>
    </row>
    <row r="175" spans="7:7">
      <c r="G175" s="19"/>
    </row>
    <row r="176" spans="7:7">
      <c r="G176" s="19"/>
    </row>
    <row r="177" spans="7:7">
      <c r="G177" s="19"/>
    </row>
    <row r="178" spans="7:7">
      <c r="G178" s="19"/>
    </row>
    <row r="179" spans="7:7">
      <c r="G179" s="19"/>
    </row>
    <row r="180" spans="7:7">
      <c r="G180" s="19"/>
    </row>
    <row r="181" spans="7:7">
      <c r="G181" s="19"/>
    </row>
    <row r="182" spans="7:7">
      <c r="G182" s="19"/>
    </row>
    <row r="183" spans="7:7">
      <c r="G183" s="19"/>
    </row>
    <row r="184" spans="7:7">
      <c r="G184" s="19"/>
    </row>
    <row r="185" spans="7:7">
      <c r="G185" s="19"/>
    </row>
    <row r="186" spans="7:7">
      <c r="G186" s="19"/>
    </row>
    <row r="187" spans="7:7">
      <c r="G187" s="19"/>
    </row>
    <row r="188" spans="7:7">
      <c r="G188" s="19"/>
    </row>
    <row r="189" spans="7:7">
      <c r="G189" s="19"/>
    </row>
    <row r="190" spans="7:7">
      <c r="G190" s="19"/>
    </row>
    <row r="191" spans="7:7">
      <c r="G191" s="19"/>
    </row>
    <row r="192" spans="7:7">
      <c r="G192" s="19"/>
    </row>
    <row r="193" spans="7:7">
      <c r="G193" s="19"/>
    </row>
    <row r="194" spans="7:7">
      <c r="G194" s="19"/>
    </row>
    <row r="195" spans="7:7">
      <c r="G195" s="19"/>
    </row>
    <row r="196" spans="7:7">
      <c r="G196" s="19"/>
    </row>
    <row r="197" spans="7:7">
      <c r="G197" s="19"/>
    </row>
    <row r="198" spans="7:7">
      <c r="G198" s="19"/>
    </row>
    <row r="199" spans="7:7">
      <c r="G199" s="19"/>
    </row>
    <row r="200" spans="7:7">
      <c r="G200" s="19"/>
    </row>
    <row r="201" spans="7:7">
      <c r="G201" s="19"/>
    </row>
    <row r="202" spans="7:7">
      <c r="G202" s="19"/>
    </row>
    <row r="203" spans="7:7">
      <c r="G203" s="19"/>
    </row>
    <row r="204" spans="7:7">
      <c r="G204" s="19"/>
    </row>
    <row r="205" spans="7:7">
      <c r="G205" s="19"/>
    </row>
    <row r="206" spans="7:7">
      <c r="G206" s="19"/>
    </row>
    <row r="207" spans="7:7">
      <c r="G207" s="19"/>
    </row>
    <row r="208" spans="7:7">
      <c r="G208" s="19"/>
    </row>
    <row r="209" spans="7:7">
      <c r="G209" s="19"/>
    </row>
    <row r="210" spans="7:7">
      <c r="G210" s="19"/>
    </row>
    <row r="211" spans="7:7">
      <c r="G211" s="19"/>
    </row>
    <row r="212" spans="7:7">
      <c r="G212" s="19"/>
    </row>
    <row r="213" spans="7:7">
      <c r="G213" s="19"/>
    </row>
    <row r="214" spans="7:7">
      <c r="G214" s="19"/>
    </row>
    <row r="215" spans="7:7">
      <c r="G215" s="19"/>
    </row>
  </sheetData>
  <mergeCells count="50">
    <mergeCell ref="A61:A69"/>
    <mergeCell ref="B61:B64"/>
    <mergeCell ref="C61:C64"/>
    <mergeCell ref="D61:D64"/>
    <mergeCell ref="E61:E64"/>
    <mergeCell ref="B65:B66"/>
    <mergeCell ref="C65:C66"/>
    <mergeCell ref="D65:D66"/>
    <mergeCell ref="E65:E66"/>
    <mergeCell ref="A72:A80"/>
    <mergeCell ref="B73:B80"/>
    <mergeCell ref="C73:C80"/>
    <mergeCell ref="D73:D80"/>
    <mergeCell ref="E73:E80"/>
    <mergeCell ref="A54:A59"/>
    <mergeCell ref="B54:B58"/>
    <mergeCell ref="C54:C58"/>
    <mergeCell ref="D54:D58"/>
    <mergeCell ref="E54:E58"/>
    <mergeCell ref="A41:A52"/>
    <mergeCell ref="B41:B45"/>
    <mergeCell ref="C41:C45"/>
    <mergeCell ref="D41:D45"/>
    <mergeCell ref="E41:E45"/>
    <mergeCell ref="B46:B48"/>
    <mergeCell ref="C46:C48"/>
    <mergeCell ref="D46:D48"/>
    <mergeCell ref="E46:E48"/>
    <mergeCell ref="A38:A39"/>
    <mergeCell ref="A32:A36"/>
    <mergeCell ref="B32:B36"/>
    <mergeCell ref="C32:C36"/>
    <mergeCell ref="D32:D36"/>
    <mergeCell ref="E32:E36"/>
    <mergeCell ref="A26:A30"/>
    <mergeCell ref="B26:B29"/>
    <mergeCell ref="C26:C29"/>
    <mergeCell ref="D26:D29"/>
    <mergeCell ref="E26:E29"/>
    <mergeCell ref="A21:A24"/>
    <mergeCell ref="B21:B24"/>
    <mergeCell ref="C21:C24"/>
    <mergeCell ref="D21:D24"/>
    <mergeCell ref="E21:E24"/>
    <mergeCell ref="A2:G2"/>
    <mergeCell ref="A7:A18"/>
    <mergeCell ref="B7:B16"/>
    <mergeCell ref="C7:C16"/>
    <mergeCell ref="D7:D16"/>
    <mergeCell ref="E7:E16"/>
  </mergeCells>
  <pageMargins left="0.59055118110236227" right="0" top="0.55118110236220474" bottom="0.15748031496062992" header="0.31496062992125984" footer="0.31496062992125984"/>
  <pageSetup paperSize="9" scale="84" fitToHeight="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перемещ </vt:lpstr>
      <vt:lpstr>Лист1</vt:lpstr>
      <vt:lpstr>'перемещ '!Заголовки_для_печати</vt:lpstr>
      <vt:lpstr>'перемещ 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Ира Халявина</dc:creator>
  <cp:lastModifiedBy>User</cp:lastModifiedBy>
  <cp:lastPrinted>2026-09-16T05:50:06Z</cp:lastPrinted>
  <dcterms:created xsi:type="dcterms:W3CDTF">2025-12-12T06:36:01Z</dcterms:created>
  <dcterms:modified xsi:type="dcterms:W3CDTF">2026-09-17T10:20:36Z</dcterms:modified>
</cp:coreProperties>
</file>