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14685" yWindow="-15" windowWidth="14520" windowHeight="12525" activeTab="1"/>
  </bookViews>
  <sheets>
    <sheet name="Программы" sheetId="2" r:id="rId1"/>
    <sheet name="Ведомственная" sheetId="1" r:id="rId2"/>
    <sheet name="Раздел, подраздел" sheetId="3" r:id="rId3"/>
  </sheets>
  <definedNames>
    <definedName name="_xlnm._FilterDatabase" localSheetId="1" hidden="1">Ведомственная!$F$1:$F$656</definedName>
    <definedName name="_xlnm._FilterDatabase" localSheetId="0" hidden="1">Программы!$A$7:$H$7</definedName>
    <definedName name="_xlnm.Print_Titles" localSheetId="1">Ведомственная!$7:$8</definedName>
    <definedName name="_xlnm.Print_Titles" localSheetId="0">Программы!$6:$7</definedName>
    <definedName name="_xlnm.Print_Titles" localSheetId="2">'Раздел, подраздел'!$7:$7</definedName>
    <definedName name="_xlnm.Print_Area" localSheetId="1">Ведомственная!$A$1:$I$1283</definedName>
    <definedName name="_xlnm.Print_Area" localSheetId="0">Программы!$A$1:$H$890</definedName>
    <definedName name="_xlnm.Print_Area" localSheetId="2">'Раздел, подраздел'!$A$1:$F$56</definedName>
  </definedNames>
  <calcPr calcId="125725"/>
</workbook>
</file>

<file path=xl/calcChain.xml><?xml version="1.0" encoding="utf-8"?>
<calcChain xmlns="http://schemas.openxmlformats.org/spreadsheetml/2006/main">
  <c r="H580" i="1"/>
  <c r="H1008" l="1"/>
  <c r="H1005"/>
  <c r="H1002"/>
  <c r="H1001"/>
  <c r="H1000"/>
  <c r="H999"/>
  <c r="H998"/>
  <c r="G116" l="1"/>
  <c r="G849" l="1"/>
  <c r="G390" l="1"/>
  <c r="G423"/>
  <c r="G710" l="1"/>
  <c r="G1231"/>
  <c r="G1232"/>
  <c r="G212" i="2" l="1"/>
  <c r="H212"/>
  <c r="F212"/>
  <c r="H212" i="1"/>
  <c r="I212"/>
  <c r="H222"/>
  <c r="I222"/>
  <c r="H223"/>
  <c r="I223"/>
  <c r="G223"/>
  <c r="G222" s="1"/>
  <c r="G212" s="1"/>
  <c r="G332"/>
  <c r="I225"/>
  <c r="H225"/>
  <c r="G225"/>
  <c r="I224"/>
  <c r="H224"/>
  <c r="G224"/>
  <c r="G727"/>
  <c r="G329" l="1"/>
  <c r="I1285" l="1"/>
  <c r="G392" l="1"/>
  <c r="G391" s="1"/>
  <c r="H1285"/>
  <c r="G644" l="1"/>
  <c r="F702" i="2" l="1"/>
  <c r="G702"/>
  <c r="H702"/>
  <c r="G778"/>
  <c r="H778"/>
  <c r="F778"/>
  <c r="G1135" i="1" l="1"/>
  <c r="G1134" s="1"/>
  <c r="I1096" l="1"/>
  <c r="H1096"/>
  <c r="G1096"/>
  <c r="G781" i="2"/>
  <c r="H781"/>
  <c r="F781"/>
  <c r="G1047" i="1"/>
  <c r="G1046" s="1"/>
  <c r="H968"/>
  <c r="G589" i="2"/>
  <c r="G588" s="1"/>
  <c r="H589"/>
  <c r="H588" s="1"/>
  <c r="F589"/>
  <c r="F588" s="1"/>
  <c r="G877" i="1"/>
  <c r="G876" s="1"/>
  <c r="G875" s="1"/>
  <c r="G127" i="2"/>
  <c r="H127"/>
  <c r="F127"/>
  <c r="G566" i="1"/>
  <c r="G565" s="1"/>
  <c r="G564" s="1"/>
  <c r="G563" s="1"/>
  <c r="G562" s="1"/>
  <c r="G356"/>
  <c r="F77" i="2"/>
  <c r="F379"/>
  <c r="F373"/>
  <c r="F368"/>
  <c r="G489" i="1"/>
  <c r="G487"/>
  <c r="G494"/>
  <c r="G368"/>
  <c r="H372" i="2" l="1"/>
  <c r="H371" s="1"/>
  <c r="G372"/>
  <c r="G371" s="1"/>
  <c r="F372"/>
  <c r="F371" s="1"/>
  <c r="H370"/>
  <c r="G370"/>
  <c r="G369" s="1"/>
  <c r="F370"/>
  <c r="F369" s="1"/>
  <c r="G367"/>
  <c r="G366" s="1"/>
  <c r="H367"/>
  <c r="H366" s="1"/>
  <c r="F367"/>
  <c r="F366" s="1"/>
  <c r="H369"/>
  <c r="G286" i="1"/>
  <c r="G284"/>
  <c r="G282"/>
  <c r="G132" i="2"/>
  <c r="H132"/>
  <c r="F132"/>
  <c r="G148" i="1"/>
  <c r="G147" s="1"/>
  <c r="G877" i="2"/>
  <c r="H877"/>
  <c r="F877"/>
  <c r="G334" i="1"/>
  <c r="G333" s="1"/>
  <c r="F61" i="2"/>
  <c r="G61"/>
  <c r="H61"/>
  <c r="H184" i="1"/>
  <c r="I184"/>
  <c r="G184"/>
  <c r="H514" l="1"/>
  <c r="H1185" l="1"/>
  <c r="I1185"/>
  <c r="I1184" s="1"/>
  <c r="G205" i="2"/>
  <c r="H205"/>
  <c r="F205"/>
  <c r="G204"/>
  <c r="H204"/>
  <c r="F204"/>
  <c r="H1184" i="1"/>
  <c r="G1188"/>
  <c r="G1187" s="1"/>
  <c r="G1186" s="1"/>
  <c r="G1185" s="1"/>
  <c r="G1184" s="1"/>
  <c r="G587" i="2"/>
  <c r="H587"/>
  <c r="F587"/>
  <c r="H815" i="1"/>
  <c r="H814" s="1"/>
  <c r="I815"/>
  <c r="I814" s="1"/>
  <c r="I813" s="1"/>
  <c r="G815"/>
  <c r="G814" s="1"/>
  <c r="G543" i="2"/>
  <c r="H543"/>
  <c r="F544"/>
  <c r="G544"/>
  <c r="H544"/>
  <c r="H453"/>
  <c r="G453"/>
  <c r="F453"/>
  <c r="H806" i="1"/>
  <c r="I806"/>
  <c r="G806"/>
  <c r="G795"/>
  <c r="G741"/>
  <c r="F543" i="2" s="1"/>
  <c r="G29"/>
  <c r="H29"/>
  <c r="F29"/>
  <c r="H560" i="1"/>
  <c r="H559" s="1"/>
  <c r="H558" s="1"/>
  <c r="H557" s="1"/>
  <c r="H556" s="1"/>
  <c r="I560"/>
  <c r="I559" s="1"/>
  <c r="I558" s="1"/>
  <c r="I557" s="1"/>
  <c r="I556" s="1"/>
  <c r="G560"/>
  <c r="G559" s="1"/>
  <c r="G558" s="1"/>
  <c r="G557" s="1"/>
  <c r="G556" s="1"/>
  <c r="G879" i="2"/>
  <c r="H879"/>
  <c r="F879"/>
  <c r="F258"/>
  <c r="F257" s="1"/>
  <c r="F256" s="1"/>
  <c r="G258"/>
  <c r="G257" s="1"/>
  <c r="G256" s="1"/>
  <c r="F261"/>
  <c r="F260" s="1"/>
  <c r="F259" s="1"/>
  <c r="G261"/>
  <c r="G260" s="1"/>
  <c r="G259" s="1"/>
  <c r="F265"/>
  <c r="F264" s="1"/>
  <c r="F263" s="1"/>
  <c r="G265"/>
  <c r="G264" s="1"/>
  <c r="G263" s="1"/>
  <c r="F268"/>
  <c r="F267" s="1"/>
  <c r="F266" s="1"/>
  <c r="G268"/>
  <c r="G267" s="1"/>
  <c r="G266" s="1"/>
  <c r="F271"/>
  <c r="F270" s="1"/>
  <c r="F269" s="1"/>
  <c r="G271"/>
  <c r="G270" s="1"/>
  <c r="G269" s="1"/>
  <c r="F274"/>
  <c r="G274"/>
  <c r="F275"/>
  <c r="G275"/>
  <c r="F280"/>
  <c r="F279" s="1"/>
  <c r="F278" s="1"/>
  <c r="G280"/>
  <c r="G279" s="1"/>
  <c r="G278" s="1"/>
  <c r="F283"/>
  <c r="F282" s="1"/>
  <c r="G283"/>
  <c r="G282" s="1"/>
  <c r="G285"/>
  <c r="G284" s="1"/>
  <c r="F289"/>
  <c r="F288" s="1"/>
  <c r="G289"/>
  <c r="G288" s="1"/>
  <c r="F291"/>
  <c r="F290" s="1"/>
  <c r="G291"/>
  <c r="G290" s="1"/>
  <c r="F296"/>
  <c r="F295" s="1"/>
  <c r="G296"/>
  <c r="G295" s="1"/>
  <c r="F298"/>
  <c r="F297" s="1"/>
  <c r="G298"/>
  <c r="G297" s="1"/>
  <c r="F301"/>
  <c r="F300" s="1"/>
  <c r="F299" s="1"/>
  <c r="G301"/>
  <c r="G300" s="1"/>
  <c r="G299" s="1"/>
  <c r="F306"/>
  <c r="F305" s="1"/>
  <c r="F304" s="1"/>
  <c r="F303" s="1"/>
  <c r="G306"/>
  <c r="G305" s="1"/>
  <c r="G304" s="1"/>
  <c r="G303" s="1"/>
  <c r="F310"/>
  <c r="F309" s="1"/>
  <c r="G310"/>
  <c r="G309" s="1"/>
  <c r="F312"/>
  <c r="F311" s="1"/>
  <c r="G312"/>
  <c r="G311" s="1"/>
  <c r="F317"/>
  <c r="G317"/>
  <c r="F319"/>
  <c r="G319"/>
  <c r="F320"/>
  <c r="G320"/>
  <c r="F322"/>
  <c r="G322"/>
  <c r="F323"/>
  <c r="G323"/>
  <c r="F325"/>
  <c r="F324" s="1"/>
  <c r="G325"/>
  <c r="G324" s="1"/>
  <c r="G540" i="1"/>
  <c r="G539" s="1"/>
  <c r="G203" i="2" l="1"/>
  <c r="G202" s="1"/>
  <c r="G201" s="1"/>
  <c r="H203"/>
  <c r="H202" s="1"/>
  <c r="H201" s="1"/>
  <c r="F203"/>
  <c r="F202" s="1"/>
  <c r="F201" s="1"/>
  <c r="G812" i="1"/>
  <c r="G811" s="1"/>
  <c r="G813"/>
  <c r="H813"/>
  <c r="H812"/>
  <c r="H811" s="1"/>
  <c r="I812"/>
  <c r="I811" s="1"/>
  <c r="F321" i="2"/>
  <c r="G273"/>
  <c r="G272" s="1"/>
  <c r="G262" s="1"/>
  <c r="G294"/>
  <c r="G318"/>
  <c r="G281"/>
  <c r="G277" s="1"/>
  <c r="G308"/>
  <c r="G307" s="1"/>
  <c r="G302" s="1"/>
  <c r="F273"/>
  <c r="F272" s="1"/>
  <c r="F262" s="1"/>
  <c r="G321"/>
  <c r="F318"/>
  <c r="F308"/>
  <c r="F307" s="1"/>
  <c r="F302" s="1"/>
  <c r="F294"/>
  <c r="I381" i="1"/>
  <c r="H261" i="2"/>
  <c r="H260" s="1"/>
  <c r="H259" s="1"/>
  <c r="G359" i="1"/>
  <c r="H385"/>
  <c r="H384" s="1"/>
  <c r="I385"/>
  <c r="I384" s="1"/>
  <c r="G157" i="2"/>
  <c r="G156" s="1"/>
  <c r="G155" s="1"/>
  <c r="H157"/>
  <c r="H156" s="1"/>
  <c r="H155" s="1"/>
  <c r="F157"/>
  <c r="F156" s="1"/>
  <c r="F155" s="1"/>
  <c r="H361" i="1"/>
  <c r="H360" s="1"/>
  <c r="H359" s="1"/>
  <c r="I361"/>
  <c r="I360" s="1"/>
  <c r="I359" s="1"/>
  <c r="G324"/>
  <c r="G323" s="1"/>
  <c r="G322" s="1"/>
  <c r="I380" l="1"/>
  <c r="G414" i="2" l="1"/>
  <c r="H414"/>
  <c r="F414"/>
  <c r="H634" i="1"/>
  <c r="I634"/>
  <c r="G634"/>
  <c r="G663"/>
  <c r="I639"/>
  <c r="H639"/>
  <c r="I208" l="1"/>
  <c r="H208"/>
  <c r="G293" i="2" s="1"/>
  <c r="G292" s="1"/>
  <c r="G287" s="1"/>
  <c r="G286" s="1"/>
  <c r="G276" s="1"/>
  <c r="G617" l="1"/>
  <c r="G616" s="1"/>
  <c r="G615" s="1"/>
  <c r="H617"/>
  <c r="H616" s="1"/>
  <c r="H615" s="1"/>
  <c r="F617"/>
  <c r="F616" s="1"/>
  <c r="F615" s="1"/>
  <c r="H1081" i="1"/>
  <c r="H1080" s="1"/>
  <c r="H1079" s="1"/>
  <c r="I1081"/>
  <c r="I1080" s="1"/>
  <c r="I1079" s="1"/>
  <c r="G1081"/>
  <c r="G1080" s="1"/>
  <c r="G1079" s="1"/>
  <c r="G485" l="1"/>
  <c r="F362" i="2"/>
  <c r="G356"/>
  <c r="H356"/>
  <c r="F356"/>
  <c r="H319"/>
  <c r="G339"/>
  <c r="H339"/>
  <c r="F339"/>
  <c r="G469" i="1"/>
  <c r="H320" i="2"/>
  <c r="G360"/>
  <c r="H360"/>
  <c r="F360"/>
  <c r="H483" i="1"/>
  <c r="I483"/>
  <c r="G483"/>
  <c r="G354" i="2"/>
  <c r="H354"/>
  <c r="F354"/>
  <c r="G351"/>
  <c r="H351"/>
  <c r="F351"/>
  <c r="H479" i="1"/>
  <c r="I479"/>
  <c r="H477"/>
  <c r="I477"/>
  <c r="G477"/>
  <c r="G479"/>
  <c r="G342" i="2"/>
  <c r="H342"/>
  <c r="F342"/>
  <c r="H471" i="1"/>
  <c r="I471"/>
  <c r="G471"/>
  <c r="H463"/>
  <c r="I463"/>
  <c r="G463"/>
  <c r="G330" i="2"/>
  <c r="H330"/>
  <c r="F331"/>
  <c r="F330" s="1"/>
  <c r="H459" i="1"/>
  <c r="I459"/>
  <c r="G459"/>
  <c r="I274"/>
  <c r="H274"/>
  <c r="G274"/>
  <c r="H325" i="2"/>
  <c r="I256" i="1"/>
  <c r="H256"/>
  <c r="G256"/>
  <c r="I252"/>
  <c r="H252"/>
  <c r="G252"/>
  <c r="H318" i="2" l="1"/>
  <c r="G315" i="1"/>
  <c r="F843" i="2" l="1"/>
  <c r="F293"/>
  <c r="F292" s="1"/>
  <c r="F287" s="1"/>
  <c r="F286" s="1"/>
  <c r="G77" l="1"/>
  <c r="G76" s="1"/>
  <c r="G75" s="1"/>
  <c r="H77"/>
  <c r="H76" s="1"/>
  <c r="H75" s="1"/>
  <c r="F76"/>
  <c r="F75" s="1"/>
  <c r="G355" i="1"/>
  <c r="I1030" l="1"/>
  <c r="H1030"/>
  <c r="G1030"/>
  <c r="G612" i="2"/>
  <c r="H612"/>
  <c r="F612"/>
  <c r="G576"/>
  <c r="H576"/>
  <c r="I1175" i="1" l="1"/>
  <c r="I1174" s="1"/>
  <c r="I1173" s="1"/>
  <c r="H1175"/>
  <c r="H1174" s="1"/>
  <c r="H1173" s="1"/>
  <c r="G1175"/>
  <c r="G1174" s="1"/>
  <c r="G1173" s="1"/>
  <c r="G1172"/>
  <c r="I1171"/>
  <c r="I1170" s="1"/>
  <c r="I1169" s="1"/>
  <c r="I1168" s="1"/>
  <c r="H1171"/>
  <c r="H1170" s="1"/>
  <c r="H1169" s="1"/>
  <c r="H1168" s="1"/>
  <c r="H1167" s="1"/>
  <c r="I1167" l="1"/>
  <c r="G1171"/>
  <c r="G1170" s="1"/>
  <c r="G1169" s="1"/>
  <c r="G1168" s="1"/>
  <c r="G1167" s="1"/>
  <c r="F576" i="2"/>
  <c r="G1256" i="1" l="1"/>
  <c r="G1255" s="1"/>
  <c r="G1254" s="1"/>
  <c r="F797" i="2"/>
  <c r="F796" s="1"/>
  <c r="H795"/>
  <c r="F795"/>
  <c r="H797"/>
  <c r="H796" s="1"/>
  <c r="G178" i="1" l="1"/>
  <c r="G69" l="1"/>
  <c r="G200"/>
  <c r="F285" i="2" s="1"/>
  <c r="F284" s="1"/>
  <c r="F281" s="1"/>
  <c r="F277" s="1"/>
  <c r="F276" s="1"/>
  <c r="H285" l="1"/>
  <c r="H284" s="1"/>
  <c r="I199" i="1" l="1"/>
  <c r="H199"/>
  <c r="G199"/>
  <c r="G548" l="1"/>
  <c r="H548"/>
  <c r="H546" l="1"/>
  <c r="H545" s="1"/>
  <c r="H544" s="1"/>
  <c r="I546"/>
  <c r="G62" i="2"/>
  <c r="G60" s="1"/>
  <c r="H62"/>
  <c r="H60" s="1"/>
  <c r="F62"/>
  <c r="F60" s="1"/>
  <c r="H183" i="1"/>
  <c r="I183"/>
  <c r="G183"/>
  <c r="H181"/>
  <c r="H180" s="1"/>
  <c r="I181"/>
  <c r="I180" s="1"/>
  <c r="F58" i="2"/>
  <c r="F57" s="1"/>
  <c r="I179" i="1" l="1"/>
  <c r="H179"/>
  <c r="I598"/>
  <c r="I597" s="1"/>
  <c r="I596" s="1"/>
  <c r="I595" s="1"/>
  <c r="H598"/>
  <c r="H597" s="1"/>
  <c r="H596" s="1"/>
  <c r="H595" s="1"/>
  <c r="G108" i="2"/>
  <c r="H108"/>
  <c r="F108"/>
  <c r="I514" i="1"/>
  <c r="I513" s="1"/>
  <c r="I512" s="1"/>
  <c r="H513"/>
  <c r="H512" s="1"/>
  <c r="G514"/>
  <c r="G513" s="1"/>
  <c r="G512" s="1"/>
  <c r="H341" l="1"/>
  <c r="I341"/>
  <c r="G341"/>
  <c r="G58" i="2"/>
  <c r="G57" s="1"/>
  <c r="H58"/>
  <c r="H57" s="1"/>
  <c r="G181" i="1"/>
  <c r="G180" s="1"/>
  <c r="G179" l="1"/>
  <c r="G160" i="2"/>
  <c r="G159" s="1"/>
  <c r="G158" s="1"/>
  <c r="G154" s="1"/>
  <c r="H160"/>
  <c r="H159" s="1"/>
  <c r="H158" s="1"/>
  <c r="H154" s="1"/>
  <c r="F160"/>
  <c r="F159" s="1"/>
  <c r="F158" s="1"/>
  <c r="F154" s="1"/>
  <c r="I519" i="1"/>
  <c r="I518" s="1"/>
  <c r="H519"/>
  <c r="H518" s="1"/>
  <c r="G519"/>
  <c r="G518" s="1"/>
  <c r="F439" i="2" l="1"/>
  <c r="G439"/>
  <c r="H439"/>
  <c r="H792" i="1"/>
  <c r="I792"/>
  <c r="G792"/>
  <c r="G436" i="2"/>
  <c r="H436"/>
  <c r="F436"/>
  <c r="I670" i="1"/>
  <c r="I669" s="1"/>
  <c r="H670"/>
  <c r="H669" s="1"/>
  <c r="G670"/>
  <c r="G669" s="1"/>
  <c r="G1280" l="1"/>
  <c r="G1279" s="1"/>
  <c r="H794" i="2"/>
  <c r="H1237" i="1"/>
  <c r="G1236"/>
  <c r="G1235" s="1"/>
  <c r="I1236"/>
  <c r="I1235" s="1"/>
  <c r="G791" i="2"/>
  <c r="G790" s="1"/>
  <c r="G789" s="1"/>
  <c r="H791"/>
  <c r="H790" s="1"/>
  <c r="H789" s="1"/>
  <c r="F791"/>
  <c r="F790" s="1"/>
  <c r="F789" s="1"/>
  <c r="I1201" i="1"/>
  <c r="I1200" s="1"/>
  <c r="I1199" s="1"/>
  <c r="H1201"/>
  <c r="H1200" s="1"/>
  <c r="H1199" s="1"/>
  <c r="G1201"/>
  <c r="G1200" s="1"/>
  <c r="G1199" s="1"/>
  <c r="G795" i="2" l="1"/>
  <c r="G794" s="1"/>
  <c r="G797"/>
  <c r="G796" s="1"/>
  <c r="H1236" i="1"/>
  <c r="H1235" s="1"/>
  <c r="F794" i="2"/>
  <c r="G717"/>
  <c r="G716" s="1"/>
  <c r="H717"/>
  <c r="H716" s="1"/>
  <c r="F717"/>
  <c r="F716" s="1"/>
  <c r="G729"/>
  <c r="H729"/>
  <c r="F729"/>
  <c r="I1145" i="1"/>
  <c r="H1145"/>
  <c r="G1145"/>
  <c r="G681" i="2"/>
  <c r="G680" s="1"/>
  <c r="H681"/>
  <c r="H680" s="1"/>
  <c r="F681"/>
  <c r="F680" s="1"/>
  <c r="G672"/>
  <c r="G671" s="1"/>
  <c r="H672"/>
  <c r="H671" s="1"/>
  <c r="F672"/>
  <c r="F671" s="1"/>
  <c r="G663"/>
  <c r="H663"/>
  <c r="F663"/>
  <c r="G656"/>
  <c r="G655" s="1"/>
  <c r="H656"/>
  <c r="H655" s="1"/>
  <c r="F656"/>
  <c r="F655" s="1"/>
  <c r="I1164" i="1"/>
  <c r="H1164"/>
  <c r="G1164"/>
  <c r="I1155"/>
  <c r="H1155"/>
  <c r="G1155"/>
  <c r="I1153"/>
  <c r="H1153"/>
  <c r="G1153"/>
  <c r="H755" i="2"/>
  <c r="G755"/>
  <c r="F755"/>
  <c r="H754"/>
  <c r="G754"/>
  <c r="F754"/>
  <c r="H752"/>
  <c r="G752"/>
  <c r="F752"/>
  <c r="H751"/>
  <c r="G751"/>
  <c r="F751"/>
  <c r="F749"/>
  <c r="G749"/>
  <c r="H749"/>
  <c r="G748"/>
  <c r="H748"/>
  <c r="F748"/>
  <c r="I1132" i="1"/>
  <c r="H1132"/>
  <c r="G1132"/>
  <c r="I1130"/>
  <c r="H1130"/>
  <c r="I1127"/>
  <c r="H1127"/>
  <c r="G1127"/>
  <c r="I1124"/>
  <c r="H1124"/>
  <c r="I1114"/>
  <c r="I1157" s="1"/>
  <c r="H1114"/>
  <c r="H1157" s="1"/>
  <c r="G1114"/>
  <c r="G1157" s="1"/>
  <c r="I1111"/>
  <c r="H1111"/>
  <c r="G1111"/>
  <c r="I1108"/>
  <c r="H1108"/>
  <c r="G1108"/>
  <c r="I1094"/>
  <c r="H1094"/>
  <c r="F659" i="2"/>
  <c r="G659"/>
  <c r="H659"/>
  <c r="H658"/>
  <c r="F658"/>
  <c r="H1090" i="1"/>
  <c r="H1089" s="1"/>
  <c r="I1089"/>
  <c r="G1089"/>
  <c r="G652" i="2"/>
  <c r="G651" s="1"/>
  <c r="G650" s="1"/>
  <c r="G649" s="1"/>
  <c r="H652"/>
  <c r="H651" s="1"/>
  <c r="H650" s="1"/>
  <c r="H649" s="1"/>
  <c r="F652"/>
  <c r="F651" s="1"/>
  <c r="F650" s="1"/>
  <c r="F649" s="1"/>
  <c r="F706"/>
  <c r="F705"/>
  <c r="G705"/>
  <c r="H705"/>
  <c r="F704"/>
  <c r="G698"/>
  <c r="H698"/>
  <c r="F698"/>
  <c r="G692"/>
  <c r="H692"/>
  <c r="F692"/>
  <c r="G670"/>
  <c r="G669" s="1"/>
  <c r="H670"/>
  <c r="H669" s="1"/>
  <c r="F670"/>
  <c r="F669" s="1"/>
  <c r="H668"/>
  <c r="G668"/>
  <c r="F668"/>
  <c r="I1039" i="1"/>
  <c r="I1038" s="1"/>
  <c r="I1037" s="1"/>
  <c r="H1039"/>
  <c r="H1038" s="1"/>
  <c r="G1037"/>
  <c r="I1035"/>
  <c r="H1035"/>
  <c r="G1035"/>
  <c r="I1033"/>
  <c r="H1033"/>
  <c r="G1033"/>
  <c r="I1031"/>
  <c r="H1031"/>
  <c r="G1031"/>
  <c r="I1029"/>
  <c r="H1029"/>
  <c r="G1029"/>
  <c r="H715" i="2"/>
  <c r="G715"/>
  <c r="F715"/>
  <c r="H714"/>
  <c r="G714"/>
  <c r="F714"/>
  <c r="H712"/>
  <c r="G712"/>
  <c r="F712"/>
  <c r="H711"/>
  <c r="G711"/>
  <c r="F711"/>
  <c r="F709"/>
  <c r="G709"/>
  <c r="H709"/>
  <c r="G708"/>
  <c r="H708"/>
  <c r="F708"/>
  <c r="I1008" i="1"/>
  <c r="G1008"/>
  <c r="I1005"/>
  <c r="G1005"/>
  <c r="I1002"/>
  <c r="G1002"/>
  <c r="I1001"/>
  <c r="I998"/>
  <c r="H675" i="2"/>
  <c r="G675"/>
  <c r="F675"/>
  <c r="H674"/>
  <c r="G674"/>
  <c r="F674"/>
  <c r="F666"/>
  <c r="G666"/>
  <c r="H666"/>
  <c r="F667"/>
  <c r="G667"/>
  <c r="H667"/>
  <c r="H665"/>
  <c r="G665"/>
  <c r="F665"/>
  <c r="F662"/>
  <c r="G662"/>
  <c r="H662"/>
  <c r="G661"/>
  <c r="H661"/>
  <c r="F661"/>
  <c r="I994" i="1"/>
  <c r="H994"/>
  <c r="G994"/>
  <c r="I990"/>
  <c r="H990"/>
  <c r="G990"/>
  <c r="I987"/>
  <c r="H987"/>
  <c r="G987"/>
  <c r="G647" i="2"/>
  <c r="H647"/>
  <c r="F647"/>
  <c r="G648"/>
  <c r="H648"/>
  <c r="F648"/>
  <c r="I983" i="1"/>
  <c r="I982" s="1"/>
  <c r="I981" s="1"/>
  <c r="H983"/>
  <c r="H982" s="1"/>
  <c r="H981" s="1"/>
  <c r="G983"/>
  <c r="G982" s="1"/>
  <c r="G981" s="1"/>
  <c r="G626" i="2"/>
  <c r="H626"/>
  <c r="G627"/>
  <c r="H627"/>
  <c r="F627"/>
  <c r="F626"/>
  <c r="I968" i="1"/>
  <c r="G968"/>
  <c r="I965"/>
  <c r="H965"/>
  <c r="G965"/>
  <c r="H963"/>
  <c r="I963"/>
  <c r="G963"/>
  <c r="G937"/>
  <c r="I935"/>
  <c r="F678" i="2"/>
  <c r="G678"/>
  <c r="H678"/>
  <c r="F679"/>
  <c r="G679"/>
  <c r="H679"/>
  <c r="G677"/>
  <c r="H677"/>
  <c r="F677"/>
  <c r="I929" i="1"/>
  <c r="H929"/>
  <c r="G929"/>
  <c r="I925"/>
  <c r="I924" s="1"/>
  <c r="I923" s="1"/>
  <c r="H925"/>
  <c r="H924" s="1"/>
  <c r="H923" s="1"/>
  <c r="G925"/>
  <c r="G924" s="1"/>
  <c r="G923" s="1"/>
  <c r="F563" i="2"/>
  <c r="G563"/>
  <c r="H563"/>
  <c r="G564"/>
  <c r="H564"/>
  <c r="F564"/>
  <c r="G573"/>
  <c r="G572" s="1"/>
  <c r="H573"/>
  <c r="H572" s="1"/>
  <c r="F573"/>
  <c r="F572" s="1"/>
  <c r="I867" i="1"/>
  <c r="I866" s="1"/>
  <c r="H867"/>
  <c r="H866" s="1"/>
  <c r="G867"/>
  <c r="G866" s="1"/>
  <c r="F660" i="2" l="1"/>
  <c r="G660"/>
  <c r="H660"/>
  <c r="F747"/>
  <c r="H747"/>
  <c r="F750"/>
  <c r="G753"/>
  <c r="H750"/>
  <c r="F753"/>
  <c r="G750"/>
  <c r="G747"/>
  <c r="H753"/>
  <c r="G658"/>
  <c r="G657" s="1"/>
  <c r="H657"/>
  <c r="F657"/>
  <c r="G1028" i="1"/>
  <c r="H704" i="2"/>
  <c r="F703"/>
  <c r="G704"/>
  <c r="H1037" i="1"/>
  <c r="H1028" s="1"/>
  <c r="G706" i="2"/>
  <c r="H706"/>
  <c r="H664"/>
  <c r="F664"/>
  <c r="G664"/>
  <c r="I1028" i="1"/>
  <c r="F710" i="2"/>
  <c r="H713"/>
  <c r="F707"/>
  <c r="H710"/>
  <c r="F673"/>
  <c r="G713"/>
  <c r="G710"/>
  <c r="G707"/>
  <c r="F713"/>
  <c r="H707"/>
  <c r="G673"/>
  <c r="G962" i="1"/>
  <c r="H673" i="2"/>
  <c r="I962" i="1"/>
  <c r="H962"/>
  <c r="F646" i="2"/>
  <c r="F645" s="1"/>
  <c r="F644" s="1"/>
  <c r="F625"/>
  <c r="H625"/>
  <c r="H646"/>
  <c r="H645" s="1"/>
  <c r="H644" s="1"/>
  <c r="G646"/>
  <c r="G645" s="1"/>
  <c r="G644" s="1"/>
  <c r="G625"/>
  <c r="F676"/>
  <c r="G676"/>
  <c r="H676"/>
  <c r="G562"/>
  <c r="H562"/>
  <c r="F562"/>
  <c r="H703" l="1"/>
  <c r="G703"/>
  <c r="G598" i="1" l="1"/>
  <c r="G597" s="1"/>
  <c r="G116" i="2" l="1"/>
  <c r="H116"/>
  <c r="F116"/>
  <c r="G596" i="1"/>
  <c r="G595" s="1"/>
  <c r="F114" i="2" l="1"/>
  <c r="F115"/>
  <c r="H114"/>
  <c r="H115"/>
  <c r="G114"/>
  <c r="G115"/>
  <c r="G146" l="1"/>
  <c r="H146"/>
  <c r="F146"/>
  <c r="G145"/>
  <c r="H145"/>
  <c r="F145"/>
  <c r="I548" i="1"/>
  <c r="I545" s="1"/>
  <c r="I544" s="1"/>
  <c r="H144" i="2" l="1"/>
  <c r="G144"/>
  <c r="F144"/>
  <c r="G54"/>
  <c r="G53" s="1"/>
  <c r="G52" s="1"/>
  <c r="G51" s="1"/>
  <c r="H54"/>
  <c r="H53" s="1"/>
  <c r="H52" s="1"/>
  <c r="H51" s="1"/>
  <c r="F54"/>
  <c r="F53" s="1"/>
  <c r="F52" s="1"/>
  <c r="F51" s="1"/>
  <c r="I177" i="1"/>
  <c r="I176" s="1"/>
  <c r="I175" s="1"/>
  <c r="I174" s="1"/>
  <c r="H177"/>
  <c r="H176" s="1"/>
  <c r="H175" s="1"/>
  <c r="H174" s="1"/>
  <c r="G177"/>
  <c r="G176" s="1"/>
  <c r="G175" s="1"/>
  <c r="G174" s="1"/>
  <c r="G97" i="2" l="1"/>
  <c r="G96" s="1"/>
  <c r="H97"/>
  <c r="H96" s="1"/>
  <c r="F97"/>
  <c r="F96" s="1"/>
  <c r="G99" l="1"/>
  <c r="G98" s="1"/>
  <c r="H99"/>
  <c r="H98" s="1"/>
  <c r="F99"/>
  <c r="F98" s="1"/>
  <c r="G101"/>
  <c r="G100" s="1"/>
  <c r="H101"/>
  <c r="H100" s="1"/>
  <c r="F101"/>
  <c r="F100" s="1"/>
  <c r="I345" i="1"/>
  <c r="H345"/>
  <c r="G345"/>
  <c r="I343"/>
  <c r="H343"/>
  <c r="G343"/>
  <c r="G95" i="2" l="1"/>
  <c r="G94" s="1"/>
  <c r="H95"/>
  <c r="H94" s="1"/>
  <c r="I340" i="1"/>
  <c r="I339" s="1"/>
  <c r="I338" s="1"/>
  <c r="G340"/>
  <c r="G339" s="1"/>
  <c r="G338" s="1"/>
  <c r="F95" i="2"/>
  <c r="F94" s="1"/>
  <c r="H340" i="1"/>
  <c r="H339" s="1"/>
  <c r="H338" s="1"/>
  <c r="G417" i="2" l="1"/>
  <c r="G416" s="1"/>
  <c r="G415" s="1"/>
  <c r="H417"/>
  <c r="H416" s="1"/>
  <c r="H415" s="1"/>
  <c r="F417"/>
  <c r="F416" s="1"/>
  <c r="F415" s="1"/>
  <c r="H662" i="1" l="1"/>
  <c r="I662"/>
  <c r="G662"/>
  <c r="H661"/>
  <c r="I661"/>
  <c r="G661"/>
  <c r="G660" s="1"/>
  <c r="H660"/>
  <c r="I660"/>
  <c r="I658" l="1"/>
  <c r="F54" i="3" s="1"/>
  <c r="F53" s="1"/>
  <c r="I659" i="1"/>
  <c r="H658"/>
  <c r="H657" s="1"/>
  <c r="H659"/>
  <c r="G658"/>
  <c r="G657" s="1"/>
  <c r="G659"/>
  <c r="G254"/>
  <c r="H254"/>
  <c r="I254"/>
  <c r="E54" i="3" l="1"/>
  <c r="E53" s="1"/>
  <c r="I657" i="1"/>
  <c r="D54" i="3"/>
  <c r="D53" s="1"/>
  <c r="H1126" i="1"/>
  <c r="I1126"/>
  <c r="G868" i="2" l="1"/>
  <c r="H868"/>
  <c r="F868"/>
  <c r="G210" i="1"/>
  <c r="G209" s="1"/>
  <c r="G701" i="2" l="1"/>
  <c r="H701"/>
  <c r="F701"/>
  <c r="G463" l="1"/>
  <c r="H463"/>
  <c r="F463"/>
  <c r="G683" i="1"/>
  <c r="G822" i="2" l="1"/>
  <c r="H822"/>
  <c r="F822"/>
  <c r="G840"/>
  <c r="G839" s="1"/>
  <c r="G838" s="1"/>
  <c r="G837" s="1"/>
  <c r="G836" s="1"/>
  <c r="H840"/>
  <c r="H839" s="1"/>
  <c r="H838" s="1"/>
  <c r="H837" s="1"/>
  <c r="H836" s="1"/>
  <c r="F840"/>
  <c r="F839" s="1"/>
  <c r="F838" s="1"/>
  <c r="F837" s="1"/>
  <c r="F836" s="1"/>
  <c r="I110" i="1"/>
  <c r="I109" s="1"/>
  <c r="I108" s="1"/>
  <c r="H110"/>
  <c r="H109" s="1"/>
  <c r="G110"/>
  <c r="G109" s="1"/>
  <c r="G108" s="1"/>
  <c r="H108" l="1"/>
  <c r="H107" s="1"/>
  <c r="I107"/>
  <c r="G107"/>
  <c r="G743" i="2" l="1"/>
  <c r="H743"/>
  <c r="G744"/>
  <c r="H744"/>
  <c r="G745"/>
  <c r="H745"/>
  <c r="F745"/>
  <c r="F744"/>
  <c r="F743"/>
  <c r="H1274" i="1"/>
  <c r="I1274"/>
  <c r="G1274"/>
  <c r="G739" i="2" l="1"/>
  <c r="H739"/>
  <c r="F739"/>
  <c r="G1065" i="1"/>
  <c r="G878" i="2" l="1"/>
  <c r="H878"/>
  <c r="F878"/>
  <c r="G509" i="1"/>
  <c r="G508" s="1"/>
  <c r="F885" i="2" l="1"/>
  <c r="G885"/>
  <c r="H885"/>
  <c r="G884"/>
  <c r="H884"/>
  <c r="F884"/>
  <c r="H123" i="1"/>
  <c r="I123"/>
  <c r="G123"/>
  <c r="F883" i="2" l="1"/>
  <c r="G883"/>
  <c r="H883"/>
  <c r="I173" i="1"/>
  <c r="H173"/>
  <c r="G173"/>
  <c r="E20" i="3" l="1"/>
  <c r="F20"/>
  <c r="D20"/>
  <c r="G74" i="2" l="1"/>
  <c r="H74"/>
  <c r="F74"/>
  <c r="G40" l="1"/>
  <c r="G39" s="1"/>
  <c r="G38" s="1"/>
  <c r="G37" s="1"/>
  <c r="H40"/>
  <c r="H39" s="1"/>
  <c r="H38" s="1"/>
  <c r="H37" s="1"/>
  <c r="G740"/>
  <c r="H740"/>
  <c r="F740"/>
  <c r="I1020" i="1"/>
  <c r="I1019" s="1"/>
  <c r="H1020"/>
  <c r="H1019" s="1"/>
  <c r="G1055"/>
  <c r="G1054" s="1"/>
  <c r="G1053" s="1"/>
  <c r="G1052" s="1"/>
  <c r="I1055"/>
  <c r="I1054" s="1"/>
  <c r="I1053" s="1"/>
  <c r="I1052" s="1"/>
  <c r="H1055"/>
  <c r="H1054" s="1"/>
  <c r="H1053" s="1"/>
  <c r="H1052" s="1"/>
  <c r="F40" i="2" l="1"/>
  <c r="F39" s="1"/>
  <c r="F38" s="1"/>
  <c r="F37" s="1"/>
  <c r="F36" s="1"/>
  <c r="G1020" i="1"/>
  <c r="G1019" s="1"/>
  <c r="G36" i="2"/>
  <c r="H36"/>
  <c r="G883" i="1" l="1"/>
  <c r="G73" i="2" l="1"/>
  <c r="H73"/>
  <c r="F73"/>
  <c r="H274"/>
  <c r="G395" i="1" l="1"/>
  <c r="G394" s="1"/>
  <c r="G353"/>
  <c r="F830" i="2" l="1"/>
  <c r="H830"/>
  <c r="G830"/>
  <c r="I1280" i="1" l="1"/>
  <c r="I1279" s="1"/>
  <c r="H1280"/>
  <c r="H1279" s="1"/>
  <c r="G151" i="2" l="1"/>
  <c r="H151"/>
  <c r="F151"/>
  <c r="H323"/>
  <c r="H324"/>
  <c r="G333"/>
  <c r="G332" s="1"/>
  <c r="H333"/>
  <c r="H332" s="1"/>
  <c r="F333"/>
  <c r="F332" s="1"/>
  <c r="G336"/>
  <c r="H336"/>
  <c r="F336"/>
  <c r="G345"/>
  <c r="H345"/>
  <c r="F345"/>
  <c r="G348"/>
  <c r="H348"/>
  <c r="F348"/>
  <c r="G357"/>
  <c r="G355" s="1"/>
  <c r="H357"/>
  <c r="H355" s="1"/>
  <c r="F357"/>
  <c r="F355" s="1"/>
  <c r="G365"/>
  <c r="H365"/>
  <c r="F365"/>
  <c r="I461" i="1" l="1"/>
  <c r="H461"/>
  <c r="G461"/>
  <c r="I465"/>
  <c r="H465"/>
  <c r="G465"/>
  <c r="I467"/>
  <c r="H467"/>
  <c r="G467"/>
  <c r="I473"/>
  <c r="H473"/>
  <c r="G473"/>
  <c r="I475"/>
  <c r="H475"/>
  <c r="G475"/>
  <c r="I481"/>
  <c r="H481"/>
  <c r="G481"/>
  <c r="I485"/>
  <c r="H485"/>
  <c r="H364" i="2"/>
  <c r="H363" s="1"/>
  <c r="G364"/>
  <c r="G363" s="1"/>
  <c r="F364"/>
  <c r="F363" s="1"/>
  <c r="H362"/>
  <c r="H361" s="1"/>
  <c r="G362"/>
  <c r="G361" s="1"/>
  <c r="F361"/>
  <c r="H359"/>
  <c r="H358" s="1"/>
  <c r="G359"/>
  <c r="G358" s="1"/>
  <c r="F359"/>
  <c r="F358" s="1"/>
  <c r="H353"/>
  <c r="H352" s="1"/>
  <c r="G353"/>
  <c r="G352" s="1"/>
  <c r="F353"/>
  <c r="F352" s="1"/>
  <c r="H350"/>
  <c r="H349" s="1"/>
  <c r="G350"/>
  <c r="G349" s="1"/>
  <c r="F350"/>
  <c r="F349" s="1"/>
  <c r="H347"/>
  <c r="H346" s="1"/>
  <c r="G347"/>
  <c r="G346" s="1"/>
  <c r="F347"/>
  <c r="F346" s="1"/>
  <c r="H344"/>
  <c r="H343" s="1"/>
  <c r="G344"/>
  <c r="G343" s="1"/>
  <c r="F344"/>
  <c r="F343" s="1"/>
  <c r="H341"/>
  <c r="H340" s="1"/>
  <c r="G341"/>
  <c r="G340" s="1"/>
  <c r="F341"/>
  <c r="F340" s="1"/>
  <c r="H338"/>
  <c r="H337" s="1"/>
  <c r="G338"/>
  <c r="G337" s="1"/>
  <c r="F338"/>
  <c r="F337" s="1"/>
  <c r="H335"/>
  <c r="H334" s="1"/>
  <c r="G335"/>
  <c r="G334" s="1"/>
  <c r="F335"/>
  <c r="F334" s="1"/>
  <c r="H328"/>
  <c r="H327" s="1"/>
  <c r="G328"/>
  <c r="G327" s="1"/>
  <c r="F328"/>
  <c r="F327" s="1"/>
  <c r="H322"/>
  <c r="H321" s="1"/>
  <c r="I280" i="1"/>
  <c r="H280"/>
  <c r="G280"/>
  <c r="I278"/>
  <c r="H278"/>
  <c r="G278"/>
  <c r="I276"/>
  <c r="H276"/>
  <c r="G276"/>
  <c r="I272"/>
  <c r="H272"/>
  <c r="G272"/>
  <c r="I270"/>
  <c r="H270"/>
  <c r="G270"/>
  <c r="I268"/>
  <c r="H268"/>
  <c r="G268"/>
  <c r="I266"/>
  <c r="H266"/>
  <c r="G266"/>
  <c r="I264"/>
  <c r="H264"/>
  <c r="G264"/>
  <c r="I262"/>
  <c r="H262"/>
  <c r="G262"/>
  <c r="I260"/>
  <c r="H260"/>
  <c r="G260"/>
  <c r="I258"/>
  <c r="H258"/>
  <c r="G258"/>
  <c r="F316" i="2" l="1"/>
  <c r="F315" s="1"/>
  <c r="F314" s="1"/>
  <c r="F313" s="1"/>
  <c r="G457" i="1"/>
  <c r="G316" i="2"/>
  <c r="G315" s="1"/>
  <c r="G314" s="1"/>
  <c r="G313" s="1"/>
  <c r="G251" i="1"/>
  <c r="G250" s="1"/>
  <c r="G249" s="1"/>
  <c r="H457"/>
  <c r="I457"/>
  <c r="H251"/>
  <c r="H250" s="1"/>
  <c r="H249" s="1"/>
  <c r="I251"/>
  <c r="I250" s="1"/>
  <c r="I249" s="1"/>
  <c r="G876" i="2"/>
  <c r="G875" s="1"/>
  <c r="H876"/>
  <c r="H875" s="1"/>
  <c r="F876"/>
  <c r="F875" s="1"/>
  <c r="G138" i="1"/>
  <c r="G137" s="1"/>
  <c r="G399" i="2"/>
  <c r="H399"/>
  <c r="F399"/>
  <c r="I168" i="1"/>
  <c r="I167" s="1"/>
  <c r="I166" s="1"/>
  <c r="H168"/>
  <c r="H167" s="1"/>
  <c r="H166" s="1"/>
  <c r="G168"/>
  <c r="G167" s="1"/>
  <c r="G166" s="1"/>
  <c r="I164"/>
  <c r="I163" s="1"/>
  <c r="I162" s="1"/>
  <c r="H164"/>
  <c r="H163" s="1"/>
  <c r="H162" s="1"/>
  <c r="F395" i="2"/>
  <c r="I161" i="1" l="1"/>
  <c r="H161"/>
  <c r="G164"/>
  <c r="G163" s="1"/>
  <c r="G162" s="1"/>
  <c r="G161" s="1"/>
  <c r="H395" i="2"/>
  <c r="G395"/>
  <c r="F469" l="1"/>
  <c r="G469"/>
  <c r="H469"/>
  <c r="G468"/>
  <c r="H468"/>
  <c r="F468"/>
  <c r="I760" i="1"/>
  <c r="H760"/>
  <c r="G760"/>
  <c r="G467" i="2" l="1"/>
  <c r="H467"/>
  <c r="F467"/>
  <c r="G758"/>
  <c r="H758"/>
  <c r="F759"/>
  <c r="F760"/>
  <c r="F762"/>
  <c r="F761" s="1"/>
  <c r="F764"/>
  <c r="F765"/>
  <c r="F767"/>
  <c r="F768"/>
  <c r="F770"/>
  <c r="F769" s="1"/>
  <c r="F772"/>
  <c r="F773"/>
  <c r="F776"/>
  <c r="F777"/>
  <c r="F779"/>
  <c r="F780"/>
  <c r="F786"/>
  <c r="F785" s="1"/>
  <c r="F784" s="1"/>
  <c r="F783" s="1"/>
  <c r="F782" s="1"/>
  <c r="F801"/>
  <c r="F802"/>
  <c r="F804"/>
  <c r="F805"/>
  <c r="F807"/>
  <c r="F806" s="1"/>
  <c r="F810"/>
  <c r="F811"/>
  <c r="F812"/>
  <c r="F815"/>
  <c r="F816"/>
  <c r="F817"/>
  <c r="F818"/>
  <c r="F819"/>
  <c r="F823"/>
  <c r="F824"/>
  <c r="F825"/>
  <c r="F826"/>
  <c r="F829"/>
  <c r="F831"/>
  <c r="F832"/>
  <c r="F835"/>
  <c r="F834" s="1"/>
  <c r="F833" s="1"/>
  <c r="F849"/>
  <c r="F848" s="1"/>
  <c r="F851"/>
  <c r="F850" s="1"/>
  <c r="F853"/>
  <c r="F854"/>
  <c r="F855"/>
  <c r="F857"/>
  <c r="F856" s="1"/>
  <c r="F859"/>
  <c r="F860"/>
  <c r="F862"/>
  <c r="F861" s="1"/>
  <c r="F864"/>
  <c r="F865"/>
  <c r="F866"/>
  <c r="F867"/>
  <c r="F870"/>
  <c r="F869" s="1"/>
  <c r="F872"/>
  <c r="F873"/>
  <c r="F874"/>
  <c r="F881"/>
  <c r="F882"/>
  <c r="F887"/>
  <c r="F888"/>
  <c r="F758"/>
  <c r="F775" l="1"/>
  <c r="F774" s="1"/>
  <c r="F880"/>
  <c r="F793"/>
  <c r="F792" s="1"/>
  <c r="F863"/>
  <c r="F821"/>
  <c r="F820" s="1"/>
  <c r="F828"/>
  <c r="F827" s="1"/>
  <c r="F766"/>
  <c r="F809"/>
  <c r="F808" s="1"/>
  <c r="F803"/>
  <c r="F763"/>
  <c r="F858"/>
  <c r="F852"/>
  <c r="F871"/>
  <c r="F814"/>
  <c r="F813" s="1"/>
  <c r="F800"/>
  <c r="F886"/>
  <c r="H1131" i="1"/>
  <c r="I1131"/>
  <c r="G1131"/>
  <c r="F771" i="2" s="1"/>
  <c r="H1129" i="1"/>
  <c r="I1129"/>
  <c r="G1129"/>
  <c r="G1126"/>
  <c r="H1123"/>
  <c r="I1123"/>
  <c r="G1123"/>
  <c r="H1121"/>
  <c r="I1121"/>
  <c r="G1121"/>
  <c r="H1117"/>
  <c r="H1159" s="1"/>
  <c r="I1117"/>
  <c r="G1117"/>
  <c r="G1159" s="1"/>
  <c r="H1105"/>
  <c r="H1104" s="1"/>
  <c r="I1105"/>
  <c r="I1104" s="1"/>
  <c r="G1105"/>
  <c r="G1104" s="1"/>
  <c r="H1101"/>
  <c r="H1100" s="1"/>
  <c r="I1101"/>
  <c r="I1100" s="1"/>
  <c r="G1101"/>
  <c r="G1100" s="1"/>
  <c r="H1092"/>
  <c r="H1088" s="1"/>
  <c r="I1092"/>
  <c r="I1088" s="1"/>
  <c r="G1092"/>
  <c r="G1088" s="1"/>
  <c r="H1085"/>
  <c r="H1084" s="1"/>
  <c r="H1083" s="1"/>
  <c r="I1085"/>
  <c r="I1084" s="1"/>
  <c r="I1083" s="1"/>
  <c r="G1085"/>
  <c r="G1084" s="1"/>
  <c r="G1083" s="1"/>
  <c r="H1075"/>
  <c r="H1074" s="1"/>
  <c r="H1073" s="1"/>
  <c r="H1072" s="1"/>
  <c r="I1075"/>
  <c r="I1074" s="1"/>
  <c r="I1073" s="1"/>
  <c r="I1072" s="1"/>
  <c r="G1075"/>
  <c r="G1074" s="1"/>
  <c r="G1073" s="1"/>
  <c r="G1072" s="1"/>
  <c r="H1068"/>
  <c r="I1068"/>
  <c r="G1068"/>
  <c r="H1065"/>
  <c r="I1065"/>
  <c r="H1060"/>
  <c r="H1059" s="1"/>
  <c r="H1058" s="1"/>
  <c r="I1060"/>
  <c r="I1059" s="1"/>
  <c r="I1058" s="1"/>
  <c r="G1060"/>
  <c r="G1059" s="1"/>
  <c r="G1058" s="1"/>
  <c r="H1044"/>
  <c r="H1043" s="1"/>
  <c r="I1044"/>
  <c r="I1043" s="1"/>
  <c r="G1044"/>
  <c r="G1043" s="1"/>
  <c r="H1041"/>
  <c r="H1040" s="1"/>
  <c r="I1041"/>
  <c r="I1040" s="1"/>
  <c r="I1027" s="1"/>
  <c r="G1041"/>
  <c r="G1040" s="1"/>
  <c r="H1022"/>
  <c r="I1023"/>
  <c r="I1022" s="1"/>
  <c r="G1023"/>
  <c r="G1022" s="1"/>
  <c r="H1016"/>
  <c r="H1015" s="1"/>
  <c r="I1016"/>
  <c r="I1015" s="1"/>
  <c r="G1016"/>
  <c r="G1015" s="1"/>
  <c r="H1012"/>
  <c r="H1011" s="1"/>
  <c r="I1012"/>
  <c r="I1011" s="1"/>
  <c r="G1012"/>
  <c r="G1011" s="1"/>
  <c r="H997"/>
  <c r="H986" s="1"/>
  <c r="I997"/>
  <c r="I986" s="1"/>
  <c r="G997"/>
  <c r="G986" s="1"/>
  <c r="H978"/>
  <c r="I978"/>
  <c r="G978"/>
  <c r="H975"/>
  <c r="I975"/>
  <c r="G975"/>
  <c r="H972"/>
  <c r="I972"/>
  <c r="G972"/>
  <c r="G921"/>
  <c r="G939"/>
  <c r="G938" s="1"/>
  <c r="G943"/>
  <c r="G942" s="1"/>
  <c r="G946"/>
  <c r="G945" s="1"/>
  <c r="G953"/>
  <c r="G952" s="1"/>
  <c r="H921"/>
  <c r="H920" s="1"/>
  <c r="H919" s="1"/>
  <c r="I921"/>
  <c r="I920" s="1"/>
  <c r="I919" s="1"/>
  <c r="G696" i="2"/>
  <c r="H696"/>
  <c r="F696"/>
  <c r="H1027" i="1" l="1"/>
  <c r="G1027"/>
  <c r="I1107"/>
  <c r="I1087" s="1"/>
  <c r="I1078" s="1"/>
  <c r="I1159"/>
  <c r="G1107"/>
  <c r="H1107"/>
  <c r="H1087" s="1"/>
  <c r="H1078" s="1"/>
  <c r="H985"/>
  <c r="G985"/>
  <c r="I985"/>
  <c r="G920"/>
  <c r="G919" s="1"/>
  <c r="G933"/>
  <c r="G971"/>
  <c r="F799" i="2"/>
  <c r="F798" s="1"/>
  <c r="I1064" i="1"/>
  <c r="I1063" s="1"/>
  <c r="H1064"/>
  <c r="H1063" s="1"/>
  <c r="G1064"/>
  <c r="G1063" s="1"/>
  <c r="H971"/>
  <c r="I971"/>
  <c r="G1087" l="1"/>
  <c r="G1078" s="1"/>
  <c r="G928"/>
  <c r="G927" s="1"/>
  <c r="G918" s="1"/>
  <c r="H1057"/>
  <c r="H1051" s="1"/>
  <c r="G1057"/>
  <c r="G1051" s="1"/>
  <c r="I1057"/>
  <c r="I1051" s="1"/>
  <c r="H961"/>
  <c r="H960" s="1"/>
  <c r="G961"/>
  <c r="G960" s="1"/>
  <c r="I961"/>
  <c r="I960" s="1"/>
  <c r="G1077" l="1"/>
  <c r="I1077"/>
  <c r="H1077"/>
  <c r="G689" i="2"/>
  <c r="H689"/>
  <c r="F689"/>
  <c r="G693"/>
  <c r="H693"/>
  <c r="F693"/>
  <c r="I1161" i="1"/>
  <c r="H1161"/>
  <c r="G1161"/>
  <c r="G734" i="2"/>
  <c r="G733" s="1"/>
  <c r="H734"/>
  <c r="H733" s="1"/>
  <c r="F734"/>
  <c r="F733" s="1"/>
  <c r="F757"/>
  <c r="F756" s="1"/>
  <c r="F746" s="1"/>
  <c r="G757"/>
  <c r="H757"/>
  <c r="G759"/>
  <c r="H759"/>
  <c r="G760"/>
  <c r="H760"/>
  <c r="G762"/>
  <c r="G761" s="1"/>
  <c r="H762"/>
  <c r="H761" s="1"/>
  <c r="G764"/>
  <c r="H764"/>
  <c r="G765"/>
  <c r="H765"/>
  <c r="G767"/>
  <c r="H767"/>
  <c r="G768"/>
  <c r="H768"/>
  <c r="G770"/>
  <c r="G769" s="1"/>
  <c r="H770"/>
  <c r="H769" s="1"/>
  <c r="G771"/>
  <c r="H771"/>
  <c r="G772"/>
  <c r="H772"/>
  <c r="G773"/>
  <c r="H773"/>
  <c r="H738"/>
  <c r="F738"/>
  <c r="F728"/>
  <c r="G728"/>
  <c r="H728"/>
  <c r="G727"/>
  <c r="H727"/>
  <c r="F727"/>
  <c r="G700"/>
  <c r="G699" s="1"/>
  <c r="H700"/>
  <c r="H699" s="1"/>
  <c r="F700"/>
  <c r="F699" s="1"/>
  <c r="G688"/>
  <c r="H688"/>
  <c r="F688"/>
  <c r="G685"/>
  <c r="H685"/>
  <c r="F685"/>
  <c r="G786"/>
  <c r="H786"/>
  <c r="F737"/>
  <c r="F741"/>
  <c r="G737"/>
  <c r="H737"/>
  <c r="F621"/>
  <c r="G621"/>
  <c r="H621"/>
  <c r="G620"/>
  <c r="H620"/>
  <c r="F620"/>
  <c r="G741"/>
  <c r="H741"/>
  <c r="F726"/>
  <c r="F730"/>
  <c r="F731"/>
  <c r="F732"/>
  <c r="G732"/>
  <c r="H732"/>
  <c r="G697"/>
  <c r="H697"/>
  <c r="F697"/>
  <c r="G721"/>
  <c r="H721"/>
  <c r="F721"/>
  <c r="G723"/>
  <c r="H723"/>
  <c r="F723"/>
  <c r="G726"/>
  <c r="H726"/>
  <c r="G731"/>
  <c r="H731"/>
  <c r="G777"/>
  <c r="H777"/>
  <c r="G780"/>
  <c r="H780"/>
  <c r="G695"/>
  <c r="H695"/>
  <c r="F695"/>
  <c r="G691"/>
  <c r="H691"/>
  <c r="F691"/>
  <c r="G687"/>
  <c r="H687"/>
  <c r="F687"/>
  <c r="G684"/>
  <c r="H684"/>
  <c r="F684"/>
  <c r="F629"/>
  <c r="G629"/>
  <c r="H629"/>
  <c r="F630"/>
  <c r="G630"/>
  <c r="H630"/>
  <c r="F633"/>
  <c r="G633"/>
  <c r="H633"/>
  <c r="F634"/>
  <c r="G634"/>
  <c r="H634"/>
  <c r="F636"/>
  <c r="G636"/>
  <c r="H636"/>
  <c r="F637"/>
  <c r="G637"/>
  <c r="H637"/>
  <c r="F639"/>
  <c r="G639"/>
  <c r="H639"/>
  <c r="F640"/>
  <c r="G640"/>
  <c r="H640"/>
  <c r="G624"/>
  <c r="G623" s="1"/>
  <c r="H624"/>
  <c r="H623" s="1"/>
  <c r="F624"/>
  <c r="F623" s="1"/>
  <c r="G779"/>
  <c r="G776"/>
  <c r="H730"/>
  <c r="G730"/>
  <c r="H722"/>
  <c r="G722"/>
  <c r="H720"/>
  <c r="G720"/>
  <c r="F720"/>
  <c r="H694"/>
  <c r="G694"/>
  <c r="H686"/>
  <c r="G686"/>
  <c r="H683"/>
  <c r="G683"/>
  <c r="F683"/>
  <c r="G643"/>
  <c r="G642" s="1"/>
  <c r="G641" s="1"/>
  <c r="H643"/>
  <c r="H642" s="1"/>
  <c r="H641" s="1"/>
  <c r="F643"/>
  <c r="F642" s="1"/>
  <c r="F641" s="1"/>
  <c r="F694"/>
  <c r="H690"/>
  <c r="G690"/>
  <c r="F690"/>
  <c r="F686"/>
  <c r="H779"/>
  <c r="H946" i="1"/>
  <c r="H945" s="1"/>
  <c r="I943"/>
  <c r="I942" s="1"/>
  <c r="H943"/>
  <c r="H942" s="1"/>
  <c r="I939"/>
  <c r="I938" s="1"/>
  <c r="H939"/>
  <c r="H938" s="1"/>
  <c r="F566" i="2"/>
  <c r="F565" s="1"/>
  <c r="F561" s="1"/>
  <c r="G569"/>
  <c r="G568" s="1"/>
  <c r="H569"/>
  <c r="H568" s="1"/>
  <c r="I889" i="1"/>
  <c r="H889"/>
  <c r="G889"/>
  <c r="G887"/>
  <c r="I887"/>
  <c r="H887"/>
  <c r="G579" i="2"/>
  <c r="G578" s="1"/>
  <c r="G577" s="1"/>
  <c r="F579"/>
  <c r="F578" s="1"/>
  <c r="F577" s="1"/>
  <c r="H575"/>
  <c r="H574" s="1"/>
  <c r="F575"/>
  <c r="F574" s="1"/>
  <c r="G873" i="1"/>
  <c r="G872" s="1"/>
  <c r="G882"/>
  <c r="G895"/>
  <c r="G898"/>
  <c r="G901"/>
  <c r="G903"/>
  <c r="G912"/>
  <c r="G911" s="1"/>
  <c r="G915"/>
  <c r="G914" s="1"/>
  <c r="H579" i="2"/>
  <c r="H578" s="1"/>
  <c r="H577" s="1"/>
  <c r="H873" i="1"/>
  <c r="H872" s="1"/>
  <c r="G864"/>
  <c r="G863" s="1"/>
  <c r="G870"/>
  <c r="G869" s="1"/>
  <c r="H870"/>
  <c r="H869" s="1"/>
  <c r="I870"/>
  <c r="I869" s="1"/>
  <c r="G775" i="2" l="1"/>
  <c r="G774" s="1"/>
  <c r="G1152" i="1"/>
  <c r="G1151" s="1"/>
  <c r="G1150" s="1"/>
  <c r="H1152"/>
  <c r="H1151" s="1"/>
  <c r="H1150" s="1"/>
  <c r="I1152"/>
  <c r="I1151" s="1"/>
  <c r="I1150" s="1"/>
  <c r="H886"/>
  <c r="G766" i="2"/>
  <c r="G763"/>
  <c r="H766"/>
  <c r="H763"/>
  <c r="H756"/>
  <c r="G756"/>
  <c r="G632"/>
  <c r="F628"/>
  <c r="F622" s="1"/>
  <c r="F682"/>
  <c r="F654" s="1"/>
  <c r="G682"/>
  <c r="G654" s="1"/>
  <c r="H682"/>
  <c r="H654" s="1"/>
  <c r="G635"/>
  <c r="H628"/>
  <c r="H622" s="1"/>
  <c r="F736"/>
  <c r="H638"/>
  <c r="F635"/>
  <c r="H632"/>
  <c r="G628"/>
  <c r="G622" s="1"/>
  <c r="H736"/>
  <c r="G638"/>
  <c r="F638"/>
  <c r="H635"/>
  <c r="F632"/>
  <c r="G738"/>
  <c r="G736" s="1"/>
  <c r="H742"/>
  <c r="F742"/>
  <c r="I946" i="1"/>
  <c r="I945" s="1"/>
  <c r="G742" i="2"/>
  <c r="F619"/>
  <c r="F618" s="1"/>
  <c r="G619"/>
  <c r="G618" s="1"/>
  <c r="H619"/>
  <c r="H618" s="1"/>
  <c r="H725"/>
  <c r="H724" s="1"/>
  <c r="G725"/>
  <c r="G724" s="1"/>
  <c r="F725"/>
  <c r="F724" s="1"/>
  <c r="H719"/>
  <c r="H718" s="1"/>
  <c r="F722"/>
  <c r="F719" s="1"/>
  <c r="F718" s="1"/>
  <c r="G719"/>
  <c r="G718" s="1"/>
  <c r="H776"/>
  <c r="G862" i="1"/>
  <c r="G861" s="1"/>
  <c r="F571" i="2"/>
  <c r="F570" s="1"/>
  <c r="F569"/>
  <c r="F568" s="1"/>
  <c r="H571"/>
  <c r="H570" s="1"/>
  <c r="H567" s="1"/>
  <c r="G571"/>
  <c r="G570" s="1"/>
  <c r="G567" s="1"/>
  <c r="G894" i="1"/>
  <c r="G893" s="1"/>
  <c r="G892" s="1"/>
  <c r="G891" s="1"/>
  <c r="I886"/>
  <c r="G910"/>
  <c r="G909" s="1"/>
  <c r="G886"/>
  <c r="G881" s="1"/>
  <c r="G880" s="1"/>
  <c r="G879" s="1"/>
  <c r="G575" i="2"/>
  <c r="G574" s="1"/>
  <c r="I873" i="1"/>
  <c r="I872" s="1"/>
  <c r="H775" i="2" l="1"/>
  <c r="H774" s="1"/>
  <c r="G746"/>
  <c r="H746"/>
  <c r="F567"/>
  <c r="F560" s="1"/>
  <c r="F735"/>
  <c r="G735"/>
  <c r="H735"/>
  <c r="F631"/>
  <c r="F614" s="1"/>
  <c r="G631"/>
  <c r="G614" s="1"/>
  <c r="H631"/>
  <c r="G653" l="1"/>
  <c r="H653"/>
  <c r="H614"/>
  <c r="G613" l="1"/>
  <c r="H613"/>
  <c r="F653" l="1"/>
  <c r="F613" l="1"/>
  <c r="F845" l="1"/>
  <c r="F844" s="1"/>
  <c r="G788" l="1"/>
  <c r="G1234" i="1" l="1"/>
  <c r="G1240"/>
  <c r="G1239" s="1"/>
  <c r="G1246"/>
  <c r="G1245" s="1"/>
  <c r="G1250"/>
  <c r="G1249" s="1"/>
  <c r="G1260"/>
  <c r="G1263"/>
  <c r="G1266"/>
  <c r="G1269"/>
  <c r="G1268" s="1"/>
  <c r="G1273"/>
  <c r="F788" i="2" l="1"/>
  <c r="F787" s="1"/>
  <c r="H788"/>
  <c r="G1259" i="1"/>
  <c r="G1238"/>
  <c r="G1233" s="1"/>
  <c r="G1258" l="1"/>
  <c r="F521" i="2"/>
  <c r="G521"/>
  <c r="H521"/>
  <c r="F522"/>
  <c r="G522"/>
  <c r="H522"/>
  <c r="G1253" i="1" l="1"/>
  <c r="G1252" s="1"/>
  <c r="F482" i="2"/>
  <c r="G254" l="1"/>
  <c r="G253" s="1"/>
  <c r="G252" s="1"/>
  <c r="G251" s="1"/>
  <c r="H254"/>
  <c r="H253" s="1"/>
  <c r="H252" s="1"/>
  <c r="H251" s="1"/>
  <c r="F254"/>
  <c r="F253" s="1"/>
  <c r="F252" s="1"/>
  <c r="F251" s="1"/>
  <c r="I378" i="1" l="1"/>
  <c r="I377" s="1"/>
  <c r="I376" s="1"/>
  <c r="H378"/>
  <c r="H377" s="1"/>
  <c r="H376" s="1"/>
  <c r="G378"/>
  <c r="G377" s="1"/>
  <c r="G376" s="1"/>
  <c r="G186" i="2" l="1"/>
  <c r="H186"/>
  <c r="F186"/>
  <c r="I368" i="1"/>
  <c r="I367" s="1"/>
  <c r="H368"/>
  <c r="H367" s="1"/>
  <c r="G367"/>
  <c r="G872" i="2" l="1"/>
  <c r="H872"/>
  <c r="G873"/>
  <c r="H873"/>
  <c r="G874"/>
  <c r="H874"/>
  <c r="H871" l="1"/>
  <c r="G871"/>
  <c r="H292" i="1" l="1"/>
  <c r="H291" s="1"/>
  <c r="I292"/>
  <c r="I291" s="1"/>
  <c r="G292"/>
  <c r="G291" s="1"/>
  <c r="F842" i="2" l="1"/>
  <c r="F847" l="1"/>
  <c r="F846" s="1"/>
  <c r="F841" s="1"/>
  <c r="G829" l="1"/>
  <c r="H829"/>
  <c r="G832"/>
  <c r="H832"/>
  <c r="H1250" i="1"/>
  <c r="I1250"/>
  <c r="G189" i="2" l="1"/>
  <c r="H189"/>
  <c r="H188" s="1"/>
  <c r="H187" s="1"/>
  <c r="F189"/>
  <c r="F188" s="1"/>
  <c r="F187" s="1"/>
  <c r="G68"/>
  <c r="H68"/>
  <c r="F68"/>
  <c r="G69"/>
  <c r="H69"/>
  <c r="F69"/>
  <c r="H119" i="1"/>
  <c r="H118" s="1"/>
  <c r="I119"/>
  <c r="I118" s="1"/>
  <c r="G119"/>
  <c r="G118" s="1"/>
  <c r="G188" i="2" l="1"/>
  <c r="G187" s="1"/>
  <c r="H203" i="1"/>
  <c r="I203"/>
  <c r="G203"/>
  <c r="H443" i="2" l="1"/>
  <c r="H797" i="1"/>
  <c r="I797"/>
  <c r="G797"/>
  <c r="G443" i="2"/>
  <c r="F443"/>
  <c r="H296" l="1"/>
  <c r="H295" s="1"/>
  <c r="H443" i="1"/>
  <c r="H442" s="1"/>
  <c r="H441" s="1"/>
  <c r="H440" s="1"/>
  <c r="I443"/>
  <c r="I442" s="1"/>
  <c r="I441" s="1"/>
  <c r="I440" s="1"/>
  <c r="G443"/>
  <c r="G442" s="1"/>
  <c r="G441" s="1"/>
  <c r="G440" s="1"/>
  <c r="H289" i="2"/>
  <c r="H288" s="1"/>
  <c r="G607" l="1"/>
  <c r="H607"/>
  <c r="F607"/>
  <c r="H841" i="1"/>
  <c r="I841"/>
  <c r="G841"/>
  <c r="H598" i="2" l="1"/>
  <c r="H597" s="1"/>
  <c r="G598"/>
  <c r="G597" s="1"/>
  <c r="F598"/>
  <c r="F597" s="1"/>
  <c r="H601"/>
  <c r="G601"/>
  <c r="F601"/>
  <c r="H600"/>
  <c r="G600"/>
  <c r="F600"/>
  <c r="H596"/>
  <c r="G596"/>
  <c r="F596"/>
  <c r="H595"/>
  <c r="G595"/>
  <c r="F595"/>
  <c r="F593"/>
  <c r="G593"/>
  <c r="H593"/>
  <c r="G592"/>
  <c r="H592"/>
  <c r="F592"/>
  <c r="H566"/>
  <c r="H565" s="1"/>
  <c r="H561" s="1"/>
  <c r="G566"/>
  <c r="G565" s="1"/>
  <c r="G561" s="1"/>
  <c r="G465"/>
  <c r="G464" s="1"/>
  <c r="H465"/>
  <c r="H464" s="1"/>
  <c r="F465"/>
  <c r="F464" s="1"/>
  <c r="H594" l="1"/>
  <c r="F599"/>
  <c r="G599"/>
  <c r="H591"/>
  <c r="F594"/>
  <c r="G594"/>
  <c r="H599"/>
  <c r="F591"/>
  <c r="G591"/>
  <c r="G560"/>
  <c r="H560"/>
  <c r="G867"/>
  <c r="H867"/>
  <c r="I26" i="1"/>
  <c r="I24"/>
  <c r="I21"/>
  <c r="I17"/>
  <c r="H26"/>
  <c r="H24"/>
  <c r="H21"/>
  <c r="H17"/>
  <c r="H590" i="2" l="1"/>
  <c r="G590"/>
  <c r="F590"/>
  <c r="H20" i="1"/>
  <c r="H19" s="1"/>
  <c r="I20"/>
  <c r="I19" s="1"/>
  <c r="F128" i="2" l="1"/>
  <c r="G128"/>
  <c r="H128"/>
  <c r="H130" i="1"/>
  <c r="I130"/>
  <c r="G130"/>
  <c r="H265" i="2" l="1"/>
  <c r="I435" i="1"/>
  <c r="I434" s="1"/>
  <c r="H435"/>
  <c r="H434" s="1"/>
  <c r="G435"/>
  <c r="G434" s="1"/>
  <c r="F163" i="2" l="1"/>
  <c r="F162" s="1"/>
  <c r="F161" s="1"/>
  <c r="F167"/>
  <c r="F168"/>
  <c r="F169"/>
  <c r="F173"/>
  <c r="F174"/>
  <c r="F177"/>
  <c r="F178"/>
  <c r="F181"/>
  <c r="F182"/>
  <c r="F183"/>
  <c r="F194"/>
  <c r="F193" s="1"/>
  <c r="F192" s="1"/>
  <c r="F191" s="1"/>
  <c r="F190" s="1"/>
  <c r="F199"/>
  <c r="F198" s="1"/>
  <c r="F197" s="1"/>
  <c r="F196" s="1"/>
  <c r="F195" s="1"/>
  <c r="F209"/>
  <c r="F208" s="1"/>
  <c r="F207" s="1"/>
  <c r="F213"/>
  <c r="F218"/>
  <c r="F217" s="1"/>
  <c r="F216" s="1"/>
  <c r="F221"/>
  <c r="F220" s="1"/>
  <c r="F219" s="1"/>
  <c r="F226"/>
  <c r="F225" s="1"/>
  <c r="F224" s="1"/>
  <c r="F223" s="1"/>
  <c r="F222" s="1"/>
  <c r="F231"/>
  <c r="F230" s="1"/>
  <c r="F229" s="1"/>
  <c r="F228" s="1"/>
  <c r="F237"/>
  <c r="F236" s="1"/>
  <c r="F235"/>
  <c r="F234" s="1"/>
  <c r="F240"/>
  <c r="F239" s="1"/>
  <c r="F238" s="1"/>
  <c r="F245"/>
  <c r="F244" s="1"/>
  <c r="F247"/>
  <c r="F246" s="1"/>
  <c r="F249"/>
  <c r="F248" s="1"/>
  <c r="F255"/>
  <c r="F378"/>
  <c r="F382"/>
  <c r="F381" s="1"/>
  <c r="F380" s="1"/>
  <c r="F385"/>
  <c r="F384" s="1"/>
  <c r="F383" s="1"/>
  <c r="F388"/>
  <c r="F389"/>
  <c r="F390"/>
  <c r="F394"/>
  <c r="F393" s="1"/>
  <c r="F392" s="1"/>
  <c r="F398"/>
  <c r="F397" s="1"/>
  <c r="F396" s="1"/>
  <c r="F404"/>
  <c r="F405"/>
  <c r="F407"/>
  <c r="F408"/>
  <c r="F410"/>
  <c r="F409" s="1"/>
  <c r="F412"/>
  <c r="F413"/>
  <c r="F422"/>
  <c r="F423"/>
  <c r="F425"/>
  <c r="F427"/>
  <c r="F429"/>
  <c r="F430"/>
  <c r="F432"/>
  <c r="F433"/>
  <c r="F435"/>
  <c r="F434" s="1"/>
  <c r="F438"/>
  <c r="F437" s="1"/>
  <c r="F441"/>
  <c r="F440" s="1"/>
  <c r="F444"/>
  <c r="F442" s="1"/>
  <c r="F446"/>
  <c r="F447"/>
  <c r="F449"/>
  <c r="F450"/>
  <c r="F452"/>
  <c r="F451" s="1"/>
  <c r="F456"/>
  <c r="F457"/>
  <c r="F458"/>
  <c r="F459"/>
  <c r="F460"/>
  <c r="F461"/>
  <c r="F462"/>
  <c r="F471"/>
  <c r="F472"/>
  <c r="F474"/>
  <c r="F475"/>
  <c r="F478"/>
  <c r="F479"/>
  <c r="F483"/>
  <c r="F485"/>
  <c r="F486"/>
  <c r="F488"/>
  <c r="F489"/>
  <c r="F491"/>
  <c r="F492"/>
  <c r="F494"/>
  <c r="F495"/>
  <c r="F497"/>
  <c r="F498"/>
  <c r="F500"/>
  <c r="F501"/>
  <c r="F503"/>
  <c r="F504"/>
  <c r="F505"/>
  <c r="F506"/>
  <c r="F507"/>
  <c r="F508"/>
  <c r="F509"/>
  <c r="F510"/>
  <c r="F512"/>
  <c r="F513"/>
  <c r="F515"/>
  <c r="F516"/>
  <c r="F518"/>
  <c r="F519"/>
  <c r="F524"/>
  <c r="F525"/>
  <c r="F546"/>
  <c r="F527"/>
  <c r="F526" s="1"/>
  <c r="F529"/>
  <c r="F531"/>
  <c r="F533"/>
  <c r="F535"/>
  <c r="F537"/>
  <c r="F539"/>
  <c r="F541"/>
  <c r="F542"/>
  <c r="F549"/>
  <c r="F552"/>
  <c r="F553"/>
  <c r="F558"/>
  <c r="F557" s="1"/>
  <c r="F556" s="1"/>
  <c r="F555" s="1"/>
  <c r="F554" s="1"/>
  <c r="F583"/>
  <c r="F584"/>
  <c r="F585"/>
  <c r="F586"/>
  <c r="F604"/>
  <c r="F605"/>
  <c r="F606"/>
  <c r="F610"/>
  <c r="F611"/>
  <c r="F609" s="1"/>
  <c r="H517" i="1"/>
  <c r="I517"/>
  <c r="G517"/>
  <c r="F210" i="2" l="1"/>
  <c r="F206" s="1"/>
  <c r="F200" s="1"/>
  <c r="F211"/>
  <c r="F377"/>
  <c r="F376" s="1"/>
  <c r="F582"/>
  <c r="F581" s="1"/>
  <c r="F411"/>
  <c r="F523"/>
  <c r="F455"/>
  <c r="F454" s="1"/>
  <c r="F387"/>
  <c r="F386" s="1"/>
  <c r="F185"/>
  <c r="F184" s="1"/>
  <c r="F215"/>
  <c r="F214" s="1"/>
  <c r="F603"/>
  <c r="F602" s="1"/>
  <c r="F406"/>
  <c r="F421"/>
  <c r="F233"/>
  <c r="F232" s="1"/>
  <c r="F227" s="1"/>
  <c r="F403"/>
  <c r="F243"/>
  <c r="F242" s="1"/>
  <c r="F241" s="1"/>
  <c r="F172"/>
  <c r="F171" s="1"/>
  <c r="F551"/>
  <c r="F550" s="1"/>
  <c r="F176"/>
  <c r="F175" s="1"/>
  <c r="F180"/>
  <c r="F179" s="1"/>
  <c r="F608"/>
  <c r="F502"/>
  <c r="F166"/>
  <c r="F165" s="1"/>
  <c r="F164" s="1"/>
  <c r="F391"/>
  <c r="F375" l="1"/>
  <c r="F374" s="1"/>
  <c r="F250"/>
  <c r="F580"/>
  <c r="F559" s="1"/>
  <c r="F402"/>
  <c r="F170"/>
  <c r="F153" s="1"/>
  <c r="H390"/>
  <c r="G390"/>
  <c r="H389"/>
  <c r="G389"/>
  <c r="H388"/>
  <c r="G388"/>
  <c r="H385"/>
  <c r="H384" s="1"/>
  <c r="H383" s="1"/>
  <c r="G385"/>
  <c r="G384" s="1"/>
  <c r="G383" s="1"/>
  <c r="H382"/>
  <c r="H381" s="1"/>
  <c r="H380" s="1"/>
  <c r="G382"/>
  <c r="G381" s="1"/>
  <c r="G380" s="1"/>
  <c r="G378"/>
  <c r="G377" s="1"/>
  <c r="G376" s="1"/>
  <c r="H378"/>
  <c r="H377" s="1"/>
  <c r="H376" s="1"/>
  <c r="I504" i="1"/>
  <c r="I503" s="1"/>
  <c r="H504"/>
  <c r="H503" s="1"/>
  <c r="G504"/>
  <c r="G503" s="1"/>
  <c r="I501"/>
  <c r="I500" s="1"/>
  <c r="H501"/>
  <c r="H500" s="1"/>
  <c r="G501"/>
  <c r="G500" s="1"/>
  <c r="I498"/>
  <c r="I497" s="1"/>
  <c r="H498"/>
  <c r="H497" s="1"/>
  <c r="G498"/>
  <c r="G497" s="1"/>
  <c r="I494"/>
  <c r="I493" s="1"/>
  <c r="H494"/>
  <c r="H493" s="1"/>
  <c r="G493"/>
  <c r="F401" i="2" l="1"/>
  <c r="F400" s="1"/>
  <c r="H387"/>
  <c r="H386" s="1"/>
  <c r="H375" s="1"/>
  <c r="G387"/>
  <c r="G386" s="1"/>
  <c r="G375" s="1"/>
  <c r="I492" i="1"/>
  <c r="H492"/>
  <c r="G492"/>
  <c r="H398" i="2" l="1"/>
  <c r="H397" s="1"/>
  <c r="H396" s="1"/>
  <c r="G398"/>
  <c r="G397" s="1"/>
  <c r="G396" s="1"/>
  <c r="G394"/>
  <c r="G393" s="1"/>
  <c r="G392" s="1"/>
  <c r="H394"/>
  <c r="H393" s="1"/>
  <c r="H392" s="1"/>
  <c r="H310"/>
  <c r="H309" s="1"/>
  <c r="I247" i="1"/>
  <c r="I246" s="1"/>
  <c r="I245" s="1"/>
  <c r="I244" s="1"/>
  <c r="H247"/>
  <c r="H246" s="1"/>
  <c r="H245" s="1"/>
  <c r="H244" s="1"/>
  <c r="G247"/>
  <c r="G246" s="1"/>
  <c r="G245" s="1"/>
  <c r="G244" s="1"/>
  <c r="G237" i="2"/>
  <c r="G236" s="1"/>
  <c r="H237"/>
  <c r="H236" s="1"/>
  <c r="I230" i="1"/>
  <c r="I229" s="1"/>
  <c r="I228" s="1"/>
  <c r="I227" s="1"/>
  <c r="H230"/>
  <c r="H229" s="1"/>
  <c r="H228" s="1"/>
  <c r="H227" s="1"/>
  <c r="G230"/>
  <c r="G229" s="1"/>
  <c r="G228" s="1"/>
  <c r="G227" s="1"/>
  <c r="H391" i="2" l="1"/>
  <c r="G391"/>
  <c r="G610" i="1" l="1"/>
  <c r="G609" s="1"/>
  <c r="G608" s="1"/>
  <c r="G607" s="1"/>
  <c r="H610"/>
  <c r="H609" s="1"/>
  <c r="H608" s="1"/>
  <c r="H607" s="1"/>
  <c r="I610"/>
  <c r="I609" s="1"/>
  <c r="I608" s="1"/>
  <c r="I607" s="1"/>
  <c r="G163" i="2"/>
  <c r="G162" s="1"/>
  <c r="G161" s="1"/>
  <c r="H163"/>
  <c r="H162" s="1"/>
  <c r="H161" s="1"/>
  <c r="H216" i="1"/>
  <c r="H215" s="1"/>
  <c r="H214" s="1"/>
  <c r="I216"/>
  <c r="I215" s="1"/>
  <c r="I214" s="1"/>
  <c r="G216"/>
  <c r="G215" s="1"/>
  <c r="G214" s="1"/>
  <c r="G121" i="2"/>
  <c r="G120" s="1"/>
  <c r="G119" s="1"/>
  <c r="G118" s="1"/>
  <c r="H121"/>
  <c r="H120" s="1"/>
  <c r="H119" s="1"/>
  <c r="H118" s="1"/>
  <c r="F121"/>
  <c r="F120" s="1"/>
  <c r="F119" s="1"/>
  <c r="F118" s="1"/>
  <c r="H144" i="1"/>
  <c r="H143" s="1"/>
  <c r="H142" s="1"/>
  <c r="I144"/>
  <c r="I143" s="1"/>
  <c r="I142" s="1"/>
  <c r="G144"/>
  <c r="G143" s="1"/>
  <c r="G142" s="1"/>
  <c r="H611" i="2" l="1"/>
  <c r="H609" s="1"/>
  <c r="G611"/>
  <c r="G609" s="1"/>
  <c r="H610"/>
  <c r="G610"/>
  <c r="H606"/>
  <c r="G606"/>
  <c r="H605"/>
  <c r="G605"/>
  <c r="H604"/>
  <c r="G604"/>
  <c r="G584"/>
  <c r="H584"/>
  <c r="G585"/>
  <c r="H585"/>
  <c r="G586"/>
  <c r="H586"/>
  <c r="G583"/>
  <c r="H583"/>
  <c r="G552"/>
  <c r="H552"/>
  <c r="I903" i="1"/>
  <c r="H903"/>
  <c r="I901"/>
  <c r="H901"/>
  <c r="I898"/>
  <c r="H898"/>
  <c r="I895"/>
  <c r="H895"/>
  <c r="I883"/>
  <c r="I882" s="1"/>
  <c r="H883"/>
  <c r="H882" s="1"/>
  <c r="I864"/>
  <c r="I863" s="1"/>
  <c r="I862" s="1"/>
  <c r="H864"/>
  <c r="H863" s="1"/>
  <c r="H862" s="1"/>
  <c r="I859"/>
  <c r="I858" s="1"/>
  <c r="I857" s="1"/>
  <c r="I856" s="1"/>
  <c r="H859"/>
  <c r="H858" s="1"/>
  <c r="H857" s="1"/>
  <c r="H856" s="1"/>
  <c r="G859"/>
  <c r="G858" s="1"/>
  <c r="G857" s="1"/>
  <c r="G856" s="1"/>
  <c r="I853"/>
  <c r="I852" s="1"/>
  <c r="I851" s="1"/>
  <c r="I850" s="1"/>
  <c r="H853"/>
  <c r="H852" s="1"/>
  <c r="H851" s="1"/>
  <c r="H850" s="1"/>
  <c r="G853"/>
  <c r="G852" s="1"/>
  <c r="G851" s="1"/>
  <c r="G850" s="1"/>
  <c r="I847"/>
  <c r="I846" s="1"/>
  <c r="H847"/>
  <c r="H846" s="1"/>
  <c r="G847"/>
  <c r="G846" s="1"/>
  <c r="I840"/>
  <c r="H840"/>
  <c r="G840"/>
  <c r="I835"/>
  <c r="I834" s="1"/>
  <c r="H835"/>
  <c r="H834" s="1"/>
  <c r="G835"/>
  <c r="G834" s="1"/>
  <c r="I828"/>
  <c r="I827" s="1"/>
  <c r="I826" s="1"/>
  <c r="I825" s="1"/>
  <c r="I824" s="1"/>
  <c r="H828"/>
  <c r="H827" s="1"/>
  <c r="H826" s="1"/>
  <c r="H825" s="1"/>
  <c r="H824" s="1"/>
  <c r="G828"/>
  <c r="G827" s="1"/>
  <c r="G826" s="1"/>
  <c r="G825" s="1"/>
  <c r="G824" s="1"/>
  <c r="I821"/>
  <c r="I820" s="1"/>
  <c r="I819" s="1"/>
  <c r="I818" s="1"/>
  <c r="I817" s="1"/>
  <c r="I810" s="1"/>
  <c r="H821"/>
  <c r="H820" s="1"/>
  <c r="H819" s="1"/>
  <c r="H818" s="1"/>
  <c r="H817" s="1"/>
  <c r="H810" s="1"/>
  <c r="G821"/>
  <c r="G820" s="1"/>
  <c r="G819" s="1"/>
  <c r="G818" s="1"/>
  <c r="G817" s="1"/>
  <c r="G810" s="1"/>
  <c r="H582" i="2" l="1"/>
  <c r="H581" s="1"/>
  <c r="G582"/>
  <c r="G581" s="1"/>
  <c r="I881" i="1"/>
  <c r="I880" s="1"/>
  <c r="I879" s="1"/>
  <c r="F51" i="3" s="1"/>
  <c r="H881" i="1"/>
  <c r="H880" s="1"/>
  <c r="H879" s="1"/>
  <c r="E51" i="3" s="1"/>
  <c r="I833" i="1"/>
  <c r="I832" s="1"/>
  <c r="G833"/>
  <c r="G832" s="1"/>
  <c r="H833"/>
  <c r="H832" s="1"/>
  <c r="G603" i="2"/>
  <c r="G602" s="1"/>
  <c r="H603"/>
  <c r="H602" s="1"/>
  <c r="G823" i="1"/>
  <c r="H823"/>
  <c r="D51" i="3"/>
  <c r="I823" i="1"/>
  <c r="G855"/>
  <c r="D50" i="3" s="1"/>
  <c r="I894" i="1"/>
  <c r="I893" s="1"/>
  <c r="I892" s="1"/>
  <c r="I891" s="1"/>
  <c r="H894"/>
  <c r="H893" s="1"/>
  <c r="H892" s="1"/>
  <c r="H891" s="1"/>
  <c r="G608" i="2"/>
  <c r="H608"/>
  <c r="I861" i="1" l="1"/>
  <c r="H861"/>
  <c r="I831"/>
  <c r="H831"/>
  <c r="G831"/>
  <c r="G830" s="1"/>
  <c r="G809" s="1"/>
  <c r="G580" i="2"/>
  <c r="G559" s="1"/>
  <c r="H580"/>
  <c r="H559" s="1"/>
  <c r="H855" i="1" l="1"/>
  <c r="E50" i="3" s="1"/>
  <c r="I855" i="1"/>
  <c r="F50" i="3" s="1"/>
  <c r="E49"/>
  <c r="D49"/>
  <c r="F49"/>
  <c r="I830" i="1" l="1"/>
  <c r="I809" s="1"/>
  <c r="H830"/>
  <c r="H809" s="1"/>
  <c r="H129" l="1"/>
  <c r="I129"/>
  <c r="G129"/>
  <c r="H135"/>
  <c r="H134" s="1"/>
  <c r="I135"/>
  <c r="I134" s="1"/>
  <c r="G135"/>
  <c r="G134" s="1"/>
  <c r="H151"/>
  <c r="H150" s="1"/>
  <c r="I151"/>
  <c r="I150" s="1"/>
  <c r="G151"/>
  <c r="G150" s="1"/>
  <c r="H154"/>
  <c r="H153" s="1"/>
  <c r="I154"/>
  <c r="I153" s="1"/>
  <c r="G154"/>
  <c r="G153" s="1"/>
  <c r="G146" l="1"/>
  <c r="G141" s="1"/>
  <c r="G128"/>
  <c r="I146"/>
  <c r="I141" s="1"/>
  <c r="I128"/>
  <c r="H146"/>
  <c r="H141" s="1"/>
  <c r="H128"/>
  <c r="G138" i="2"/>
  <c r="G137" s="1"/>
  <c r="G136" s="1"/>
  <c r="H138"/>
  <c r="H137" s="1"/>
  <c r="H136" s="1"/>
  <c r="F138"/>
  <c r="F137" s="1"/>
  <c r="F136" s="1"/>
  <c r="G135"/>
  <c r="G134" s="1"/>
  <c r="G133" s="1"/>
  <c r="H135"/>
  <c r="H134" s="1"/>
  <c r="H133" s="1"/>
  <c r="F135"/>
  <c r="F134" s="1"/>
  <c r="F133" s="1"/>
  <c r="G131"/>
  <c r="H131"/>
  <c r="F131"/>
  <c r="F126"/>
  <c r="G126"/>
  <c r="H126"/>
  <c r="G125"/>
  <c r="H125"/>
  <c r="F125"/>
  <c r="G28"/>
  <c r="G27" s="1"/>
  <c r="H28"/>
  <c r="H27" s="1"/>
  <c r="F28"/>
  <c r="F27" s="1"/>
  <c r="F24"/>
  <c r="G24"/>
  <c r="H24"/>
  <c r="F25"/>
  <c r="G25"/>
  <c r="H25"/>
  <c r="G23"/>
  <c r="H23"/>
  <c r="F23"/>
  <c r="G21"/>
  <c r="H21"/>
  <c r="F21"/>
  <c r="F19"/>
  <c r="G19"/>
  <c r="H19"/>
  <c r="G18"/>
  <c r="H18"/>
  <c r="F18"/>
  <c r="H317"/>
  <c r="H316" s="1"/>
  <c r="H456" i="1"/>
  <c r="H455" s="1"/>
  <c r="H454" s="1"/>
  <c r="I456"/>
  <c r="I455" s="1"/>
  <c r="I454" s="1"/>
  <c r="G456"/>
  <c r="G455" s="1"/>
  <c r="G454" s="1"/>
  <c r="H448"/>
  <c r="H447" s="1"/>
  <c r="I448"/>
  <c r="I447" s="1"/>
  <c r="G448"/>
  <c r="G447" s="1"/>
  <c r="H452"/>
  <c r="H451" s="1"/>
  <c r="H450" s="1"/>
  <c r="I452"/>
  <c r="I451" s="1"/>
  <c r="I450" s="1"/>
  <c r="G452"/>
  <c r="G451" s="1"/>
  <c r="G450" s="1"/>
  <c r="H312" i="2"/>
  <c r="H311" s="1"/>
  <c r="H308" s="1"/>
  <c r="H306"/>
  <c r="H305" s="1"/>
  <c r="H304" s="1"/>
  <c r="H438" i="1"/>
  <c r="H437" s="1"/>
  <c r="I438"/>
  <c r="I437" s="1"/>
  <c r="G438"/>
  <c r="G437" s="1"/>
  <c r="H430"/>
  <c r="H429" s="1"/>
  <c r="H428" s="1"/>
  <c r="H427" s="1"/>
  <c r="I430"/>
  <c r="I429" s="1"/>
  <c r="I428" s="1"/>
  <c r="I427" s="1"/>
  <c r="G430"/>
  <c r="G429" s="1"/>
  <c r="G428" s="1"/>
  <c r="G427" s="1"/>
  <c r="H275" i="2"/>
  <c r="G245"/>
  <c r="G244" s="1"/>
  <c r="H245"/>
  <c r="H244" s="1"/>
  <c r="H418" i="1"/>
  <c r="H417" s="1"/>
  <c r="H416" s="1"/>
  <c r="I418"/>
  <c r="I417" s="1"/>
  <c r="I416" s="1"/>
  <c r="G418"/>
  <c r="G417" s="1"/>
  <c r="G416" s="1"/>
  <c r="H422"/>
  <c r="H421" s="1"/>
  <c r="I422"/>
  <c r="I421" s="1"/>
  <c r="G422"/>
  <c r="G421" s="1"/>
  <c r="H425"/>
  <c r="H424" s="1"/>
  <c r="I425"/>
  <c r="I424" s="1"/>
  <c r="G425"/>
  <c r="G424" s="1"/>
  <c r="H231" i="2"/>
  <c r="H230" s="1"/>
  <c r="H229" s="1"/>
  <c r="H228" s="1"/>
  <c r="G231"/>
  <c r="G230" s="1"/>
  <c r="G229" s="1"/>
  <c r="G228" s="1"/>
  <c r="H235"/>
  <c r="H234" s="1"/>
  <c r="H233" s="1"/>
  <c r="G235"/>
  <c r="G234" s="1"/>
  <c r="G233" s="1"/>
  <c r="G240"/>
  <c r="G239" s="1"/>
  <c r="G238" s="1"/>
  <c r="H240"/>
  <c r="H239" s="1"/>
  <c r="H238" s="1"/>
  <c r="G226"/>
  <c r="G225" s="1"/>
  <c r="G224" s="1"/>
  <c r="G223" s="1"/>
  <c r="G222" s="1"/>
  <c r="H226"/>
  <c r="H225" s="1"/>
  <c r="H224" s="1"/>
  <c r="H223" s="1"/>
  <c r="H222" s="1"/>
  <c r="H413" i="1"/>
  <c r="H412" s="1"/>
  <c r="H411" s="1"/>
  <c r="H410" s="1"/>
  <c r="I413"/>
  <c r="I412" s="1"/>
  <c r="I411" s="1"/>
  <c r="I410" s="1"/>
  <c r="G413"/>
  <c r="G412" s="1"/>
  <c r="G411" s="1"/>
  <c r="G410" s="1"/>
  <c r="H268" i="2"/>
  <c r="H267" s="1"/>
  <c r="H266" s="1"/>
  <c r="H271"/>
  <c r="H270" s="1"/>
  <c r="H269" s="1"/>
  <c r="H264"/>
  <c r="H263" s="1"/>
  <c r="G255"/>
  <c r="H258"/>
  <c r="H257" s="1"/>
  <c r="H382" i="1"/>
  <c r="H381" s="1"/>
  <c r="H380" s="1"/>
  <c r="G382"/>
  <c r="H389"/>
  <c r="H388" s="1"/>
  <c r="I389"/>
  <c r="I388" s="1"/>
  <c r="G389"/>
  <c r="G388" s="1"/>
  <c r="H392"/>
  <c r="H391" s="1"/>
  <c r="I392"/>
  <c r="I391" s="1"/>
  <c r="G247" i="2"/>
  <c r="G246" s="1"/>
  <c r="H247"/>
  <c r="H246" s="1"/>
  <c r="H373" i="1"/>
  <c r="H372" s="1"/>
  <c r="H371" s="1"/>
  <c r="H370" s="1"/>
  <c r="I373"/>
  <c r="I372" s="1"/>
  <c r="I371" s="1"/>
  <c r="I370" s="1"/>
  <c r="G373"/>
  <c r="G372" s="1"/>
  <c r="G371" s="1"/>
  <c r="G370" s="1"/>
  <c r="F130" i="2" l="1"/>
  <c r="F129" s="1"/>
  <c r="H130"/>
  <c r="H129" s="1"/>
  <c r="G130"/>
  <c r="G129" s="1"/>
  <c r="G381" i="1"/>
  <c r="G380" s="1"/>
  <c r="H256" i="2"/>
  <c r="H255" s="1"/>
  <c r="G387" i="1"/>
  <c r="G375" s="1"/>
  <c r="H273" i="2"/>
  <c r="H272" s="1"/>
  <c r="H262" s="1"/>
  <c r="I387" i="1"/>
  <c r="H387"/>
  <c r="H315" i="2"/>
  <c r="H314" s="1"/>
  <c r="H313" s="1"/>
  <c r="I446" i="1"/>
  <c r="I445" s="1"/>
  <c r="H446"/>
  <c r="H445" s="1"/>
  <c r="G446"/>
  <c r="G445" s="1"/>
  <c r="F124" i="2"/>
  <c r="F123" s="1"/>
  <c r="H124"/>
  <c r="H123" s="1"/>
  <c r="G124"/>
  <c r="G123" s="1"/>
  <c r="I433" i="1"/>
  <c r="I432" s="1"/>
  <c r="H433"/>
  <c r="H432" s="1"/>
  <c r="G433"/>
  <c r="G432" s="1"/>
  <c r="G491"/>
  <c r="H491"/>
  <c r="I420"/>
  <c r="I415" s="1"/>
  <c r="I491"/>
  <c r="H307" i="2"/>
  <c r="G420" i="1"/>
  <c r="G415" s="1"/>
  <c r="H420"/>
  <c r="H415" s="1"/>
  <c r="H232" i="2"/>
  <c r="H227" s="1"/>
  <c r="G232"/>
  <c r="G227" s="1"/>
  <c r="G122" l="1"/>
  <c r="G117" s="1"/>
  <c r="H122"/>
  <c r="H117" s="1"/>
  <c r="F122"/>
  <c r="F117" s="1"/>
  <c r="H375" i="1"/>
  <c r="I375"/>
  <c r="H250" i="2"/>
  <c r="G250"/>
  <c r="H303"/>
  <c r="H302" s="1"/>
  <c r="H298"/>
  <c r="H297" s="1"/>
  <c r="H294" s="1"/>
  <c r="H301"/>
  <c r="H300" s="1"/>
  <c r="H299" s="1"/>
  <c r="H280"/>
  <c r="H279" s="1"/>
  <c r="H278" s="1"/>
  <c r="H293"/>
  <c r="H292" s="1"/>
  <c r="H291"/>
  <c r="H290" s="1"/>
  <c r="H283"/>
  <c r="H282" s="1"/>
  <c r="H281" s="1"/>
  <c r="H197" i="1"/>
  <c r="H196" s="1"/>
  <c r="I197"/>
  <c r="I196" s="1"/>
  <c r="G197"/>
  <c r="G196" s="1"/>
  <c r="H205"/>
  <c r="I205"/>
  <c r="G205"/>
  <c r="H207"/>
  <c r="I207"/>
  <c r="G207"/>
  <c r="H235"/>
  <c r="H234" s="1"/>
  <c r="H233" s="1"/>
  <c r="I235"/>
  <c r="I234" s="1"/>
  <c r="I233" s="1"/>
  <c r="G235"/>
  <c r="G234" s="1"/>
  <c r="G233" s="1"/>
  <c r="H239"/>
  <c r="H238" s="1"/>
  <c r="I239"/>
  <c r="I238" s="1"/>
  <c r="G239"/>
  <c r="G238" s="1"/>
  <c r="H242"/>
  <c r="H241" s="1"/>
  <c r="I242"/>
  <c r="I241" s="1"/>
  <c r="G242"/>
  <c r="G241" s="1"/>
  <c r="H202" l="1"/>
  <c r="H201" s="1"/>
  <c r="G202"/>
  <c r="G201" s="1"/>
  <c r="I202"/>
  <c r="I201" s="1"/>
  <c r="H287" i="2"/>
  <c r="H286" s="1"/>
  <c r="H195" i="1"/>
  <c r="G195"/>
  <c r="I195"/>
  <c r="G237"/>
  <c r="G232" s="1"/>
  <c r="I237"/>
  <c r="I232" s="1"/>
  <c r="H237"/>
  <c r="H232" s="1"/>
  <c r="H277" i="2"/>
  <c r="I194" i="1" l="1"/>
  <c r="H194"/>
  <c r="G194"/>
  <c r="H276" i="2"/>
  <c r="G824" l="1"/>
  <c r="H824"/>
  <c r="G823"/>
  <c r="H823"/>
  <c r="G826"/>
  <c r="H826"/>
  <c r="H812"/>
  <c r="G812"/>
  <c r="H811"/>
  <c r="G811"/>
  <c r="H810"/>
  <c r="G810"/>
  <c r="H807"/>
  <c r="H806" s="1"/>
  <c r="G807"/>
  <c r="G806" s="1"/>
  <c r="H805"/>
  <c r="G805"/>
  <c r="H804"/>
  <c r="G804"/>
  <c r="G802"/>
  <c r="H802"/>
  <c r="G801"/>
  <c r="H801"/>
  <c r="G835"/>
  <c r="H835"/>
  <c r="G819"/>
  <c r="H819"/>
  <c r="G818"/>
  <c r="H818"/>
  <c r="G816"/>
  <c r="H816"/>
  <c r="G815"/>
  <c r="H815"/>
  <c r="G800" l="1"/>
  <c r="G809"/>
  <c r="G808" s="1"/>
  <c r="G803"/>
  <c r="H803"/>
  <c r="H800"/>
  <c r="H809"/>
  <c r="H808" s="1"/>
  <c r="G834"/>
  <c r="G833" s="1"/>
  <c r="H834"/>
  <c r="H833" s="1"/>
  <c r="H831"/>
  <c r="G831"/>
  <c r="H825"/>
  <c r="H821" s="1"/>
  <c r="G825"/>
  <c r="G821" s="1"/>
  <c r="H817"/>
  <c r="H814" s="1"/>
  <c r="G817"/>
  <c r="G814" s="1"/>
  <c r="H793" l="1"/>
  <c r="H792" s="1"/>
  <c r="G793"/>
  <c r="G792" s="1"/>
  <c r="G799"/>
  <c r="H820"/>
  <c r="G820"/>
  <c r="H799"/>
  <c r="G828"/>
  <c r="G827" s="1"/>
  <c r="H828"/>
  <c r="H827" s="1"/>
  <c r="G813"/>
  <c r="H813"/>
  <c r="H798" l="1"/>
  <c r="H787" s="1"/>
  <c r="G798"/>
  <c r="G787" s="1"/>
  <c r="G505" l="1"/>
  <c r="H505"/>
  <c r="G510"/>
  <c r="H510"/>
  <c r="G457"/>
  <c r="H457"/>
  <c r="G462"/>
  <c r="H462"/>
  <c r="G461" l="1"/>
  <c r="H461"/>
  <c r="I1273" i="1" l="1"/>
  <c r="H1273"/>
  <c r="I1269"/>
  <c r="I1268" s="1"/>
  <c r="H1269"/>
  <c r="H1268" s="1"/>
  <c r="I1266"/>
  <c r="H1266"/>
  <c r="I1263"/>
  <c r="H1263"/>
  <c r="I1260"/>
  <c r="H1260"/>
  <c r="I1249"/>
  <c r="H1249"/>
  <c r="I1246"/>
  <c r="I1245" s="1"/>
  <c r="H1246"/>
  <c r="H1245" s="1"/>
  <c r="I1240"/>
  <c r="I1239" s="1"/>
  <c r="H1240"/>
  <c r="H1239" s="1"/>
  <c r="I1234"/>
  <c r="H1234"/>
  <c r="I1230"/>
  <c r="I1229" s="1"/>
  <c r="H1230"/>
  <c r="H1229" s="1"/>
  <c r="G1230"/>
  <c r="G1229" s="1"/>
  <c r="I1226"/>
  <c r="I1225" s="1"/>
  <c r="H1226"/>
  <c r="H1225" s="1"/>
  <c r="G1226"/>
  <c r="G1225" s="1"/>
  <c r="I1217"/>
  <c r="I1216" s="1"/>
  <c r="I1215" s="1"/>
  <c r="I1214" s="1"/>
  <c r="I1213" s="1"/>
  <c r="H1217"/>
  <c r="H1216" s="1"/>
  <c r="H1215" s="1"/>
  <c r="H1214" s="1"/>
  <c r="H1213" s="1"/>
  <c r="G1217"/>
  <c r="G1216" s="1"/>
  <c r="G1215" s="1"/>
  <c r="G1214" s="1"/>
  <c r="G1213" s="1"/>
  <c r="I1211"/>
  <c r="I1210" s="1"/>
  <c r="H1211"/>
  <c r="H1210" s="1"/>
  <c r="G1211"/>
  <c r="G1210" s="1"/>
  <c r="I1208"/>
  <c r="I1207" s="1"/>
  <c r="H1208"/>
  <c r="H1207" s="1"/>
  <c r="G1208"/>
  <c r="G1207" s="1"/>
  <c r="I1205"/>
  <c r="I1204" s="1"/>
  <c r="H1205"/>
  <c r="H1204" s="1"/>
  <c r="G1205"/>
  <c r="G1204" s="1"/>
  <c r="I1196"/>
  <c r="I1195" s="1"/>
  <c r="I1194" s="1"/>
  <c r="I1193" s="1"/>
  <c r="H1196"/>
  <c r="H1195" s="1"/>
  <c r="H1194" s="1"/>
  <c r="H1193" s="1"/>
  <c r="G1196"/>
  <c r="G1195" s="1"/>
  <c r="G1194" s="1"/>
  <c r="G1193" s="1"/>
  <c r="H1203" l="1"/>
  <c r="H1198" s="1"/>
  <c r="I1203"/>
  <c r="I1198" s="1"/>
  <c r="G1203"/>
  <c r="G1198" s="1"/>
  <c r="H1238"/>
  <c r="H1233" s="1"/>
  <c r="I1238"/>
  <c r="I1233" s="1"/>
  <c r="I1259"/>
  <c r="I1258" s="1"/>
  <c r="H1224"/>
  <c r="H1223" s="1"/>
  <c r="H1259"/>
  <c r="G1224"/>
  <c r="G1223" s="1"/>
  <c r="G1222" s="1"/>
  <c r="I1224"/>
  <c r="I1223" s="1"/>
  <c r="H1222" l="1"/>
  <c r="H1258"/>
  <c r="H1253" s="1"/>
  <c r="H1252" s="1"/>
  <c r="E42" i="3" s="1"/>
  <c r="I1253" i="1"/>
  <c r="I1252" s="1"/>
  <c r="F42" i="3" s="1"/>
  <c r="I1222" i="1"/>
  <c r="G1192"/>
  <c r="G1191" s="1"/>
  <c r="I1192"/>
  <c r="I1191" s="1"/>
  <c r="H1192"/>
  <c r="H1191" s="1"/>
  <c r="H1221" l="1"/>
  <c r="H1183" s="1"/>
  <c r="I1221"/>
  <c r="I1183" s="1"/>
  <c r="G785" i="2"/>
  <c r="G784" s="1"/>
  <c r="G783" s="1"/>
  <c r="G782" s="1"/>
  <c r="H785"/>
  <c r="H784" s="1"/>
  <c r="H783" s="1"/>
  <c r="H782" s="1"/>
  <c r="G504" l="1"/>
  <c r="H504"/>
  <c r="G509"/>
  <c r="H509"/>
  <c r="G456"/>
  <c r="H456"/>
  <c r="G460"/>
  <c r="H460"/>
  <c r="G508"/>
  <c r="H508"/>
  <c r="G503"/>
  <c r="H503"/>
  <c r="G459"/>
  <c r="H459"/>
  <c r="I1181" i="1"/>
  <c r="I1180" s="1"/>
  <c r="H1181"/>
  <c r="H1180" s="1"/>
  <c r="G1181"/>
  <c r="G1180" s="1"/>
  <c r="I1147"/>
  <c r="H1147"/>
  <c r="G1147"/>
  <c r="I1138"/>
  <c r="I1137" s="1"/>
  <c r="H1138"/>
  <c r="H1137" s="1"/>
  <c r="G1138"/>
  <c r="G1137" s="1"/>
  <c r="I1049"/>
  <c r="H1049"/>
  <c r="G1049"/>
  <c r="I957"/>
  <c r="I956" s="1"/>
  <c r="H957"/>
  <c r="H956" s="1"/>
  <c r="G957"/>
  <c r="G956" s="1"/>
  <c r="G951" s="1"/>
  <c r="G950" s="1"/>
  <c r="G949" s="1"/>
  <c r="I953"/>
  <c r="I952" s="1"/>
  <c r="H953"/>
  <c r="H952" s="1"/>
  <c r="I933"/>
  <c r="H933"/>
  <c r="I915"/>
  <c r="I914" s="1"/>
  <c r="H915"/>
  <c r="H914" s="1"/>
  <c r="I912"/>
  <c r="I911" s="1"/>
  <c r="H912"/>
  <c r="H911" s="1"/>
  <c r="H1144" l="1"/>
  <c r="H1143" s="1"/>
  <c r="H1142" s="1"/>
  <c r="H1141" s="1"/>
  <c r="I1144"/>
  <c r="I1143" s="1"/>
  <c r="I1142" s="1"/>
  <c r="I1141" s="1"/>
  <c r="G1144"/>
  <c r="G1143" s="1"/>
  <c r="G1142" s="1"/>
  <c r="G1141" s="1"/>
  <c r="I928"/>
  <c r="I927" s="1"/>
  <c r="I918" s="1"/>
  <c r="H928"/>
  <c r="H927" s="1"/>
  <c r="H918" s="1"/>
  <c r="D38" i="3"/>
  <c r="E38"/>
  <c r="F38"/>
  <c r="I1149" i="1"/>
  <c r="H951"/>
  <c r="H950" s="1"/>
  <c r="I910"/>
  <c r="I909" s="1"/>
  <c r="H1178"/>
  <c r="H1177" s="1"/>
  <c r="H1166" s="1"/>
  <c r="H1179"/>
  <c r="I1179"/>
  <c r="I1178"/>
  <c r="I1177" s="1"/>
  <c r="I1166" s="1"/>
  <c r="H1149"/>
  <c r="G1149"/>
  <c r="H910"/>
  <c r="H909" s="1"/>
  <c r="I951"/>
  <c r="I950" s="1"/>
  <c r="G1179"/>
  <c r="G1178"/>
  <c r="G1177" s="1"/>
  <c r="G1166" s="1"/>
  <c r="G558" i="2"/>
  <c r="G557" s="1"/>
  <c r="G556" s="1"/>
  <c r="G555" s="1"/>
  <c r="G554" s="1"/>
  <c r="H558"/>
  <c r="H557" s="1"/>
  <c r="H556" s="1"/>
  <c r="H555" s="1"/>
  <c r="H554" s="1"/>
  <c r="H1140" i="1" l="1"/>
  <c r="G1140"/>
  <c r="I1140"/>
  <c r="H908"/>
  <c r="E34" i="3" s="1"/>
  <c r="G908" i="1"/>
  <c r="D34" i="3" s="1"/>
  <c r="I908" i="1"/>
  <c r="F34" i="3" s="1"/>
  <c r="I949" i="1"/>
  <c r="F35" i="3" s="1"/>
  <c r="H949" i="1"/>
  <c r="E35" i="3" s="1"/>
  <c r="H1026" i="1"/>
  <c r="E36" i="3" s="1"/>
  <c r="D35"/>
  <c r="G1026" i="1"/>
  <c r="D36" i="3" s="1"/>
  <c r="I1026" i="1"/>
  <c r="F36" i="3" s="1"/>
  <c r="G553" i="2"/>
  <c r="H553"/>
  <c r="G549"/>
  <c r="H549"/>
  <c r="G527"/>
  <c r="G526" s="1"/>
  <c r="H527"/>
  <c r="H526" s="1"/>
  <c r="G482"/>
  <c r="H482"/>
  <c r="G483"/>
  <c r="H483"/>
  <c r="G485"/>
  <c r="H485"/>
  <c r="G486"/>
  <c r="H486"/>
  <c r="G488"/>
  <c r="H488"/>
  <c r="G489"/>
  <c r="H489"/>
  <c r="G491"/>
  <c r="H491"/>
  <c r="G492"/>
  <c r="H492"/>
  <c r="G494"/>
  <c r="H494"/>
  <c r="G495"/>
  <c r="H495"/>
  <c r="G497"/>
  <c r="H497"/>
  <c r="G498"/>
  <c r="H498"/>
  <c r="G500"/>
  <c r="H500"/>
  <c r="G501"/>
  <c r="H501"/>
  <c r="G506"/>
  <c r="H506"/>
  <c r="G507"/>
  <c r="H507"/>
  <c r="G512"/>
  <c r="H512"/>
  <c r="G513"/>
  <c r="H513"/>
  <c r="G515"/>
  <c r="H515"/>
  <c r="G516"/>
  <c r="H516"/>
  <c r="G518"/>
  <c r="H518"/>
  <c r="G519"/>
  <c r="H519"/>
  <c r="G524"/>
  <c r="H524"/>
  <c r="G525"/>
  <c r="H525"/>
  <c r="G546"/>
  <c r="H546"/>
  <c r="G529"/>
  <c r="H529"/>
  <c r="G531"/>
  <c r="H531"/>
  <c r="G533"/>
  <c r="H533"/>
  <c r="G535"/>
  <c r="H535"/>
  <c r="G537"/>
  <c r="H537"/>
  <c r="G539"/>
  <c r="H539"/>
  <c r="G541"/>
  <c r="H541"/>
  <c r="G542"/>
  <c r="H542"/>
  <c r="G478"/>
  <c r="H478"/>
  <c r="G479"/>
  <c r="H479"/>
  <c r="G471"/>
  <c r="H471"/>
  <c r="G472"/>
  <c r="H472"/>
  <c r="G474"/>
  <c r="H474"/>
  <c r="G475"/>
  <c r="H475"/>
  <c r="G458"/>
  <c r="H458"/>
  <c r="G423"/>
  <c r="H423"/>
  <c r="G425"/>
  <c r="H425"/>
  <c r="G427"/>
  <c r="H427"/>
  <c r="G429"/>
  <c r="H429"/>
  <c r="G430"/>
  <c r="H430"/>
  <c r="G432"/>
  <c r="H432"/>
  <c r="G433"/>
  <c r="H433"/>
  <c r="G435"/>
  <c r="G434" s="1"/>
  <c r="H435"/>
  <c r="H434" s="1"/>
  <c r="G438"/>
  <c r="G437" s="1"/>
  <c r="H438"/>
  <c r="H437" s="1"/>
  <c r="G441"/>
  <c r="G440" s="1"/>
  <c r="H441"/>
  <c r="H440" s="1"/>
  <c r="G444"/>
  <c r="G442" s="1"/>
  <c r="H444"/>
  <c r="H442" s="1"/>
  <c r="G446"/>
  <c r="H446"/>
  <c r="G447"/>
  <c r="H447"/>
  <c r="G449"/>
  <c r="H449"/>
  <c r="G450"/>
  <c r="H450"/>
  <c r="G452"/>
  <c r="G451" s="1"/>
  <c r="H452"/>
  <c r="H451" s="1"/>
  <c r="G422"/>
  <c r="H422"/>
  <c r="H746" i="1"/>
  <c r="H745" s="1"/>
  <c r="I746"/>
  <c r="I745" s="1"/>
  <c r="G746"/>
  <c r="F548" i="2" s="1"/>
  <c r="F547" s="1"/>
  <c r="H738" i="1"/>
  <c r="G540" i="2" s="1"/>
  <c r="I738" i="1"/>
  <c r="H540" i="2" s="1"/>
  <c r="G738" i="1"/>
  <c r="F540" i="2" s="1"/>
  <c r="H736" i="1"/>
  <c r="G538" i="2" s="1"/>
  <c r="I736" i="1"/>
  <c r="H538" i="2" s="1"/>
  <c r="G736" i="1"/>
  <c r="F538" i="2" s="1"/>
  <c r="H734" i="1"/>
  <c r="G536" i="2" s="1"/>
  <c r="I734" i="1"/>
  <c r="H536" i="2" s="1"/>
  <c r="G734" i="1"/>
  <c r="F536" i="2" s="1"/>
  <c r="H732" i="1"/>
  <c r="G534" i="2" s="1"/>
  <c r="I732" i="1"/>
  <c r="H534" i="2" s="1"/>
  <c r="G732" i="1"/>
  <c r="F534" i="2" s="1"/>
  <c r="H730" i="1"/>
  <c r="G532" i="2" s="1"/>
  <c r="I730" i="1"/>
  <c r="H532" i="2" s="1"/>
  <c r="G730" i="1"/>
  <c r="F532" i="2" s="1"/>
  <c r="H728" i="1"/>
  <c r="G530" i="2" s="1"/>
  <c r="I728" i="1"/>
  <c r="H530" i="2" s="1"/>
  <c r="G728" i="1"/>
  <c r="F530" i="2" s="1"/>
  <c r="H726" i="1"/>
  <c r="G528" i="2" s="1"/>
  <c r="I726" i="1"/>
  <c r="G726"/>
  <c r="F528" i="2" s="1"/>
  <c r="H743" i="1"/>
  <c r="G545" i="2" s="1"/>
  <c r="I743" i="1"/>
  <c r="H545" i="2" s="1"/>
  <c r="G743" i="1"/>
  <c r="F545" i="2" s="1"/>
  <c r="H723" i="1"/>
  <c r="I723"/>
  <c r="G723"/>
  <c r="H720"/>
  <c r="G520" i="2" s="1"/>
  <c r="I720" i="1"/>
  <c r="H520" i="2" s="1"/>
  <c r="G720" i="1"/>
  <c r="F520" i="2" s="1"/>
  <c r="H717" i="1"/>
  <c r="G517" i="2" s="1"/>
  <c r="I717" i="1"/>
  <c r="H517" i="2" s="1"/>
  <c r="G717" i="1"/>
  <c r="F517" i="2" s="1"/>
  <c r="H714" i="1"/>
  <c r="G514" i="2" s="1"/>
  <c r="I714" i="1"/>
  <c r="H514" i="2" s="1"/>
  <c r="G714" i="1"/>
  <c r="F514" i="2" s="1"/>
  <c r="H711" i="1"/>
  <c r="G511" i="2" s="1"/>
  <c r="I711" i="1"/>
  <c r="H511" i="2" s="1"/>
  <c r="G711" i="1"/>
  <c r="F511" i="2" s="1"/>
  <c r="H708" i="1"/>
  <c r="I708"/>
  <c r="G708"/>
  <c r="H705"/>
  <c r="G499" i="2" s="1"/>
  <c r="I705" i="1"/>
  <c r="H499" i="2" s="1"/>
  <c r="G705" i="1"/>
  <c r="F499" i="2" s="1"/>
  <c r="H702" i="1"/>
  <c r="G496" i="2" s="1"/>
  <c r="I702" i="1"/>
  <c r="H496" i="2" s="1"/>
  <c r="G702" i="1"/>
  <c r="F496" i="2" s="1"/>
  <c r="H699" i="1"/>
  <c r="G493" i="2" s="1"/>
  <c r="I699" i="1"/>
  <c r="H493" i="2" s="1"/>
  <c r="G699" i="1"/>
  <c r="F493" i="2" s="1"/>
  <c r="H696" i="1"/>
  <c r="G490" i="2" s="1"/>
  <c r="I696" i="1"/>
  <c r="H490" i="2" s="1"/>
  <c r="G696" i="1"/>
  <c r="F490" i="2" s="1"/>
  <c r="H693" i="1"/>
  <c r="G487" i="2" s="1"/>
  <c r="I693" i="1"/>
  <c r="H487" i="2" s="1"/>
  <c r="G693" i="1"/>
  <c r="F487" i="2" s="1"/>
  <c r="H690" i="1"/>
  <c r="G484" i="2" s="1"/>
  <c r="I690" i="1"/>
  <c r="H484" i="2" s="1"/>
  <c r="G690" i="1"/>
  <c r="F484" i="2" s="1"/>
  <c r="H687" i="1"/>
  <c r="I687"/>
  <c r="G687"/>
  <c r="I803"/>
  <c r="H448" i="2" s="1"/>
  <c r="H803" i="1"/>
  <c r="G448" i="2" s="1"/>
  <c r="G803" i="1"/>
  <c r="F448" i="2" s="1"/>
  <c r="H800" i="1"/>
  <c r="G445" i="2" s="1"/>
  <c r="I800" i="1"/>
  <c r="H445" i="2" s="1"/>
  <c r="G800" i="1"/>
  <c r="F445" i="2" s="1"/>
  <c r="H795" i="1"/>
  <c r="I795"/>
  <c r="H790"/>
  <c r="I790"/>
  <c r="G790"/>
  <c r="H787"/>
  <c r="G431" i="2" s="1"/>
  <c r="I787" i="1"/>
  <c r="H431" i="2" s="1"/>
  <c r="G787" i="1"/>
  <c r="F431" i="2" s="1"/>
  <c r="H784" i="1"/>
  <c r="G428" i="2" s="1"/>
  <c r="I784" i="1"/>
  <c r="H428" i="2" s="1"/>
  <c r="G784" i="1"/>
  <c r="F428" i="2" s="1"/>
  <c r="H782" i="1"/>
  <c r="G426" i="2" s="1"/>
  <c r="I782" i="1"/>
  <c r="H426" i="2" s="1"/>
  <c r="G782" i="1"/>
  <c r="F426" i="2" s="1"/>
  <c r="H780" i="1"/>
  <c r="G424" i="2" s="1"/>
  <c r="I780" i="1"/>
  <c r="H424" i="2" s="1"/>
  <c r="G780" i="1"/>
  <c r="F424" i="2" s="1"/>
  <c r="H777" i="1"/>
  <c r="I777"/>
  <c r="G777"/>
  <c r="H770"/>
  <c r="H769" s="1"/>
  <c r="G476" i="2" s="1"/>
  <c r="I770" i="1"/>
  <c r="I769" s="1"/>
  <c r="H476" i="2" s="1"/>
  <c r="G770" i="1"/>
  <c r="H766"/>
  <c r="G473" i="2" s="1"/>
  <c r="I766" i="1"/>
  <c r="H473" i="2" s="1"/>
  <c r="G766" i="1"/>
  <c r="F473" i="2" s="1"/>
  <c r="H763" i="1"/>
  <c r="I763"/>
  <c r="G763"/>
  <c r="H754"/>
  <c r="H753" s="1"/>
  <c r="H752" s="1"/>
  <c r="H751" s="1"/>
  <c r="I754"/>
  <c r="I753" s="1"/>
  <c r="I752" s="1"/>
  <c r="I751" s="1"/>
  <c r="G754"/>
  <c r="G753" s="1"/>
  <c r="G752" s="1"/>
  <c r="G751" s="1"/>
  <c r="H749"/>
  <c r="H748" s="1"/>
  <c r="I749"/>
  <c r="I748" s="1"/>
  <c r="G749"/>
  <c r="G748" s="1"/>
  <c r="H683"/>
  <c r="H682" s="1"/>
  <c r="I683"/>
  <c r="I682" s="1"/>
  <c r="G682"/>
  <c r="H677"/>
  <c r="H676" s="1"/>
  <c r="H675" s="1"/>
  <c r="H674" s="1"/>
  <c r="H673" s="1"/>
  <c r="E44" i="3" s="1"/>
  <c r="I677" i="1"/>
  <c r="I676" s="1"/>
  <c r="I675" s="1"/>
  <c r="I674" s="1"/>
  <c r="I673" s="1"/>
  <c r="F44" i="3" s="1"/>
  <c r="G677" i="1"/>
  <c r="G676" s="1"/>
  <c r="G675" s="1"/>
  <c r="G674" s="1"/>
  <c r="G673" s="1"/>
  <c r="D44" i="3" s="1"/>
  <c r="H668" i="1"/>
  <c r="H667" s="1"/>
  <c r="H666" s="1"/>
  <c r="H665" s="1"/>
  <c r="I668"/>
  <c r="I667" s="1"/>
  <c r="I666" s="1"/>
  <c r="I665" s="1"/>
  <c r="G668"/>
  <c r="G667" s="1"/>
  <c r="G666" s="1"/>
  <c r="H776" l="1"/>
  <c r="G665"/>
  <c r="G776"/>
  <c r="I776"/>
  <c r="I775" s="1"/>
  <c r="I774" s="1"/>
  <c r="I773" s="1"/>
  <c r="F420" i="2"/>
  <c r="G481"/>
  <c r="H686" i="1"/>
  <c r="H681" s="1"/>
  <c r="H680" s="1"/>
  <c r="H679" s="1"/>
  <c r="E45" i="3" s="1"/>
  <c r="F481" i="2"/>
  <c r="F480" s="1"/>
  <c r="G686" i="1"/>
  <c r="H481" i="2"/>
  <c r="I686" i="1"/>
  <c r="H523" i="2"/>
  <c r="H528"/>
  <c r="G523"/>
  <c r="H455"/>
  <c r="H454" s="1"/>
  <c r="G455"/>
  <c r="G454" s="1"/>
  <c r="H759" i="1"/>
  <c r="I759"/>
  <c r="G759"/>
  <c r="G907"/>
  <c r="G906" s="1"/>
  <c r="G769"/>
  <c r="F476" i="2" s="1"/>
  <c r="F477"/>
  <c r="F470"/>
  <c r="F466" s="1"/>
  <c r="H907" i="1"/>
  <c r="H906" s="1"/>
  <c r="G502" i="2"/>
  <c r="H502"/>
  <c r="I907" i="1"/>
  <c r="I906" s="1"/>
  <c r="G745"/>
  <c r="H470" i="2"/>
  <c r="H466" s="1"/>
  <c r="H477"/>
  <c r="H548"/>
  <c r="H547" s="1"/>
  <c r="G470"/>
  <c r="G466" s="1"/>
  <c r="G477"/>
  <c r="G548"/>
  <c r="G547" s="1"/>
  <c r="G551"/>
  <c r="G550" s="1"/>
  <c r="G421"/>
  <c r="G420" s="1"/>
  <c r="H551"/>
  <c r="H550" s="1"/>
  <c r="H421"/>
  <c r="H420" s="1"/>
  <c r="H775" i="1"/>
  <c r="H774" s="1"/>
  <c r="H773" s="1"/>
  <c r="G775"/>
  <c r="G774" s="1"/>
  <c r="G773" s="1"/>
  <c r="H480" i="2" l="1"/>
  <c r="G480"/>
  <c r="G419" s="1"/>
  <c r="G418" s="1"/>
  <c r="I681" i="1"/>
  <c r="I680" s="1"/>
  <c r="I679" s="1"/>
  <c r="F45" i="3" s="1"/>
  <c r="I758" i="1"/>
  <c r="G758"/>
  <c r="F419" i="2"/>
  <c r="F418" s="1"/>
  <c r="H758" i="1"/>
  <c r="G681"/>
  <c r="G680" s="1"/>
  <c r="G679" l="1"/>
  <c r="D45" i="3" s="1"/>
  <c r="H757" i="1"/>
  <c r="H756" s="1"/>
  <c r="H672" s="1"/>
  <c r="H664" s="1"/>
  <c r="G757"/>
  <c r="G756" s="1"/>
  <c r="G672" s="1"/>
  <c r="G664" s="1"/>
  <c r="I757"/>
  <c r="I756" s="1"/>
  <c r="I672" s="1"/>
  <c r="I664" s="1"/>
  <c r="H419" i="2"/>
  <c r="H418" s="1"/>
  <c r="H572" i="1" l="1"/>
  <c r="H571" s="1"/>
  <c r="H570" s="1"/>
  <c r="H569" s="1"/>
  <c r="I572"/>
  <c r="I571" s="1"/>
  <c r="I570" s="1"/>
  <c r="I569" s="1"/>
  <c r="G572"/>
  <c r="G571" s="1"/>
  <c r="G570" s="1"/>
  <c r="G569" s="1"/>
  <c r="H579"/>
  <c r="H575" s="1"/>
  <c r="I579"/>
  <c r="I575" s="1"/>
  <c r="G579"/>
  <c r="G575" s="1"/>
  <c r="H606"/>
  <c r="E52" i="3" s="1"/>
  <c r="I606" i="1"/>
  <c r="F52" i="3" s="1"/>
  <c r="G606" i="1"/>
  <c r="D52" i="3" s="1"/>
  <c r="H408" i="1"/>
  <c r="H407" s="1"/>
  <c r="H406" s="1"/>
  <c r="H405" s="1"/>
  <c r="I408"/>
  <c r="I407" s="1"/>
  <c r="I406" s="1"/>
  <c r="I405" s="1"/>
  <c r="G408"/>
  <c r="G407" s="1"/>
  <c r="G406" s="1"/>
  <c r="G405" s="1"/>
  <c r="G183" i="2"/>
  <c r="H183"/>
  <c r="G182"/>
  <c r="H182"/>
  <c r="H220" i="1"/>
  <c r="H219" s="1"/>
  <c r="H218" s="1"/>
  <c r="H213" s="1"/>
  <c r="I220"/>
  <c r="I219" s="1"/>
  <c r="I218" s="1"/>
  <c r="I213" s="1"/>
  <c r="G220"/>
  <c r="G219" s="1"/>
  <c r="G218" s="1"/>
  <c r="G213" s="1"/>
  <c r="H192"/>
  <c r="H191" s="1"/>
  <c r="H190" s="1"/>
  <c r="H189" s="1"/>
  <c r="I192"/>
  <c r="I191" s="1"/>
  <c r="I190" s="1"/>
  <c r="I189" s="1"/>
  <c r="G192"/>
  <c r="G191" s="1"/>
  <c r="G190" s="1"/>
  <c r="G189" s="1"/>
  <c r="G181" i="2"/>
  <c r="H181"/>
  <c r="H523" i="1"/>
  <c r="H522" s="1"/>
  <c r="H521" s="1"/>
  <c r="I523"/>
  <c r="I522" s="1"/>
  <c r="I521" s="1"/>
  <c r="G523"/>
  <c r="G522" s="1"/>
  <c r="G521" s="1"/>
  <c r="G178" i="2"/>
  <c r="H178"/>
  <c r="G177"/>
  <c r="H177"/>
  <c r="H365" i="1"/>
  <c r="H364" s="1"/>
  <c r="I365"/>
  <c r="I364" s="1"/>
  <c r="G365"/>
  <c r="G364" s="1"/>
  <c r="G174" i="2"/>
  <c r="H174"/>
  <c r="G173"/>
  <c r="H173"/>
  <c r="G168"/>
  <c r="H168"/>
  <c r="G169"/>
  <c r="H169"/>
  <c r="G167"/>
  <c r="H167"/>
  <c r="D23" i="3" l="1"/>
  <c r="G363" i="1"/>
  <c r="G358" s="1"/>
  <c r="I363"/>
  <c r="I358" s="1"/>
  <c r="H185" i="2"/>
  <c r="H184" s="1"/>
  <c r="H363" i="1"/>
  <c r="H358" s="1"/>
  <c r="G185" i="2"/>
  <c r="G184" s="1"/>
  <c r="I188" i="1"/>
  <c r="F22" i="3" s="1"/>
  <c r="H188" i="1"/>
  <c r="E22" i="3" s="1"/>
  <c r="F23"/>
  <c r="E23"/>
  <c r="H578" i="1"/>
  <c r="H577" s="1"/>
  <c r="H576" s="1"/>
  <c r="E41" i="3"/>
  <c r="G578" i="1"/>
  <c r="G577" s="1"/>
  <c r="G576" s="1"/>
  <c r="I578"/>
  <c r="I577" s="1"/>
  <c r="I576" s="1"/>
  <c r="F41" i="3"/>
  <c r="G172" i="2"/>
  <c r="G171" s="1"/>
  <c r="G166"/>
  <c r="G165" s="1"/>
  <c r="G164" s="1"/>
  <c r="H172"/>
  <c r="H171" s="1"/>
  <c r="H180"/>
  <c r="H179" s="1"/>
  <c r="G180"/>
  <c r="G179" s="1"/>
  <c r="G176"/>
  <c r="G175" s="1"/>
  <c r="H176"/>
  <c r="H175" s="1"/>
  <c r="H166"/>
  <c r="H165" s="1"/>
  <c r="H164" s="1"/>
  <c r="G85"/>
  <c r="G84" s="1"/>
  <c r="G83" s="1"/>
  <c r="H85"/>
  <c r="H84" s="1"/>
  <c r="H83" s="1"/>
  <c r="F85"/>
  <c r="F84" s="1"/>
  <c r="F83" s="1"/>
  <c r="H295" i="1"/>
  <c r="H294" s="1"/>
  <c r="I295"/>
  <c r="I294" s="1"/>
  <c r="G295"/>
  <c r="G294" s="1"/>
  <c r="G88" i="2"/>
  <c r="H88"/>
  <c r="F88"/>
  <c r="G92"/>
  <c r="H92"/>
  <c r="F92"/>
  <c r="G90"/>
  <c r="H90"/>
  <c r="F90"/>
  <c r="H298" i="1"/>
  <c r="I298"/>
  <c r="G298"/>
  <c r="G188" l="1"/>
  <c r="D22" i="3" s="1"/>
  <c r="I516" i="1"/>
  <c r="H516"/>
  <c r="G516"/>
  <c r="H170" i="2"/>
  <c r="H153" s="1"/>
  <c r="G170"/>
  <c r="G153" s="1"/>
  <c r="G87"/>
  <c r="H87"/>
  <c r="F87"/>
  <c r="G82"/>
  <c r="G81" s="1"/>
  <c r="G80" s="1"/>
  <c r="H82"/>
  <c r="H81" s="1"/>
  <c r="H80" s="1"/>
  <c r="F82"/>
  <c r="F81" s="1"/>
  <c r="F80" s="1"/>
  <c r="G104" l="1"/>
  <c r="G103" s="1"/>
  <c r="G102" s="1"/>
  <c r="H104"/>
  <c r="H103" s="1"/>
  <c r="H102" s="1"/>
  <c r="F104"/>
  <c r="F103" s="1"/>
  <c r="F102" s="1"/>
  <c r="H586" i="1" l="1"/>
  <c r="H585" s="1"/>
  <c r="H584" s="1"/>
  <c r="I586"/>
  <c r="I585" s="1"/>
  <c r="I584" s="1"/>
  <c r="G586"/>
  <c r="G585" s="1"/>
  <c r="G584" s="1"/>
  <c r="G249" i="2" l="1"/>
  <c r="G248" s="1"/>
  <c r="G243" s="1"/>
  <c r="H249"/>
  <c r="H248" s="1"/>
  <c r="H243" s="1"/>
  <c r="G242" l="1"/>
  <c r="H242"/>
  <c r="G413" l="1"/>
  <c r="H413"/>
  <c r="G412"/>
  <c r="H412"/>
  <c r="G410"/>
  <c r="G409" s="1"/>
  <c r="H410"/>
  <c r="H409" s="1"/>
  <c r="G408"/>
  <c r="H408"/>
  <c r="G407"/>
  <c r="H407"/>
  <c r="G405"/>
  <c r="H405"/>
  <c r="G404"/>
  <c r="H404"/>
  <c r="G107"/>
  <c r="G106" s="1"/>
  <c r="H107"/>
  <c r="H106" s="1"/>
  <c r="F107"/>
  <c r="F106" s="1"/>
  <c r="G111"/>
  <c r="G110" s="1"/>
  <c r="H111"/>
  <c r="H110" s="1"/>
  <c r="F111"/>
  <c r="F110" s="1"/>
  <c r="G113"/>
  <c r="G112" s="1"/>
  <c r="H113"/>
  <c r="H112" s="1"/>
  <c r="F113"/>
  <c r="F112" s="1"/>
  <c r="G411" l="1"/>
  <c r="H411"/>
  <c r="G403"/>
  <c r="H109"/>
  <c r="H105" s="1"/>
  <c r="H403"/>
  <c r="H406"/>
  <c r="G109"/>
  <c r="G105" s="1"/>
  <c r="G406"/>
  <c r="F109"/>
  <c r="H374"/>
  <c r="G374"/>
  <c r="H241"/>
  <c r="G241"/>
  <c r="G221"/>
  <c r="G220" s="1"/>
  <c r="G219" s="1"/>
  <c r="H221"/>
  <c r="H220" s="1"/>
  <c r="H219" s="1"/>
  <c r="G218"/>
  <c r="G217" s="1"/>
  <c r="G216" s="1"/>
  <c r="H218"/>
  <c r="H217" s="1"/>
  <c r="H216" s="1"/>
  <c r="G213"/>
  <c r="H213"/>
  <c r="G209"/>
  <c r="G208" s="1"/>
  <c r="G207" s="1"/>
  <c r="H209"/>
  <c r="H208" s="1"/>
  <c r="H207" s="1"/>
  <c r="G199"/>
  <c r="G198" s="1"/>
  <c r="G197" s="1"/>
  <c r="G196" s="1"/>
  <c r="G195" s="1"/>
  <c r="H199"/>
  <c r="H198" s="1"/>
  <c r="H197" s="1"/>
  <c r="H196" s="1"/>
  <c r="H195" s="1"/>
  <c r="G194"/>
  <c r="G193" s="1"/>
  <c r="G192" s="1"/>
  <c r="G191" s="1"/>
  <c r="H194"/>
  <c r="H193" s="1"/>
  <c r="H192" s="1"/>
  <c r="H191" s="1"/>
  <c r="G143"/>
  <c r="G142" s="1"/>
  <c r="G141" s="1"/>
  <c r="H143"/>
  <c r="H142" s="1"/>
  <c r="H141" s="1"/>
  <c r="F143"/>
  <c r="F142" s="1"/>
  <c r="F141" s="1"/>
  <c r="F150"/>
  <c r="G150"/>
  <c r="H150"/>
  <c r="F152"/>
  <c r="G152"/>
  <c r="H152"/>
  <c r="G149"/>
  <c r="H149"/>
  <c r="F149"/>
  <c r="F70"/>
  <c r="G70"/>
  <c r="H70"/>
  <c r="G67"/>
  <c r="H67"/>
  <c r="F67"/>
  <c r="G72"/>
  <c r="G71" s="1"/>
  <c r="H72"/>
  <c r="H71" s="1"/>
  <c r="F72"/>
  <c r="F71" s="1"/>
  <c r="G45"/>
  <c r="H45"/>
  <c r="F45"/>
  <c r="G210" l="1"/>
  <c r="G206" s="1"/>
  <c r="G200" s="1"/>
  <c r="G211"/>
  <c r="H210"/>
  <c r="H206" s="1"/>
  <c r="H200" s="1"/>
  <c r="H211"/>
  <c r="H148"/>
  <c r="H147" s="1"/>
  <c r="H140" s="1"/>
  <c r="H139" s="1"/>
  <c r="G148"/>
  <c r="G147" s="1"/>
  <c r="G140" s="1"/>
  <c r="G139" s="1"/>
  <c r="H56"/>
  <c r="G56"/>
  <c r="F56"/>
  <c r="F105"/>
  <c r="F93" s="1"/>
  <c r="F59"/>
  <c r="H59"/>
  <c r="G59"/>
  <c r="H66"/>
  <c r="H65" s="1"/>
  <c r="F66"/>
  <c r="F65" s="1"/>
  <c r="G66"/>
  <c r="G65" s="1"/>
  <c r="H215"/>
  <c r="H214" s="1"/>
  <c r="G215"/>
  <c r="G214" s="1"/>
  <c r="H402"/>
  <c r="G402"/>
  <c r="G93"/>
  <c r="H93"/>
  <c r="F148"/>
  <c r="F147" s="1"/>
  <c r="F140" s="1"/>
  <c r="F139" s="1"/>
  <c r="H190"/>
  <c r="G190"/>
  <c r="F44"/>
  <c r="F43" s="1"/>
  <c r="H44"/>
  <c r="H43" s="1"/>
  <c r="G44"/>
  <c r="G43" s="1"/>
  <c r="F49"/>
  <c r="G49"/>
  <c r="H49"/>
  <c r="G48"/>
  <c r="H48"/>
  <c r="F48"/>
  <c r="F35"/>
  <c r="G35"/>
  <c r="H35"/>
  <c r="G34"/>
  <c r="H34"/>
  <c r="F34"/>
  <c r="I84" i="1"/>
  <c r="I83" s="1"/>
  <c r="H84"/>
  <c r="H83" s="1"/>
  <c r="G84"/>
  <c r="G83" s="1"/>
  <c r="G26" i="2"/>
  <c r="H26"/>
  <c r="F26"/>
  <c r="H22"/>
  <c r="G22"/>
  <c r="F22"/>
  <c r="G20"/>
  <c r="H20"/>
  <c r="F20"/>
  <c r="G17"/>
  <c r="H17"/>
  <c r="F17"/>
  <c r="F15"/>
  <c r="G15"/>
  <c r="H15"/>
  <c r="F16"/>
  <c r="G16"/>
  <c r="H16"/>
  <c r="G14"/>
  <c r="H14"/>
  <c r="F14"/>
  <c r="G12"/>
  <c r="G11" s="1"/>
  <c r="H12"/>
  <c r="H11" s="1"/>
  <c r="F12"/>
  <c r="F11" s="1"/>
  <c r="G546" i="1"/>
  <c r="G545" s="1"/>
  <c r="G544" s="1"/>
  <c r="G64" i="2" l="1"/>
  <c r="G63" s="1"/>
  <c r="H64"/>
  <c r="H63" s="1"/>
  <c r="F64"/>
  <c r="F63" s="1"/>
  <c r="G55"/>
  <c r="G50" s="1"/>
  <c r="H55"/>
  <c r="H50" s="1"/>
  <c r="G401"/>
  <c r="G400" s="1"/>
  <c r="H401"/>
  <c r="H400" s="1"/>
  <c r="F55"/>
  <c r="F50" s="1"/>
  <c r="F47"/>
  <c r="F46" s="1"/>
  <c r="F42" s="1"/>
  <c r="F41" s="1"/>
  <c r="H47"/>
  <c r="H46" s="1"/>
  <c r="H42" s="1"/>
  <c r="G47"/>
  <c r="G46" s="1"/>
  <c r="H33"/>
  <c r="H32" s="1"/>
  <c r="H31" s="1"/>
  <c r="H30" s="1"/>
  <c r="F33"/>
  <c r="F32" s="1"/>
  <c r="F31" s="1"/>
  <c r="F30" s="1"/>
  <c r="G33"/>
  <c r="G32" s="1"/>
  <c r="G31" s="1"/>
  <c r="G30" s="1"/>
  <c r="H13"/>
  <c r="G13"/>
  <c r="G10" s="1"/>
  <c r="F13"/>
  <c r="G849"/>
  <c r="G848" s="1"/>
  <c r="H849"/>
  <c r="H848" s="1"/>
  <c r="G847"/>
  <c r="G846" s="1"/>
  <c r="H847"/>
  <c r="H846" s="1"/>
  <c r="G845"/>
  <c r="G844" s="1"/>
  <c r="H845"/>
  <c r="H844" s="1"/>
  <c r="G843"/>
  <c r="G842" s="1"/>
  <c r="H843"/>
  <c r="H842" s="1"/>
  <c r="G9" l="1"/>
  <c r="G8" s="1"/>
  <c r="F10"/>
  <c r="F9" s="1"/>
  <c r="F8" s="1"/>
  <c r="H10"/>
  <c r="H9" s="1"/>
  <c r="H8" s="1"/>
  <c r="H41"/>
  <c r="G42"/>
  <c r="G41" s="1"/>
  <c r="G888"/>
  <c r="H888"/>
  <c r="G887"/>
  <c r="H887"/>
  <c r="G864"/>
  <c r="H864"/>
  <c r="G870"/>
  <c r="G869" s="1"/>
  <c r="H870"/>
  <c r="H869" s="1"/>
  <c r="G882"/>
  <c r="H882"/>
  <c r="G881"/>
  <c r="H881"/>
  <c r="G851"/>
  <c r="G850" s="1"/>
  <c r="H851"/>
  <c r="H850" s="1"/>
  <c r="G865"/>
  <c r="H865"/>
  <c r="G866"/>
  <c r="H866"/>
  <c r="G862"/>
  <c r="G861" s="1"/>
  <c r="H862"/>
  <c r="H861" s="1"/>
  <c r="G860"/>
  <c r="H860"/>
  <c r="G859"/>
  <c r="H859"/>
  <c r="G857"/>
  <c r="G856" s="1"/>
  <c r="H857"/>
  <c r="H856" s="1"/>
  <c r="H863" l="1"/>
  <c r="G863"/>
  <c r="H886"/>
  <c r="G886"/>
  <c r="H880"/>
  <c r="G880"/>
  <c r="H858"/>
  <c r="G858"/>
  <c r="G854" l="1"/>
  <c r="H854"/>
  <c r="G855"/>
  <c r="H855"/>
  <c r="G853"/>
  <c r="H853"/>
  <c r="G852" l="1"/>
  <c r="G841" s="1"/>
  <c r="H852"/>
  <c r="H841" s="1"/>
  <c r="H97" i="1"/>
  <c r="I97"/>
  <c r="G97"/>
  <c r="G102"/>
  <c r="G101" s="1"/>
  <c r="H102"/>
  <c r="I102"/>
  <c r="H101" l="1"/>
  <c r="I101"/>
  <c r="I105"/>
  <c r="I104" s="1"/>
  <c r="H105"/>
  <c r="H104" s="1"/>
  <c r="G105"/>
  <c r="G104" s="1"/>
  <c r="G100" s="1"/>
  <c r="G99" s="1"/>
  <c r="H100" l="1"/>
  <c r="H99" s="1"/>
  <c r="I100"/>
  <c r="I99" s="1"/>
  <c r="I553" l="1"/>
  <c r="I552" s="1"/>
  <c r="I551" s="1"/>
  <c r="I550" s="1"/>
  <c r="H553"/>
  <c r="H552" s="1"/>
  <c r="H551" s="1"/>
  <c r="H550" s="1"/>
  <c r="G553"/>
  <c r="G552" s="1"/>
  <c r="G551" s="1"/>
  <c r="G550" s="1"/>
  <c r="H543"/>
  <c r="I543"/>
  <c r="G543"/>
  <c r="H401" l="1"/>
  <c r="I401"/>
  <c r="G401"/>
  <c r="H403"/>
  <c r="I403"/>
  <c r="G403"/>
  <c r="H400" l="1"/>
  <c r="H399" s="1"/>
  <c r="I400"/>
  <c r="I399" s="1"/>
  <c r="G400"/>
  <c r="G399" s="1"/>
  <c r="G398" s="1"/>
  <c r="G302" l="1"/>
  <c r="I603" l="1"/>
  <c r="I602" s="1"/>
  <c r="I601" s="1"/>
  <c r="I600" s="1"/>
  <c r="I594" s="1"/>
  <c r="H603"/>
  <c r="H602" s="1"/>
  <c r="H601" s="1"/>
  <c r="H600" s="1"/>
  <c r="H594" s="1"/>
  <c r="G603"/>
  <c r="G602" s="1"/>
  <c r="G601" s="1"/>
  <c r="G600" s="1"/>
  <c r="G594" s="1"/>
  <c r="I542" l="1"/>
  <c r="H542" l="1"/>
  <c r="H331"/>
  <c r="I331"/>
  <c r="G331"/>
  <c r="G542" l="1"/>
  <c r="H643"/>
  <c r="H642" s="1"/>
  <c r="H641" s="1"/>
  <c r="E32" i="3" s="1"/>
  <c r="I643" i="1"/>
  <c r="I642" s="1"/>
  <c r="I641" s="1"/>
  <c r="F32" i="3" s="1"/>
  <c r="G643" i="1"/>
  <c r="G642" s="1"/>
  <c r="G641" s="1"/>
  <c r="G640" l="1"/>
  <c r="D32" i="3"/>
  <c r="I640" i="1"/>
  <c r="H640"/>
  <c r="H592" l="1"/>
  <c r="I655" l="1"/>
  <c r="I654" s="1"/>
  <c r="I653" s="1"/>
  <c r="H655"/>
  <c r="H654" s="1"/>
  <c r="H653" s="1"/>
  <c r="G655"/>
  <c r="G654" s="1"/>
  <c r="G653" s="1"/>
  <c r="D47" i="3" s="1"/>
  <c r="I650" i="1"/>
  <c r="H650"/>
  <c r="G650"/>
  <c r="I638"/>
  <c r="I637" s="1"/>
  <c r="H638"/>
  <c r="H637" s="1"/>
  <c r="G638"/>
  <c r="G637" s="1"/>
  <c r="I632"/>
  <c r="H632"/>
  <c r="G632"/>
  <c r="I629"/>
  <c r="H629"/>
  <c r="G629"/>
  <c r="I623"/>
  <c r="I622" s="1"/>
  <c r="I621" s="1"/>
  <c r="F14" i="3" s="1"/>
  <c r="H623" i="1"/>
  <c r="H622" s="1"/>
  <c r="H621" s="1"/>
  <c r="E14" i="3" s="1"/>
  <c r="G623" i="1"/>
  <c r="G622" s="1"/>
  <c r="G621" s="1"/>
  <c r="D14" i="3" s="1"/>
  <c r="I618" i="1"/>
  <c r="H618"/>
  <c r="G618"/>
  <c r="I592"/>
  <c r="G592"/>
  <c r="I590"/>
  <c r="H590"/>
  <c r="G590"/>
  <c r="I574"/>
  <c r="H574"/>
  <c r="G574"/>
  <c r="I568"/>
  <c r="I555" s="1"/>
  <c r="H568"/>
  <c r="H555" s="1"/>
  <c r="G568"/>
  <c r="G555" s="1"/>
  <c r="G534"/>
  <c r="G533" s="1"/>
  <c r="G532" s="1"/>
  <c r="G531" s="1"/>
  <c r="I534"/>
  <c r="I533" s="1"/>
  <c r="I532" s="1"/>
  <c r="I531" s="1"/>
  <c r="H534"/>
  <c r="H533" s="1"/>
  <c r="H532" s="1"/>
  <c r="H531" s="1"/>
  <c r="I526"/>
  <c r="I525" s="1"/>
  <c r="H526"/>
  <c r="H525" s="1"/>
  <c r="G526"/>
  <c r="G525" s="1"/>
  <c r="I351"/>
  <c r="I350" s="1"/>
  <c r="I349" s="1"/>
  <c r="H351"/>
  <c r="H350" s="1"/>
  <c r="H349" s="1"/>
  <c r="G351"/>
  <c r="G350" s="1"/>
  <c r="G349" s="1"/>
  <c r="G530" l="1"/>
  <c r="D31" i="3" s="1"/>
  <c r="I530" i="1"/>
  <c r="F31" i="3" s="1"/>
  <c r="H530" i="1"/>
  <c r="E31" i="3" s="1"/>
  <c r="D39"/>
  <c r="E39"/>
  <c r="F39"/>
  <c r="I511" i="1"/>
  <c r="F29" i="3" s="1"/>
  <c r="H511" i="1"/>
  <c r="E29" i="3" s="1"/>
  <c r="G511" i="1"/>
  <c r="D29" i="3" s="1"/>
  <c r="G652" i="1"/>
  <c r="H652"/>
  <c r="E47" i="3"/>
  <c r="I652" i="1"/>
  <c r="F47" i="3"/>
  <c r="I647" i="1"/>
  <c r="I646" s="1"/>
  <c r="F37" i="3" s="1"/>
  <c r="I649" i="1"/>
  <c r="I648" s="1"/>
  <c r="H647"/>
  <c r="H646" s="1"/>
  <c r="E37" i="3" s="1"/>
  <c r="H649" i="1"/>
  <c r="H648" s="1"/>
  <c r="G647"/>
  <c r="G646" s="1"/>
  <c r="D37" i="3" s="1"/>
  <c r="G649" i="1"/>
  <c r="G648" s="1"/>
  <c r="I628"/>
  <c r="I627" s="1"/>
  <c r="I626" s="1"/>
  <c r="I625" s="1"/>
  <c r="G617"/>
  <c r="G616" s="1"/>
  <c r="G615" s="1"/>
  <c r="G614" s="1"/>
  <c r="D13" i="3" s="1"/>
  <c r="H617" i="1"/>
  <c r="H616" s="1"/>
  <c r="H615" s="1"/>
  <c r="H614" s="1"/>
  <c r="E13" i="3" s="1"/>
  <c r="I617" i="1"/>
  <c r="I616" s="1"/>
  <c r="I615" s="1"/>
  <c r="I614" s="1"/>
  <c r="F13" i="3" s="1"/>
  <c r="G628" i="1"/>
  <c r="G627" s="1"/>
  <c r="G626" s="1"/>
  <c r="G625" s="1"/>
  <c r="H628"/>
  <c r="H627" s="1"/>
  <c r="H626" s="1"/>
  <c r="H625" s="1"/>
  <c r="H589"/>
  <c r="I589"/>
  <c r="G589"/>
  <c r="H398"/>
  <c r="I398"/>
  <c r="G645" l="1"/>
  <c r="I397"/>
  <c r="F28" i="3" s="1"/>
  <c r="H397" i="1"/>
  <c r="E28" i="3" s="1"/>
  <c r="G397" i="1"/>
  <c r="D28" i="3" s="1"/>
  <c r="H645" i="1"/>
  <c r="I645"/>
  <c r="H588"/>
  <c r="H583" s="1"/>
  <c r="H582" s="1"/>
  <c r="H581" s="1"/>
  <c r="I588"/>
  <c r="I583" s="1"/>
  <c r="I582" s="1"/>
  <c r="I581" s="1"/>
  <c r="G588"/>
  <c r="G583" s="1"/>
  <c r="G582" s="1"/>
  <c r="G581" s="1"/>
  <c r="G613"/>
  <c r="H613"/>
  <c r="I613"/>
  <c r="I348"/>
  <c r="H348"/>
  <c r="G348"/>
  <c r="H605"/>
  <c r="I605"/>
  <c r="G605"/>
  <c r="I529"/>
  <c r="G612" l="1"/>
  <c r="I612"/>
  <c r="H612"/>
  <c r="I347"/>
  <c r="F27" i="3" s="1"/>
  <c r="H347" i="1"/>
  <c r="E27" i="3" s="1"/>
  <c r="G347" i="1"/>
  <c r="D27" i="3" s="1"/>
  <c r="D46"/>
  <c r="F46"/>
  <c r="E46"/>
  <c r="G529" i="1"/>
  <c r="H529"/>
  <c r="I159" l="1"/>
  <c r="H159"/>
  <c r="G159"/>
  <c r="G158" s="1"/>
  <c r="G157" s="1"/>
  <c r="H158" l="1"/>
  <c r="H157" s="1"/>
  <c r="H156" s="1"/>
  <c r="I158"/>
  <c r="I157" s="1"/>
  <c r="I156" s="1"/>
  <c r="G156"/>
  <c r="G113" l="1"/>
  <c r="I32" l="1"/>
  <c r="I31" s="1"/>
  <c r="I30" s="1"/>
  <c r="I29" s="1"/>
  <c r="I13"/>
  <c r="H32"/>
  <c r="H31" s="1"/>
  <c r="H30" s="1"/>
  <c r="H29" s="1"/>
  <c r="H13"/>
  <c r="I12" l="1"/>
  <c r="I11" s="1"/>
  <c r="F10" i="3" s="1"/>
  <c r="H12" i="1"/>
  <c r="H11" s="1"/>
  <c r="E10" i="3" s="1"/>
  <c r="I10" i="1" l="1"/>
  <c r="H10"/>
  <c r="G89" l="1"/>
  <c r="G88" s="1"/>
  <c r="G87" s="1"/>
  <c r="G86" s="1"/>
  <c r="H89"/>
  <c r="H88" s="1"/>
  <c r="H87" s="1"/>
  <c r="H86" s="1"/>
  <c r="I89"/>
  <c r="I88" s="1"/>
  <c r="I87" s="1"/>
  <c r="I86" s="1"/>
  <c r="H113" l="1"/>
  <c r="H112" s="1"/>
  <c r="I113"/>
  <c r="I112" s="1"/>
  <c r="G112"/>
  <c r="G32" l="1"/>
  <c r="G31" s="1"/>
  <c r="G30" s="1"/>
  <c r="G29" l="1"/>
  <c r="G74" l="1"/>
  <c r="G77" l="1"/>
  <c r="I314" l="1"/>
  <c r="I300"/>
  <c r="I297" s="1"/>
  <c r="I290" s="1"/>
  <c r="I307"/>
  <c r="I330"/>
  <c r="I328"/>
  <c r="I327" s="1"/>
  <c r="I319"/>
  <c r="I318" s="1"/>
  <c r="I317" s="1"/>
  <c r="I316" s="1"/>
  <c r="I171"/>
  <c r="I170" s="1"/>
  <c r="I140" s="1"/>
  <c r="I94"/>
  <c r="I93" s="1"/>
  <c r="I79"/>
  <c r="I77"/>
  <c r="I74"/>
  <c r="I68"/>
  <c r="I67" s="1"/>
  <c r="I66" s="1"/>
  <c r="F12" i="3" s="1"/>
  <c r="I63" i="1"/>
  <c r="I62" s="1"/>
  <c r="I59"/>
  <c r="I58" s="1"/>
  <c r="I57" s="1"/>
  <c r="I46"/>
  <c r="I45" s="1"/>
  <c r="I44" s="1"/>
  <c r="I43" s="1"/>
  <c r="I53"/>
  <c r="I52" s="1"/>
  <c r="I51" s="1"/>
  <c r="I50" s="1"/>
  <c r="I40"/>
  <c r="I73" l="1"/>
  <c r="I72" s="1"/>
  <c r="I306"/>
  <c r="I305" s="1"/>
  <c r="H91" i="2"/>
  <c r="I56" i="1"/>
  <c r="I42" s="1"/>
  <c r="F11" i="3" s="1"/>
  <c r="I326" i="1"/>
  <c r="I321" s="1"/>
  <c r="I311"/>
  <c r="I313"/>
  <c r="I312" s="1"/>
  <c r="I91"/>
  <c r="I92"/>
  <c r="I39"/>
  <c r="I38" s="1"/>
  <c r="I37" s="1"/>
  <c r="I36" s="1"/>
  <c r="I127"/>
  <c r="I126" s="1"/>
  <c r="F9" i="3" l="1"/>
  <c r="F18"/>
  <c r="I289" i="1"/>
  <c r="I304"/>
  <c r="H89" i="2"/>
  <c r="H86" s="1"/>
  <c r="H79" s="1"/>
  <c r="H78" s="1"/>
  <c r="H890" s="1"/>
  <c r="I71" i="1"/>
  <c r="I337"/>
  <c r="F26" i="3" s="1"/>
  <c r="F19"/>
  <c r="I70" i="1" l="1"/>
  <c r="I35" s="1"/>
  <c r="I288"/>
  <c r="I117"/>
  <c r="I116" s="1"/>
  <c r="I336"/>
  <c r="I9"/>
  <c r="H314"/>
  <c r="H300"/>
  <c r="H297" s="1"/>
  <c r="H290" s="1"/>
  <c r="H307"/>
  <c r="H330"/>
  <c r="H328"/>
  <c r="H327" s="1"/>
  <c r="H319"/>
  <c r="H318" s="1"/>
  <c r="H317" s="1"/>
  <c r="H316" s="1"/>
  <c r="H171"/>
  <c r="H170" s="1"/>
  <c r="H140" s="1"/>
  <c r="H94"/>
  <c r="H93" s="1"/>
  <c r="H79"/>
  <c r="H77"/>
  <c r="H74"/>
  <c r="H68"/>
  <c r="H67" s="1"/>
  <c r="H66" s="1"/>
  <c r="E12" i="3" s="1"/>
  <c r="H63" i="1"/>
  <c r="H62" s="1"/>
  <c r="H59"/>
  <c r="H58" s="1"/>
  <c r="H57" s="1"/>
  <c r="H46"/>
  <c r="H45" s="1"/>
  <c r="H44" s="1"/>
  <c r="H43" s="1"/>
  <c r="H53"/>
  <c r="H52" s="1"/>
  <c r="H51" s="1"/>
  <c r="H50" s="1"/>
  <c r="H40"/>
  <c r="I187" l="1"/>
  <c r="F24" i="3"/>
  <c r="F21" s="1"/>
  <c r="H73" i="1"/>
  <c r="H72" s="1"/>
  <c r="F15" i="3"/>
  <c r="F8" s="1"/>
  <c r="F17"/>
  <c r="F16" s="1"/>
  <c r="H306" i="1"/>
  <c r="H305" s="1"/>
  <c r="G91" i="2"/>
  <c r="H56" i="1"/>
  <c r="H42" s="1"/>
  <c r="H326"/>
  <c r="H321" s="1"/>
  <c r="H311"/>
  <c r="H313"/>
  <c r="H312" s="1"/>
  <c r="H91"/>
  <c r="H92"/>
  <c r="H39"/>
  <c r="H38" s="1"/>
  <c r="H37" s="1"/>
  <c r="H36" s="1"/>
  <c r="E9" i="3" s="1"/>
  <c r="F33"/>
  <c r="F30"/>
  <c r="F40"/>
  <c r="F43"/>
  <c r="F25"/>
  <c r="H127" i="1"/>
  <c r="H126" s="1"/>
  <c r="E11" i="3" l="1"/>
  <c r="I34" i="1"/>
  <c r="I1283" s="1"/>
  <c r="H892" i="2" s="1"/>
  <c r="H894" s="1"/>
  <c r="E18" i="3"/>
  <c r="H289" i="1"/>
  <c r="H304"/>
  <c r="G89" i="2"/>
  <c r="G86" s="1"/>
  <c r="G79" s="1"/>
  <c r="G78" s="1"/>
  <c r="G890" s="1"/>
  <c r="H71" i="1"/>
  <c r="H337"/>
  <c r="E26" i="3" s="1"/>
  <c r="E19"/>
  <c r="F48"/>
  <c r="F56" s="1"/>
  <c r="E30"/>
  <c r="H9" i="1"/>
  <c r="I1287" l="1"/>
  <c r="H70"/>
  <c r="H35" s="1"/>
  <c r="H288"/>
  <c r="H117"/>
  <c r="H116" s="1"/>
  <c r="F58" i="3"/>
  <c r="E25"/>
  <c r="H336" i="1"/>
  <c r="H187" l="1"/>
  <c r="E24" i="3"/>
  <c r="E21" s="1"/>
  <c r="E17"/>
  <c r="E16" s="1"/>
  <c r="E15"/>
  <c r="E8" s="1"/>
  <c r="F59"/>
  <c r="E40"/>
  <c r="E43"/>
  <c r="H34" i="1" l="1"/>
  <c r="H1283" s="1"/>
  <c r="E48" i="3"/>
  <c r="E33"/>
  <c r="G892" i="2" l="1"/>
  <c r="G894" s="1"/>
  <c r="E56" i="3"/>
  <c r="H1287" i="1"/>
  <c r="E58" i="3"/>
  <c r="E59" l="1"/>
  <c r="G314" i="1"/>
  <c r="G311" l="1"/>
  <c r="G313"/>
  <c r="G312" s="1"/>
  <c r="G13" l="1"/>
  <c r="G59" l="1"/>
  <c r="G58" s="1"/>
  <c r="G57" s="1"/>
  <c r="G94"/>
  <c r="G93" s="1"/>
  <c r="G300"/>
  <c r="G297" s="1"/>
  <c r="G290" s="1"/>
  <c r="G21"/>
  <c r="G319"/>
  <c r="G318" s="1"/>
  <c r="G317" s="1"/>
  <c r="G316" s="1"/>
  <c r="G26"/>
  <c r="G17"/>
  <c r="G12" s="1"/>
  <c r="G11" s="1"/>
  <c r="D10" i="3" s="1"/>
  <c r="G330" i="1"/>
  <c r="G53"/>
  <c r="G52" s="1"/>
  <c r="G51" s="1"/>
  <c r="G50" s="1"/>
  <c r="G171"/>
  <c r="G170" s="1"/>
  <c r="G140" s="1"/>
  <c r="G307"/>
  <c r="G337"/>
  <c r="G328"/>
  <c r="G327" s="1"/>
  <c r="G68"/>
  <c r="G63"/>
  <c r="G62" s="1"/>
  <c r="G24"/>
  <c r="G79"/>
  <c r="G73" s="1"/>
  <c r="G72" s="1"/>
  <c r="G71" s="1"/>
  <c r="G46"/>
  <c r="G45" s="1"/>
  <c r="G44" s="1"/>
  <c r="G43" s="1"/>
  <c r="G40"/>
  <c r="G39" s="1"/>
  <c r="G38" s="1"/>
  <c r="G37" s="1"/>
  <c r="G67" l="1"/>
  <c r="G66" s="1"/>
  <c r="G336"/>
  <c r="D26" i="3"/>
  <c r="G306" i="1"/>
  <c r="G305" s="1"/>
  <c r="F91" i="2"/>
  <c r="G326" i="1"/>
  <c r="G321" s="1"/>
  <c r="G56"/>
  <c r="G91"/>
  <c r="G70" s="1"/>
  <c r="G92"/>
  <c r="G20"/>
  <c r="G19" s="1"/>
  <c r="G36"/>
  <c r="D9" i="3" s="1"/>
  <c r="G127" i="1"/>
  <c r="G126" s="1"/>
  <c r="G42" l="1"/>
  <c r="D11" i="3" s="1"/>
  <c r="D12"/>
  <c r="D15"/>
  <c r="D18"/>
  <c r="G117" i="1"/>
  <c r="G289"/>
  <c r="G304"/>
  <c r="G288" s="1"/>
  <c r="G187" s="1"/>
  <c r="F89" i="2"/>
  <c r="F86" s="1"/>
  <c r="F79" s="1"/>
  <c r="F78" s="1"/>
  <c r="F890" s="1"/>
  <c r="D19" i="3"/>
  <c r="G10" i="1"/>
  <c r="G9" s="1"/>
  <c r="G35" l="1"/>
  <c r="D24" i="3"/>
  <c r="D17"/>
  <c r="D16" s="1"/>
  <c r="D8"/>
  <c r="D30"/>
  <c r="D25"/>
  <c r="G34" i="1" l="1"/>
  <c r="D21" i="3"/>
  <c r="D43"/>
  <c r="D48"/>
  <c r="D33" l="1"/>
  <c r="D42" l="1"/>
  <c r="G1221" i="1"/>
  <c r="G1183" l="1"/>
  <c r="G1283" s="1"/>
  <c r="D41" i="3"/>
  <c r="D40" s="1"/>
  <c r="D56" s="1"/>
  <c r="G1287" i="1" l="1"/>
  <c r="F892" i="2"/>
  <c r="D58" i="3"/>
  <c r="D59" s="1"/>
  <c r="F894" i="2" l="1"/>
</calcChain>
</file>

<file path=xl/sharedStrings.xml><?xml version="1.0" encoding="utf-8"?>
<sst xmlns="http://schemas.openxmlformats.org/spreadsheetml/2006/main" count="8264" uniqueCount="911">
  <si>
    <t>Главные распорядители, наименование БК</t>
  </si>
  <si>
    <t>Коды ведомственной классификации</t>
  </si>
  <si>
    <t>ведомство</t>
  </si>
  <si>
    <t>раздел</t>
  </si>
  <si>
    <t>подраздел</t>
  </si>
  <si>
    <t>целевая статья</t>
  </si>
  <si>
    <t>Национальная экономика</t>
  </si>
  <si>
    <t>04</t>
  </si>
  <si>
    <t>Транспорт</t>
  </si>
  <si>
    <t>08</t>
  </si>
  <si>
    <t>Иные бюджетные ассигнования</t>
  </si>
  <si>
    <t>Другие вопросы в области национальной экономики</t>
  </si>
  <si>
    <t>12</t>
  </si>
  <si>
    <t>Социальная политика</t>
  </si>
  <si>
    <t>10</t>
  </si>
  <si>
    <t>00</t>
  </si>
  <si>
    <t>Пенсионное обеспечение</t>
  </si>
  <si>
    <t>01</t>
  </si>
  <si>
    <t>Расходы на реализацию отраслевых мероприятий</t>
  </si>
  <si>
    <t>Социальное обеспечение и иные выплаты населению</t>
  </si>
  <si>
    <t>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</si>
  <si>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</si>
  <si>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</si>
  <si>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Социальное обеспечение населения</t>
  </si>
  <si>
    <t>03</t>
  </si>
  <si>
    <t>Другие вопросы в области социальной политики</t>
  </si>
  <si>
    <t>06</t>
  </si>
  <si>
    <t>Центральный аппарат</t>
  </si>
  <si>
    <t>291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</si>
  <si>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</si>
  <si>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местного самоуправления</t>
  </si>
  <si>
    <t>100</t>
  </si>
  <si>
    <t>200</t>
  </si>
  <si>
    <t>Другие общегосударственные вопросы</t>
  </si>
  <si>
    <t>13</t>
  </si>
  <si>
    <t>Транспортное обеспечение органов местного самоуправления</t>
  </si>
  <si>
    <t>800</t>
  </si>
  <si>
    <t>Эксплуатация оборудования, помещений, зданий органами местного самоуправления</t>
  </si>
  <si>
    <t>Реализация муниципальных функций, связанных с общегосударственным управлением</t>
  </si>
  <si>
    <t>300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</si>
  <si>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</si>
  <si>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99 0 00 20401</t>
  </si>
  <si>
    <t>99 0 00 21100</t>
  </si>
  <si>
    <t>99 0 00 22010</t>
  </si>
  <si>
    <t>99 0 00 22020</t>
  </si>
  <si>
    <t>99 0 00 23000</t>
  </si>
  <si>
    <t>Образование</t>
  </si>
  <si>
    <t>07</t>
  </si>
  <si>
    <t>Дополнительное образование детей</t>
  </si>
  <si>
    <t>600</t>
  </si>
  <si>
    <t>Резервные фонды</t>
  </si>
  <si>
    <t>Наименование</t>
  </si>
  <si>
    <t>Целевая статья</t>
  </si>
  <si>
    <t>Группа вида расходов</t>
  </si>
  <si>
    <t>группа вида расходов</t>
  </si>
  <si>
    <t>Раздел</t>
  </si>
  <si>
    <t>Подраздел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</si>
  <si>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</si>
  <si>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</si>
  <si>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</si>
  <si>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</si>
  <si>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05</t>
  </si>
  <si>
    <t>11</t>
  </si>
  <si>
    <t>Органы юстиции</t>
  </si>
  <si>
    <t>09</t>
  </si>
  <si>
    <t>Дорожное хозяйство ( дорожные фонды)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</si>
  <si>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</si>
  <si>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</si>
  <si>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</si>
  <si>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</si>
  <si>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Другие вопросы в области охраны окружающей среды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</si>
  <si>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</si>
  <si>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</si>
  <si>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</si>
  <si>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</si>
  <si>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</t>
  </si>
  <si>
    <t>Охрана семьи и детства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</si>
  <si>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</si>
  <si>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</si>
  <si>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</si>
  <si>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</si>
  <si>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ВСЕГО</t>
  </si>
  <si>
    <t>Непрограммные направления расходов</t>
  </si>
  <si>
    <t>99 0 00 00000</t>
  </si>
  <si>
    <t>99 0 00 04000</t>
  </si>
  <si>
    <t>99 0 00 03560</t>
  </si>
  <si>
    <t>99 0 00 03550</t>
  </si>
  <si>
    <t>284</t>
  </si>
  <si>
    <t>Глава муниципального образования</t>
  </si>
  <si>
    <t>Осуществление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</si>
  <si>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субсидий бюджетным, автономным учреждениям и иным некоммерческим организациям</t>
  </si>
  <si>
    <t>Национальная безопасность и правоохранительная деятельность</t>
  </si>
  <si>
    <t>Жилищно-коммунальное хозяйство</t>
  </si>
  <si>
    <t xml:space="preserve">05 </t>
  </si>
  <si>
    <t>Охрана объектов растительного и животного мира и среды их обитания</t>
  </si>
  <si>
    <t>400</t>
  </si>
  <si>
    <t>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</si>
  <si>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Функционирование Правительства РФ, высших исполнительных органов государственной власти субъектов РФ, местных администраций</t>
  </si>
  <si>
    <t>Физическая культура и спорт</t>
  </si>
  <si>
    <t>Дорожное хозяйство (дорожные фонды)</t>
  </si>
  <si>
    <t>Капитальные вложения в объекты государственной (муниципальной) собственности</t>
  </si>
  <si>
    <t>Целевой финансовый резерв для ликвидации последствий чрезвычайных ситуаций природного и техногенного характера</t>
  </si>
  <si>
    <t>99 0 00 18150</t>
  </si>
  <si>
    <t>Охрана окружающей среды</t>
  </si>
  <si>
    <t>Культура и кинематография</t>
  </si>
  <si>
    <t>(тыс.рублей)</t>
  </si>
  <si>
    <t>Непрограммное направление расходов</t>
  </si>
  <si>
    <t xml:space="preserve">Реализация переданных государственных полномочий в области охраны труда </t>
  </si>
  <si>
    <t>99 0 00 51200</t>
  </si>
  <si>
    <t>Муниципальная программа "Обеспечение деятельности муниципального бюджетного учреждения "Миасский окружной архив "</t>
  </si>
  <si>
    <t>Муниципальная программа "Формирование благоприятного инвестиционного климата"</t>
  </si>
  <si>
    <t>99 0 00 59300</t>
  </si>
  <si>
    <t>Условно утверждаемые расходы</t>
  </si>
  <si>
    <t>Профессиональная подготовка, переподготовка и повышение квалификации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</si>
  <si>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</si>
  <si>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</si>
  <si>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Проведение комплексных кадастровых работ на территории Челябинской области</t>
  </si>
  <si>
    <t xml:space="preserve">Реализация мероприятий по обеспечению своевременной и полной выплаты заработной платы </t>
  </si>
  <si>
    <t>Охрана окружающей  среды</t>
  </si>
  <si>
    <t>Культура, кинематография</t>
  </si>
  <si>
    <t>Другие вопросы в области культуры, кинематографии</t>
  </si>
  <si>
    <t>Непрограммные направление расходов</t>
  </si>
  <si>
    <t>Профессиональная подготовка, переподготовка  и повышение квалификации</t>
  </si>
  <si>
    <t>99 0 00 03570</t>
  </si>
  <si>
    <t>Реализация мероприятий за счет "экологических платежей"</t>
  </si>
  <si>
    <t xml:space="preserve"> 2026 год      </t>
  </si>
  <si>
    <t>99 0 00 99060</t>
  </si>
  <si>
    <t>99 0 00 99400</t>
  </si>
  <si>
    <t>Проведение комплексных кадастровых работ на территории Челябинской области за счет средств областного бюджета</t>
  </si>
  <si>
    <t>01 0 00 00000</t>
  </si>
  <si>
    <t>02 0 00 00000</t>
  </si>
  <si>
    <t>04 0 00 00000</t>
  </si>
  <si>
    <t>05 0 00 00000</t>
  </si>
  <si>
    <t>06 0 00 00000</t>
  </si>
  <si>
    <t>15 0 00 00000</t>
  </si>
  <si>
    <t>09 0 00 00000</t>
  </si>
  <si>
    <t>10 0 00 00000</t>
  </si>
  <si>
    <t>13 0 00 00000</t>
  </si>
  <si>
    <t>14 0 00 00000</t>
  </si>
  <si>
    <t>11 0 00 00000</t>
  </si>
  <si>
    <t>07 0 00 00000</t>
  </si>
  <si>
    <t>12 0 00 00000</t>
  </si>
  <si>
    <t>08 0 00 00000</t>
  </si>
  <si>
    <t>Комплексы процессных мероприятий</t>
  </si>
  <si>
    <t>08 4 00 00000</t>
  </si>
  <si>
    <t>08 4 01 00000</t>
  </si>
  <si>
    <t>Региональные проекты, реализуемые в составе национальных проектов</t>
  </si>
  <si>
    <t xml:space="preserve">Комплексы процессных мероприятий </t>
  </si>
  <si>
    <t>01 4 01 00000</t>
  </si>
  <si>
    <t>01 4 01 20300</t>
  </si>
  <si>
    <t>01 4 00 00000</t>
  </si>
  <si>
    <t>01 4 01 20401</t>
  </si>
  <si>
    <t>02 4 00 00000</t>
  </si>
  <si>
    <t>02 4 01 00000</t>
  </si>
  <si>
    <t>02 4 01 67020</t>
  </si>
  <si>
    <t>04 4 00 00000</t>
  </si>
  <si>
    <t>04 4 01 00000</t>
  </si>
  <si>
    <t>01 4 01 22010</t>
  </si>
  <si>
    <t>01 4 01 22020</t>
  </si>
  <si>
    <t>01 4 01 23000</t>
  </si>
  <si>
    <t>05 4 00 00000</t>
  </si>
  <si>
    <t>05 4 01 00000</t>
  </si>
  <si>
    <t>15 4 00 00000</t>
  </si>
  <si>
    <t>06 4 00 00000</t>
  </si>
  <si>
    <t>15 4 01 00000</t>
  </si>
  <si>
    <t>15 4 02 00000</t>
  </si>
  <si>
    <t>07 4 00 00000</t>
  </si>
  <si>
    <t>07 4 02 00000</t>
  </si>
  <si>
    <t>11 4 00 00000</t>
  </si>
  <si>
    <t>12 4 01 00000</t>
  </si>
  <si>
    <t>11 4 01 00000</t>
  </si>
  <si>
    <t>12 4 01 S1030</t>
  </si>
  <si>
    <t>12 4 00 00000</t>
  </si>
  <si>
    <t>13 4 00 00000</t>
  </si>
  <si>
    <t>13 4 01 00000</t>
  </si>
  <si>
    <t>14 4 00 00000</t>
  </si>
  <si>
    <t>14 4 01 00000</t>
  </si>
  <si>
    <t>14 4 01 73121</t>
  </si>
  <si>
    <t>14 4 02 00000</t>
  </si>
  <si>
    <t>14 4 02 73121</t>
  </si>
  <si>
    <t>06 4 01 00000</t>
  </si>
  <si>
    <t>06 4 01 22030</t>
  </si>
  <si>
    <t>10 4 00 00000</t>
  </si>
  <si>
    <t>10 4 01 00000</t>
  </si>
  <si>
    <t>Региональные проекты, реализуемые вне национальных проектов</t>
  </si>
  <si>
    <t>18 0 00 00000</t>
  </si>
  <si>
    <t>18 4 01 00000</t>
  </si>
  <si>
    <t>18 4 00 00000</t>
  </si>
  <si>
    <t>08 4 02 00000</t>
  </si>
  <si>
    <t>08 4 02 28190</t>
  </si>
  <si>
    <t>08 4 02 R0820</t>
  </si>
  <si>
    <t>26 0 00 00000</t>
  </si>
  <si>
    <t>26 4 00 00000</t>
  </si>
  <si>
    <t>25 0 00 00000</t>
  </si>
  <si>
    <t>25 4 00 00000</t>
  </si>
  <si>
    <t>25 4 01 00000</t>
  </si>
  <si>
    <t>25 4 01 20401</t>
  </si>
  <si>
    <t>25 4 01 22010</t>
  </si>
  <si>
    <t>25 4 01 22020</t>
  </si>
  <si>
    <t>25 4 01 23000</t>
  </si>
  <si>
    <t>04 4 02 00000</t>
  </si>
  <si>
    <t>Комплекс процессных мероприятий "Мероприятия по предупреждению безнадзорности, беспризорности, правонарушений и антиобщественных действий несовершеннолетних"</t>
  </si>
  <si>
    <t>Комплекс процессных мероприятий "Обеспечение деятельности комиссии по делам несовершеннолетних и защите их прав"</t>
  </si>
  <si>
    <t>Комплекс процессных мероприятий  "Содействие росту экономического потенциала туризма"</t>
  </si>
  <si>
    <t xml:space="preserve">Расходы на реализацию отраслевых мероприятий </t>
  </si>
  <si>
    <t>01 4 02 23000</t>
  </si>
  <si>
    <t>01 4 02 00000</t>
  </si>
  <si>
    <t>26 4 07 00000</t>
  </si>
  <si>
    <t>Комплекс процессных мероприятий "Обеспечение содержания и функционирования МБУ "Архив"</t>
  </si>
  <si>
    <t>Комплекс процессных мероприятий "Осуществление переданных государственных полномочий"</t>
  </si>
  <si>
    <t>15 4 02 12010</t>
  </si>
  <si>
    <t xml:space="preserve">Содержание имущества, находящегося в муниципальной собственности </t>
  </si>
  <si>
    <t xml:space="preserve">Приобретение имущества для муниципальных  нужд </t>
  </si>
  <si>
    <t>06 4 01 22040</t>
  </si>
  <si>
    <t>Комплекс процессных мероприятий "Обеспечение повышения уровня благоустройства кладбищ и качества ритуальных услуг"</t>
  </si>
  <si>
    <t>Организация погребения умерших на безвозмездной основе (в рамках гарантированного перечня услуг по погребению)</t>
  </si>
  <si>
    <t>Обеспечение деятельности муниципальных учреждений</t>
  </si>
  <si>
    <t>15 4 01 11000</t>
  </si>
  <si>
    <t>07 4 02 16000</t>
  </si>
  <si>
    <t>05 4 01 16000</t>
  </si>
  <si>
    <t>10 4 02 00000</t>
  </si>
  <si>
    <t>10 4 01 16000</t>
  </si>
  <si>
    <t>08 4 01 16000</t>
  </si>
  <si>
    <t>16 0 00 00000</t>
  </si>
  <si>
    <t>Муниципальная программа "Чистый город "</t>
  </si>
  <si>
    <t>17 0 00 00000</t>
  </si>
  <si>
    <t>19 0 00 00000</t>
  </si>
  <si>
    <t>20 0 00 00000</t>
  </si>
  <si>
    <t>21 0 00 00000</t>
  </si>
  <si>
    <t>22 0 00 00000</t>
  </si>
  <si>
    <t>23 0 00 00000</t>
  </si>
  <si>
    <t>24 0 00 00000</t>
  </si>
  <si>
    <t>26 4 07 16000</t>
  </si>
  <si>
    <t>285</t>
  </si>
  <si>
    <t>27 0 00 00000</t>
  </si>
  <si>
    <t>28 0 00 00000</t>
  </si>
  <si>
    <t>29 0 00 00000</t>
  </si>
  <si>
    <t>30 0 00 00000</t>
  </si>
  <si>
    <t>31 0 00 00000</t>
  </si>
  <si>
    <t>Комплекс процессных мероприятий "Создание условий для развития деятельности субъектов малого и среднего предпринимательства и "самозанятых"</t>
  </si>
  <si>
    <t>13 4 01 16000</t>
  </si>
  <si>
    <t>10 4 02 11000</t>
  </si>
  <si>
    <t>18 4 01 08300</t>
  </si>
  <si>
    <t>08 2 00 00000</t>
  </si>
  <si>
    <t>08 2 03 00000</t>
  </si>
  <si>
    <t>08 2 03 L4970</t>
  </si>
  <si>
    <t>Региональные проекты, вне национальных проектов</t>
  </si>
  <si>
    <t>Региональный проект "Оказание молодым семьям государственной поддержки для улучшения жилищных условий"</t>
  </si>
  <si>
    <t>Комплекс процессных мероприятий "Организация и осуществление деятельности МКУ "Комитет по строительству"</t>
  </si>
  <si>
    <t>11 4 01 11000</t>
  </si>
  <si>
    <t>Комплекс процессных мероприятий "Выполнение кадастровых работ с целью внесения сведений о земельных участках в Единый государственный реестр недвижимости"</t>
  </si>
  <si>
    <t>07 4 03 00000</t>
  </si>
  <si>
    <t>07 4 03 16000</t>
  </si>
  <si>
    <t>Комплекс процессных мероприятий "Подготовка документов в области градостроительной деятельности"</t>
  </si>
  <si>
    <t>07 4 01 00000</t>
  </si>
  <si>
    <t>07 4 01 16000</t>
  </si>
  <si>
    <t>07 4 03 L5110</t>
  </si>
  <si>
    <t>07 4 03 S9340</t>
  </si>
  <si>
    <t>09 4 00 00000</t>
  </si>
  <si>
    <t>09 4 01 00000</t>
  </si>
  <si>
    <t>09 4 01 11000</t>
  </si>
  <si>
    <t>09 4 02 00000</t>
  </si>
  <si>
    <t>09 4 02 16000</t>
  </si>
  <si>
    <t>09 4 03 00000</t>
  </si>
  <si>
    <t>09 4 03 16000</t>
  </si>
  <si>
    <t>09 4 04 00000</t>
  </si>
  <si>
    <t>09 4 04 16000</t>
  </si>
  <si>
    <t>Муниципальные проекты</t>
  </si>
  <si>
    <t>11 5 00 00000</t>
  </si>
  <si>
    <t>11 5 01 00000</t>
  </si>
  <si>
    <t>Бюджетные инвестиции в объекты капитального строительства государственной (муниципальной) собственности</t>
  </si>
  <si>
    <t>11 5 01 13000</t>
  </si>
  <si>
    <t>11 5 02 00000</t>
  </si>
  <si>
    <t>11 5 02 13000</t>
  </si>
  <si>
    <t>11 5 03 00000</t>
  </si>
  <si>
    <t>11 5 03 13000</t>
  </si>
  <si>
    <t>11 5 04 00000</t>
  </si>
  <si>
    <t>11 5 04 13000</t>
  </si>
  <si>
    <t>Проект "Сохранение, использование и популяризация историко-культурного наследия и объектов культурного наследия (памятников истории и культуры), находящихся в собственности Миасского городского округа"</t>
  </si>
  <si>
    <t>11 5 05 00000</t>
  </si>
  <si>
    <t>11 5 05 16000</t>
  </si>
  <si>
    <t>Обеспечение жильем молодых семей</t>
  </si>
  <si>
    <t xml:space="preserve">Осуществление переданных государственных полномочий по организации работы комиссий по делам несовершеннолетних и защите их прав </t>
  </si>
  <si>
    <t>Осуществление переданных государственных полномочий по комплектованию, учету, использованию и хранению архивных документов, отнесенных к государственной собственности Челябинской области</t>
  </si>
  <si>
    <t>Осуществление переданных государственных полномочий в области охраны труда</t>
  </si>
  <si>
    <t>99 0 00 99150</t>
  </si>
  <si>
    <t>Осуществление переданных государственных полномочий на государственную регистрацию актов гражданского состояния за счет средств областного бюджета</t>
  </si>
  <si>
    <t xml:space="preserve">Осуществление переданных государственных полномочий по установлению необходимости проведения капитального ремонта общего имущества в многоквартирном доме </t>
  </si>
  <si>
    <t>26 4 05 00000</t>
  </si>
  <si>
    <t>Реализация полномочий Российской Федерации на оплату жилищно-коммунальных услуг отдельным категориям граждан</t>
  </si>
  <si>
    <t>26 4 05 52500</t>
  </si>
  <si>
    <t>Доплаты к пенсиям государственных служащих субъектов Российской Федерации и муниципальных служащих</t>
  </si>
  <si>
    <t>26 4 05 84910</t>
  </si>
  <si>
    <t>Комплекс процессных мероприятий "Формирование доступной среды для инвалидов и маломобильных групп населения"</t>
  </si>
  <si>
    <t>26 4 02 00000</t>
  </si>
  <si>
    <t>26 4 02 16000</t>
  </si>
  <si>
    <t>26 4 05 28340</t>
  </si>
  <si>
    <t>26 4 05 28350</t>
  </si>
  <si>
    <t>26 4 05 28360</t>
  </si>
  <si>
    <t>26 4 05 28380</t>
  </si>
  <si>
    <t>26 4 05 28390</t>
  </si>
  <si>
    <t>26 4 05 28400</t>
  </si>
  <si>
    <t>26 4 05 28420</t>
  </si>
  <si>
    <t>26 4 05 28430</t>
  </si>
  <si>
    <t>26 4 05 28440</t>
  </si>
  <si>
    <t>26 4 05 28450</t>
  </si>
  <si>
    <t>26 4 05 28460</t>
  </si>
  <si>
    <t>26 4 05 52200</t>
  </si>
  <si>
    <t>Компенсация отдельным категориям граждан оплаты взноса на капитальный ремонт общего имущества в многоквартирном доме</t>
  </si>
  <si>
    <t>26 4 05 R4620</t>
  </si>
  <si>
    <t>Единовременное социальное пособие</t>
  </si>
  <si>
    <t>26 4 05 85051</t>
  </si>
  <si>
    <t>Социальная поддержка граждан, имеющих звание "Почетный гражданин города Миасса"</t>
  </si>
  <si>
    <t>26 4 05 85052</t>
  </si>
  <si>
    <t>Компенсация расходов на медицинское обслуживание муниципальным служащим, вышедшим на пенсию, включая членов их семей</t>
  </si>
  <si>
    <t>26 4 05 85054</t>
  </si>
  <si>
    <t>Приобретение и установка автономных пожарных извещателей раннего обнаружения пожаров в домах граждан пожилого возраста и других социально уязвимых групп населения</t>
  </si>
  <si>
    <t>26 4 05 85056</t>
  </si>
  <si>
    <t>Единовременная денежная выплата гражданам, заключившим контракт с Министерством обороны Российской Федерации о прохождении военной службы в Вооруженных силах Российской Федерации</t>
  </si>
  <si>
    <t>26 4 05 85057</t>
  </si>
  <si>
    <t>Оказание дополнительной медико-социальной помощи родителям, находящимся в трудной жизненной ситуации</t>
  </si>
  <si>
    <t>26 4 05 85058</t>
  </si>
  <si>
    <t>Общегородские мероприятия в области социальной политики</t>
  </si>
  <si>
    <t>26 4 05 85059</t>
  </si>
  <si>
    <t>26 4 06 00000</t>
  </si>
  <si>
    <t>26 4 06 85053</t>
  </si>
  <si>
    <t>27 4 00 00000</t>
  </si>
  <si>
    <t>Комплекс процессных мероприятий "Организация предоставления дополнительных мер социальной поддержки отдельным категориям граждан в части проезда в городском и пригородном транспорте общего пользования"</t>
  </si>
  <si>
    <t>27 4 01 00000</t>
  </si>
  <si>
    <t>Сопровождение автоматизированной системы оплаты проезда и изготовление социальных карт</t>
  </si>
  <si>
    <t>27 4 01 85060</t>
  </si>
  <si>
    <t>26 4 03 00000</t>
  </si>
  <si>
    <t>26 4 03 28040</t>
  </si>
  <si>
    <t>26 4 03 28050</t>
  </si>
  <si>
    <t>Комплекс процессных мероприятий "Предоставление мер социальной поддержки детям-сиротам и детям, оставшимся без попечения родителей"</t>
  </si>
  <si>
    <t>26 4 04 00000</t>
  </si>
  <si>
    <t>26 4 04 28200</t>
  </si>
  <si>
    <t>26 4 01 00000</t>
  </si>
  <si>
    <t>26 4 01 20401</t>
  </si>
  <si>
    <t>26 4 01 22010</t>
  </si>
  <si>
    <t>26 4 01 22020</t>
  </si>
  <si>
    <t>26 4 01 23000</t>
  </si>
  <si>
    <t>26 4 01 28120</t>
  </si>
  <si>
    <t>Осуществление переданных государственных полномочий по организации и осуществлению деятельности по опеке и попечительству</t>
  </si>
  <si>
    <t>26 4 01 28170</t>
  </si>
  <si>
    <t>26 4 01 28420</t>
  </si>
  <si>
    <t xml:space="preserve">Осуществление переданных государственных полномочий по назначению малоимущим семьям, малоимущим одиноко проживающим гражданам государственной социальной помощи, в том числе на основании социального контракта </t>
  </si>
  <si>
    <t>26 4 01 28560</t>
  </si>
  <si>
    <t>26 4 01 28580</t>
  </si>
  <si>
    <t>Осуществление переданных государственных полномочий по назначению единовременной выплаты отдельным категориям граждан в связи с проведением специальной военной операции на территориях Донецкой Народной Республики, Луганской Народной Республики, Запорожской области, Херсонской области и Украины и формированию электронных реестров для зачисления денежных средств на счета физических лиц, открытых в кредитных организациях</t>
  </si>
  <si>
    <t>26 4 01 28600</t>
  </si>
  <si>
    <t>Осуществление переданных государственных полномочий по назначению ежегодной денежной выплаты на приобретение одежды для посещения учебных занятий, а также спортивной формы для ребенка, обучающегося в общеобразовательной организации по очной форме обучения</t>
  </si>
  <si>
    <t>26 4 01 28770</t>
  </si>
  <si>
    <t>Организация работы органов управления социальной защиты населения муниципальных образований  (софинансирование)</t>
  </si>
  <si>
    <t>26 4 01 S8370</t>
  </si>
  <si>
    <t>Комплекс процессных мероприятий "Предоставление мер социальной поддержки отдельным категориям граждан"</t>
  </si>
  <si>
    <t xml:space="preserve">Реализация полномочий Российской Федерации по осуществлению ежегодной денежной выплаты лицам, награжденным нагрудным знаком "Почетный донор России" </t>
  </si>
  <si>
    <t>Комплекс процессных мероприятий "Обеспечение деятельности органов управления социальной защиты населения"</t>
  </si>
  <si>
    <t>287</t>
  </si>
  <si>
    <t>288</t>
  </si>
  <si>
    <t>Муниципальная  программа "Развитие системы образования в Миасском городском округе"</t>
  </si>
  <si>
    <t>29 4 00 00000</t>
  </si>
  <si>
    <t>29 4 01 00000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</si>
  <si>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</si>
  <si>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29 4 01 11000</t>
  </si>
  <si>
    <t>Комплекс процессных мероприятий "Поддержка и развитие образовательных организаций"</t>
  </si>
  <si>
    <t>29 4 02 00000</t>
  </si>
  <si>
    <t>29 4 02 16000</t>
  </si>
  <si>
    <t>Комплекс процессных мероприятий "Сопровождение функционирования и обеспечение безопасности организаций"</t>
  </si>
  <si>
    <t>29 4 08 00000</t>
  </si>
  <si>
    <t>29 4 08 16000</t>
  </si>
  <si>
    <t>Мероприятия по обеспечению антитеррористической защищенности объектов (территорий) муниципальных образовательных организаций</t>
  </si>
  <si>
    <t>29 4 08 S3500</t>
  </si>
  <si>
    <t>29 1 00 00000</t>
  </si>
  <si>
    <t>29 2 00 00000</t>
  </si>
  <si>
    <t>29 2 01 00000</t>
  </si>
  <si>
    <t>Реализация мероприятий по модернизации школьных систем образования</t>
  </si>
  <si>
    <t>Проведение ремонтных работ по замене оконных блоков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</si>
  <si>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и обеспечение дополнительного образования детей в муниципальных общеобразовательных организациях для обучающихся с ограниченными возможностями здоровья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</si>
  <si>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и обеспечение дополнительного образования детей в муниципальных общеобразовательных организациях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</si>
  <si>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</si>
  <si>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Обеспечение молоком (молочной продукцией) обучающихся по образовательным программам начального общего образования в муниципальных общеобразовательных организациях</t>
  </si>
  <si>
    <t>Комплекс процессных мероприятий "Поддержка и развитие профессионального мастерства педагогических работников"</t>
  </si>
  <si>
    <t>29 4 04 00000</t>
  </si>
  <si>
    <t>29 4 04 16000</t>
  </si>
  <si>
    <t>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</si>
  <si>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29 4 06 00000</t>
  </si>
  <si>
    <t>29 4 06 16000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</si>
  <si>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и обеспечение дополнительного образования детей в муниципальных общеобразовательных организациях в целях обеспечения функционирования модели персонифицированного финансирования дополнительного образования детей</t>
  </si>
  <si>
    <t>Финансовое обеспечение муниципального задания на оказание муниципальных услуг (выполнение работ) (обеспечение функционирования модели персонифицированного финансирования дополнительного образования детей)</t>
  </si>
  <si>
    <t>29 4 01 32610</t>
  </si>
  <si>
    <t>Возмещение затрат юридическим лицам, индивидуальным предпринимателям, физическим лицам – производителям товаров, работ, услуг в целях исполнения государственного (муниципального) социального заказа на оказание государственных (муниципальных) услуг в социальной сфере в соответствии с социальным сертификатом</t>
  </si>
  <si>
    <t>29 4 01 56000</t>
  </si>
  <si>
    <t>Молодежная политика</t>
  </si>
  <si>
    <t>30 4 00 00000</t>
  </si>
  <si>
    <t>Комплекс процессных мероприятий "Система мер, направленных на профилактику наркомании среди молодежи"</t>
  </si>
  <si>
    <t>30 4 01 00000</t>
  </si>
  <si>
    <t>30 4 01 16000</t>
  </si>
  <si>
    <t>Реализация мероприятий с детьми и молодежью</t>
  </si>
  <si>
    <t>Комплекс процессных мероприятий "Финансовое обеспечение мероприятий по организации отдыха и занятости детей в каникулярное время"</t>
  </si>
  <si>
    <t>29 4 05 00000</t>
  </si>
  <si>
    <t>Организация временной трудовой занятости несовершеннолетних граждан МГО</t>
  </si>
  <si>
    <t>29 4 05 43105</t>
  </si>
  <si>
    <t>Организация отдыха и оздоровления детей в лагерях с дневным пребыванием</t>
  </si>
  <si>
    <t>Организация профильных смен для детей, состоящих на профилактическом учете</t>
  </si>
  <si>
    <t>Реализация муниципальных функций связанных с общегосударственным управлением</t>
  </si>
  <si>
    <t>29 4 03 00000</t>
  </si>
  <si>
    <t>289</t>
  </si>
  <si>
    <t>Предоставление субсидий бюджетным и автономным учреждениям и иным некоммерческим организациям</t>
  </si>
  <si>
    <t>31 2 00 00000</t>
  </si>
  <si>
    <t>31 4 00 00000</t>
  </si>
  <si>
    <t>Комплекс процессных мероприятий "Организация и осуществление деятельности учреждений культуры и дополнительного образования в сфере культуры"</t>
  </si>
  <si>
    <t>31 4 03 00000</t>
  </si>
  <si>
    <t>31 4 03 11000</t>
  </si>
  <si>
    <t>Комплекс процессных мероприятий "Создание условий для формирования культурного пространства"</t>
  </si>
  <si>
    <t>31 4 04 00000</t>
  </si>
  <si>
    <t>31 4 04 16000</t>
  </si>
  <si>
    <t>31 4 05 00000</t>
  </si>
  <si>
    <t xml:space="preserve">Региональные проекты, реализуемые вне национальных проектов </t>
  </si>
  <si>
    <t>Региональный проект "Культурно-досуговая сфера"</t>
  </si>
  <si>
    <t>31 2 01 00000</t>
  </si>
  <si>
    <t>31 4 06 00000</t>
  </si>
  <si>
    <t xml:space="preserve">Другие вопросы в области культуры, кинематографии </t>
  </si>
  <si>
    <t>Комплекс процессных мероприятий "Организация и осуществление деятельности отраслевого органа"</t>
  </si>
  <si>
    <t>31 4 01 00000</t>
  </si>
  <si>
    <t>31 4 01 20401</t>
  </si>
  <si>
    <t>31 4 01 22010</t>
  </si>
  <si>
    <t>31 4 01 23000</t>
  </si>
  <si>
    <t>31 4 02 00000</t>
  </si>
  <si>
    <t>31 4 02 11000</t>
  </si>
  <si>
    <t>Итого</t>
  </si>
  <si>
    <t>20 2 00 00000</t>
  </si>
  <si>
    <t>Региональный проект "Организация транcпортного обслуживания населения автомобильным и городским наземным электрическим транспортом общего пользования по маршрутам регулярных перевозок в Челябинской области"</t>
  </si>
  <si>
    <t>20 2 07 00000</t>
  </si>
  <si>
    <t>Организация регулярных перевозок пассажиров и багажа автомобильным транспортом общего пользования по муниципальным маршрутам регулярных перевозок по регулируемым тарифам</t>
  </si>
  <si>
    <t>20 2 07 S6120</t>
  </si>
  <si>
    <t>20 4 00 00000</t>
  </si>
  <si>
    <t>20 4 01 00000</t>
  </si>
  <si>
    <t>Мероприятия в области автомобильного транспорта</t>
  </si>
  <si>
    <t>20 4 01 73130</t>
  </si>
  <si>
    <t>Мероприятия в области электрического транспорта</t>
  </si>
  <si>
    <t>20 4 01 73170</t>
  </si>
  <si>
    <t>Региональный проект "Развитие и совершенствование сети автомобильных дорог общего пользования"</t>
  </si>
  <si>
    <t>20 2 06 00000</t>
  </si>
  <si>
    <t>Капитальный ремонт, ремонт и содержание автомобильных дорог общего пользования местного значения</t>
  </si>
  <si>
    <t>20 2 06 SД010</t>
  </si>
  <si>
    <t>20 4 02 00000</t>
  </si>
  <si>
    <t>Расходы на реализацию мероприятий по капитальному ремонту, ремонту и содержанию автомобильных дорог общего пользования местного значения</t>
  </si>
  <si>
    <t>20 4 02 9Д012</t>
  </si>
  <si>
    <t>20 4 03 00000</t>
  </si>
  <si>
    <t>Организация безопасности дорожного движения</t>
  </si>
  <si>
    <t>20 4 03 9Д401</t>
  </si>
  <si>
    <t>18 4 01 08200</t>
  </si>
  <si>
    <t>Доставка тел (останков) умерших (погибших) граждан до морга</t>
  </si>
  <si>
    <t>19 2 00 00000</t>
  </si>
  <si>
    <t>Региональный проект "Модернизация объектов коммунальной инфраструктуры"</t>
  </si>
  <si>
    <t>19 2 01 00000</t>
  </si>
  <si>
    <t>Модернизация, реконструкция, капитальный ремонт и строительство котельных, систем водоснабжения, водоотведения, систем электроснабжения, теплоснабжения, включая центральные тепловые пункты, в том числе проектно-изыскательские работы, капитальный ремонт газовых систем</t>
  </si>
  <si>
    <t>19 2 01 S4020</t>
  </si>
  <si>
    <t>19 4 00 00000</t>
  </si>
  <si>
    <t>19 4 01 00000</t>
  </si>
  <si>
    <t>19 4 01 16000</t>
  </si>
  <si>
    <t>19 4 02 00000</t>
  </si>
  <si>
    <t>19 4 02 16000</t>
  </si>
  <si>
    <t>Комплекс процессных мероприятий "Организация функционирования объектов газоснабжения МГО"</t>
  </si>
  <si>
    <t>19 4 03 00000</t>
  </si>
  <si>
    <t>19 4 03 16000</t>
  </si>
  <si>
    <t>16 4 00 00000</t>
  </si>
  <si>
    <t>16 4 01 00000</t>
  </si>
  <si>
    <t>16 4 01 16000</t>
  </si>
  <si>
    <t>17 2 00 00000</t>
  </si>
  <si>
    <t>Региональный проект "Создание условий для уменьшения количества животных без владельцев"</t>
  </si>
  <si>
    <t>17 2 05 00000</t>
  </si>
  <si>
    <t>Осуществление переданных государственных полномочий по организации мероприятий при осуществлении деятельности по обращению с животными без владельцев</t>
  </si>
  <si>
    <t>17 2 05 61040</t>
  </si>
  <si>
    <t>17 4 00 00000</t>
  </si>
  <si>
    <t>17 4 01 00000</t>
  </si>
  <si>
    <t>17 4 01 16000</t>
  </si>
  <si>
    <t>17 4 02 00000</t>
  </si>
  <si>
    <t>17 4 02 16000</t>
  </si>
  <si>
    <t>Содержание и благоустройство кладбищ</t>
  </si>
  <si>
    <t>18 4 01 08100</t>
  </si>
  <si>
    <t>Комплекс процессных мероприятий "Организация функционирования прочих объектов инженерной инфраструктуры"</t>
  </si>
  <si>
    <t>19 4 04 00000</t>
  </si>
  <si>
    <t>19 4 04 16000</t>
  </si>
  <si>
    <t>21 1 00 00000</t>
  </si>
  <si>
    <t>Региональный проект "Формирование комфортной городской среды"</t>
  </si>
  <si>
    <t>Реализация программ формирования современной городской среды</t>
  </si>
  <si>
    <t>21 5 00 00000</t>
  </si>
  <si>
    <t>Проект комплексного благоустройства дворовых и общественных территорий</t>
  </si>
  <si>
    <t>21 5 01 00000</t>
  </si>
  <si>
    <t>Мероприятия по формированию современной городской среды</t>
  </si>
  <si>
    <t>21 5 01 17000</t>
  </si>
  <si>
    <t>22 2 00 00000</t>
  </si>
  <si>
    <t>22 2 01 00000</t>
  </si>
  <si>
    <t>Реализация инициативных проектов</t>
  </si>
  <si>
    <t>22 2 01 S4010</t>
  </si>
  <si>
    <t>23 4 00 00000</t>
  </si>
  <si>
    <t>Комплекс процессных мероприятий  "Санитарное содержание общегородских территорий"</t>
  </si>
  <si>
    <t>23 4 01 00000</t>
  </si>
  <si>
    <t>Комплекс процессных мероприятий  "Озеленение и уход за зелеными насаждениями и газонами"</t>
  </si>
  <si>
    <t>23 4 02 00000</t>
  </si>
  <si>
    <t>Комплекс процессных мероприятий  "Содержание и ремонт малых архитектурных форм"</t>
  </si>
  <si>
    <t>23 4 03 00000</t>
  </si>
  <si>
    <t>23 4 04 00000</t>
  </si>
  <si>
    <t>Муниципальная программа "Формирование современной городской среды на территории Миасского городского округа на 2025-2027 годы"</t>
  </si>
  <si>
    <t xml:space="preserve">Физическая культура </t>
  </si>
  <si>
    <t>28 4 00 00000</t>
  </si>
  <si>
    <t>Комплекс процессных мероприятий "Проведение мероприятий в сфере физической культуры и спорта"</t>
  </si>
  <si>
    <t>28 4 01 00000</t>
  </si>
  <si>
    <t>28 4 01 16000</t>
  </si>
  <si>
    <t>28 4 03 00000</t>
  </si>
  <si>
    <t>28 4 03 11000</t>
  </si>
  <si>
    <t>Комплекс процессных мероприятий "Сопровождение функционирования и обеспечение безопасности спортивных учреждений дополнительного образования"</t>
  </si>
  <si>
    <t>28 4 04 00000</t>
  </si>
  <si>
    <t>Комплекс процессных мероприятий "Обеспечение качественного общедоступного и бесплатного образования"</t>
  </si>
  <si>
    <t>Повышение уровня доступности муниципальных учреждений физической культуры и спорта для инвалидов и других маломобильных групп населения</t>
  </si>
  <si>
    <t>26 4 02 S8690</t>
  </si>
  <si>
    <t>28 2 00 00000</t>
  </si>
  <si>
    <t>28 2 01 00000</t>
  </si>
  <si>
    <t>28 2 01 S0030</t>
  </si>
  <si>
    <t>28 2 04 00000</t>
  </si>
  <si>
    <t>Государственная поддержка организаций, входящих в систему спортивной подготовки</t>
  </si>
  <si>
    <t>28 2 01 S0017</t>
  </si>
  <si>
    <t>28 4 02 00000</t>
  </si>
  <si>
    <t>28 4 02 20401</t>
  </si>
  <si>
    <t>28 4 02 22010</t>
  </si>
  <si>
    <t>28 4 02 22020</t>
  </si>
  <si>
    <t>28 4 02 23000</t>
  </si>
  <si>
    <t>Комплекс процессных мероприятий "Организация основных мероприятий в области гражданской обороны, предупреждения и ликвидации чрезвычайных ситуаций"</t>
  </si>
  <si>
    <t xml:space="preserve">03 </t>
  </si>
  <si>
    <t>09 2 00 00000</t>
  </si>
  <si>
    <t>11 2 00 00000</t>
  </si>
  <si>
    <t>11 2 06 00000</t>
  </si>
  <si>
    <t>Строительство и реконструкция автомобильных дорог общего пользования местного значения</t>
  </si>
  <si>
    <t>11 2 06 SД009</t>
  </si>
  <si>
    <t>Региональный проект "Развитие спортивной инфраструктуры"</t>
  </si>
  <si>
    <t>Капитальный ремонт и ремонт дворовых территорий многоквартирных  домов, проездов к дворовым территориям многоквартирных домов</t>
  </si>
  <si>
    <t>17 4 01 9Д201</t>
  </si>
  <si>
    <t>21 5 01 9Д201</t>
  </si>
  <si>
    <t>24 2 00 00000</t>
  </si>
  <si>
    <t>24 2 03 00000</t>
  </si>
  <si>
    <t>Реконструкция и капитальный ремонт гидротехнических сооружений в целях обеспечения безопасности гидротехнических сооружений за счет средств областного бюджета</t>
  </si>
  <si>
    <t>24 2 03 S3130</t>
  </si>
  <si>
    <t>24 4 00 00000</t>
  </si>
  <si>
    <t>24 4 01 00000</t>
  </si>
  <si>
    <t>24 4 01 16000</t>
  </si>
  <si>
    <t>Региональный проект "Защита от наводнений и иных негативных воздействий вод и обеспечение безопасности гидротехнических сооружений"</t>
  </si>
  <si>
    <t>23 4 01 16000</t>
  </si>
  <si>
    <t>23 4 02 16000</t>
  </si>
  <si>
    <t>23 4 03 16000</t>
  </si>
  <si>
    <t>23 4 04 11000</t>
  </si>
  <si>
    <t>Региональный проект "Реализация инициативных проектов на территории Челябинской области"</t>
  </si>
  <si>
    <t>Региональный проект "Развитие физической культуры, массового спорта и подготовка спортивного резерва"</t>
  </si>
  <si>
    <t>Оплата услуг специалистов по организации обучения детей плаванию по межведомственной программе "Плавание для всех"</t>
  </si>
  <si>
    <t>Мероприятия по проведению строительно-монтажных и проектно-изыскательских работ на объектах коммунального хозяйства и систем инженерной инфраструктуры, находящихся в муниципальной собственности, в целях энергосбережения и повышения энергетической эффективности</t>
  </si>
  <si>
    <t>Региональный проект "Обеспечение энергосбережения и повышения энергетической эффективности"</t>
  </si>
  <si>
    <t>28 4 04 16000</t>
  </si>
  <si>
    <t>20 4 01 16000</t>
  </si>
  <si>
    <t>20 4 02 16000</t>
  </si>
  <si>
    <t>Комплекс процессных мероприятий "Содействие росту реальных доходов семей с детьми"</t>
  </si>
  <si>
    <t xml:space="preserve"> 2027 год      </t>
  </si>
  <si>
    <t>31 1 00 00000</t>
  </si>
  <si>
    <t>Комплекс процессных мероприятий "Организация и осуществление деятельности муниципальных спортивных учреждений дополнительного образования"</t>
  </si>
  <si>
    <t>21 1 И4 55550</t>
  </si>
  <si>
    <t>21 1 И4 00000</t>
  </si>
  <si>
    <t>Комплекс процессных мероприятий "Проектирование архитектурно-художественного освещения с целью повышения качества городской среды"</t>
  </si>
  <si>
    <t>Проект "Комплексное благоустройство дворовых и общественных территорий"</t>
  </si>
  <si>
    <t>Муниципальная программа "Обеспечение деятельности муниципального бюджетного учреждения "Миасский окружной архив"</t>
  </si>
  <si>
    <t>Муниципальная программа "Чистый город"</t>
  </si>
  <si>
    <t>Осуществление переданных государственных полномочий по организации тушения ландшафтных (природных) пожаров (за исключением лесных пожаров и других ландшафтных (природных) пожаров на землях лесного фонда, землях обороны и безопасности, землях особо охраняемых природных территорий) силами и средствами Челябинской областной подсистемы единой государственной системы предупреждения и ликвидации чрезвычайных ситуаций, функционирующими в соответствии с законодательством в области защиты населения и территорий от чрезвычайных ситуаций</t>
  </si>
  <si>
    <t>Реализация мероприятий по модернизации коммунальной инфраструктуры</t>
  </si>
  <si>
    <t>19 1 00 00000</t>
  </si>
  <si>
    <t>19 1 И3 00000</t>
  </si>
  <si>
    <t>Осуществление переданных государственных полномочий по социальной поддержке ветеранов труда, ветеранов военной службы, лиц, проработавших в тылу</t>
  </si>
  <si>
    <t>Осуществление переданных государственных полномочий по социальной поддержке реабилитированных лиц и лиц, признанных пострадавшими от политических репрессий</t>
  </si>
  <si>
    <t>Осуществление переданных государственных полномочий по социальной поддержке детей-сирот и детей, оставшихся без попечения родителей, переданных под опеку (попечительство) и на воспитание в приемные семьи, а также лиц из их числа и приемных семей</t>
  </si>
  <si>
    <t>Осуществление переданных государственных полномочий по социальной поддержке ветеранов труда Челябинской области</t>
  </si>
  <si>
    <t>Осуществление переданных государственных полномочий по возмещению стоимости услуг по погребению и выплате социального пособия на погребение</t>
  </si>
  <si>
    <t>Осуществление переданных государственных полномочий по выплате областного единовременного пособия при рождении ребенка</t>
  </si>
  <si>
    <t>Осуществление переданных государственных полномочий по выплате пособия на ребенка</t>
  </si>
  <si>
    <t>Осуществление переданных государственных полномочий по обеспечению детей-сирот и детей, оставшихся без попечения родителей, а также лиц из их числа благоустроенными жилыми помещениями специализированного жилищного фонда по договорам найма специализированных жилых помещений</t>
  </si>
  <si>
    <t>Осуществление переданных государственных полномочий по предоставлению гражданам субсидий на оплату жилого помещения и коммунальных услуг</t>
  </si>
  <si>
    <t>Осуществление переданных государственных полномочий по социальной поддержке граждан, работающих и проживающих в сельских населенных пунктах и рабочих поселках (поселках городского типа) Челябинской области</t>
  </si>
  <si>
    <t>Осуществление переданных государственных полномочий по предоставлению гражданам адресных субсидий в связи с ростом платы за коммунальные услуги</t>
  </si>
  <si>
    <t>Осуществление переданных государственных полномочий по приему, регистрации заявлений и документов, необходимых для предоставления областного материнского (семейного) капитала, принятию решения о предоставлении (об отказе в предоставлении) семьям, имеющим детей, областного материнского (семейного) капитала, формированию электронных реестров для зачисления денежных средств на счета физических лиц в кредитных организациях и электронных реестров для зачисления денежных средств на счета организаций в кредитных организациях</t>
  </si>
  <si>
    <t>Осуществление переданных государственных полномочий по назначению гражданам единовременной социальной выплаты на оплату приобретения внутридомового газового оборудования (возмещение расходов на приобретение такого оборудования) и оплату работ по его установке и формированию электронных реестров для зачисления денежных средств на счета физических лиц в кредитных организациях</t>
  </si>
  <si>
    <t>Осуществление переданных полномочий Российской Федерации на государственную регистрацию актов гражданского состояния</t>
  </si>
  <si>
    <t>31 1 Я5 00000</t>
  </si>
  <si>
    <t>31 2 01 L5194</t>
  </si>
  <si>
    <t>Государственная поддержка лучших работников муниципальных учреждений культуры, находящихся на территориях сельских поселений</t>
  </si>
  <si>
    <t>28 2 03 00000</t>
  </si>
  <si>
    <t>Закупка и монтаж оборудования для создания "умных" спортивных площадок</t>
  </si>
  <si>
    <t>28 2 03 L7530</t>
  </si>
  <si>
    <t>Закупка и монтаж оборудования для создания модульных спортивных сооружений</t>
  </si>
  <si>
    <t>28 2 04 L1440</t>
  </si>
  <si>
    <t>28 2 02 00000</t>
  </si>
  <si>
    <t>28 2 02 L0810</t>
  </si>
  <si>
    <t>28 2 02 L2290</t>
  </si>
  <si>
    <t>Ведомственные проекты</t>
  </si>
  <si>
    <t>29 3 00 00000</t>
  </si>
  <si>
    <t>29 3 01 00000</t>
  </si>
  <si>
    <t>Создание в муниципальных образовательных организациях, реализующих образовательные программы дошкольного образования, условий для получения детьми дошкольного возраста с ограниченными возможностями здоровья качественного образования и коррекции развития</t>
  </si>
  <si>
    <t>Региональный проект "Поддержка семьи"</t>
  </si>
  <si>
    <t>29 1 Я1 00000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</si>
  <si>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</si>
  <si>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29 4 03 16000</t>
  </si>
  <si>
    <t>Региональный проект "Все лучшее детям"</t>
  </si>
  <si>
    <t>29 1 Ю4 00000</t>
  </si>
  <si>
    <t>29 1 Ю4 S3172</t>
  </si>
  <si>
    <t>Региональный проект "Педагоги и наставники"</t>
  </si>
  <si>
    <t>29 1 Ю6 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</si>
  <si>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</si>
  <si>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29 1 Ю6 50501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</si>
  <si>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</si>
  <si>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29 1 Ю6 51790</t>
  </si>
  <si>
    <t>29 1 Ю6 53035</t>
  </si>
  <si>
    <t>Осуществление переданных государственных полномочий по обеспечению бесплатным двухразовым горячим питанием обучающихся в муниципальных образовательных организациях, расположенных на территории Челябинской области, по образовательным программам основного общего, среднего общего образования, один из родителей которых призван на военную службу по мобилизации в Вооруженные Силы Российской Федерации или является иным участником специальной военной операции на территориях Донецкой Народной Республики, Луганской Народной Республики, Запорожской области, Херсонской области и Украины</t>
  </si>
  <si>
    <t xml:space="preserve">Комплекс процессных мероприятий "Обеспечение качественного общедоступного и бесплатного образования" </t>
  </si>
  <si>
    <t>Региональный проект "Мы вместе (Воспитание гармонично развитой личности)"</t>
  </si>
  <si>
    <t>29 1 Ю2 00000</t>
  </si>
  <si>
    <t>29 1 Ю2 S1010</t>
  </si>
  <si>
    <t>29 4 04 43105</t>
  </si>
  <si>
    <t>Осуществление переданных государственных полномочий по организации предоставления психолого-педагогической, медицинской и социальной помощи обучающимся, испытывающим трудности в освоении основных общеобразовательных программ, своем развитии и социальной адаптации</t>
  </si>
  <si>
    <t xml:space="preserve">Ведомственный проект "Формирование условий для комплексного решения проблем безнадзорности и правонарушений несовершеннолетних" </t>
  </si>
  <si>
    <t>29 4 01 40044</t>
  </si>
  <si>
    <t>29 4 05 11000</t>
  </si>
  <si>
    <t>29 4 05 16000</t>
  </si>
  <si>
    <t>29 4 05 20401</t>
  </si>
  <si>
    <t>29 4 05 22010</t>
  </si>
  <si>
    <t>29 4 05 22020</t>
  </si>
  <si>
    <t>29 4 05 23000</t>
  </si>
  <si>
    <t>Осуществление переданных государственных полномочий по компенсации расходов родителей (законных представителей) на организацию обучения детей-инвалидов по основным общеобразовательным программам, в том числе по адаптированным образовательным программам общего образования, в форме семейного образования и самообразования</t>
  </si>
  <si>
    <t>Осуществление переданных государственных полномочий по компенсации расходов родителей (законных представителей) на организацию обучения лиц, являвшихся детьми-инвалидами, достигших совершеннолетия и имеющих статус инвалида, обучающихся по основным общеобразовательным программам, в том числе по адаптированным образовательным программам общего образования, в форме семейного образования и самообразования</t>
  </si>
  <si>
    <t>Осуществление переданных государственных полномочий по предоставлению компенсации части платы, взимаемой с родителей (законных представителей) за присмотр и уход за детьми в образовательных организациях, реализующих образовательную программу дошкольного образования, расположенных на территории Челябинской области</t>
  </si>
  <si>
    <t>Привлечение детей из малообеспеченных, неблагополучных семей, а также семей, оказавшихся в трудной жизненной ситуации, в муниципальные образовательные организации, реализующие образовательные программы дошкольного образования, через предоставление компенсации части родительской платы</t>
  </si>
  <si>
    <t>19 1 И3 51540</t>
  </si>
  <si>
    <t>29 4 03 40045</t>
  </si>
  <si>
    <t>26 4 03 28010</t>
  </si>
  <si>
    <t>99 0 00 99000</t>
  </si>
  <si>
    <t>Обеспечение деятельности (оказание услуг) подведомственных казенных учреждений (для непрограммных направлений деятельности)</t>
  </si>
  <si>
    <t>22 2 01 S401Б</t>
  </si>
  <si>
    <t>22 2 01 S401Г</t>
  </si>
  <si>
    <t>22 2 01 S401Е</t>
  </si>
  <si>
    <t>22 2 01 S401Ж</t>
  </si>
  <si>
    <t>22 2 01 S401И</t>
  </si>
  <si>
    <t>22 2 01 S401К</t>
  </si>
  <si>
    <t>22 2 01 S401Л</t>
  </si>
  <si>
    <t>22 2 01 S401М</t>
  </si>
  <si>
    <t>22 2 01 S401Н</t>
  </si>
  <si>
    <t>22 2 01 S401П</t>
  </si>
  <si>
    <t>22 2 01 S401С</t>
  </si>
  <si>
    <t>22 2 01 S401Т</t>
  </si>
  <si>
    <t>22 2 01 S401У</t>
  </si>
  <si>
    <t>22 2 01 S401В</t>
  </si>
  <si>
    <t>22 2 01 S401Р</t>
  </si>
  <si>
    <t>22 2 01S401Р</t>
  </si>
  <si>
    <t>29 1 Я1 53150</t>
  </si>
  <si>
    <t>29 1 Ю4 57500</t>
  </si>
  <si>
    <t>31 4 05 16000</t>
  </si>
  <si>
    <t>31 4 06 16000</t>
  </si>
  <si>
    <t>03 0 00 00000</t>
  </si>
  <si>
    <t>03 4 00 00000</t>
  </si>
  <si>
    <t>03 4 01 00000</t>
  </si>
  <si>
    <t>03 4 01 16000</t>
  </si>
  <si>
    <t>14</t>
  </si>
  <si>
    <t>Другие вопросы в области национальной безопасности и правоохранительной деятельности</t>
  </si>
  <si>
    <t>32 0 00 00000</t>
  </si>
  <si>
    <t>32 4 00 00000</t>
  </si>
  <si>
    <t>32 4 01 00000</t>
  </si>
  <si>
    <t>32 4 01 16000</t>
  </si>
  <si>
    <t>к решению Собрания депутатов</t>
  </si>
  <si>
    <t>Миасского городского округа Челябинской области</t>
  </si>
  <si>
    <t xml:space="preserve"> Собрание депутатов Миасского городского округа Челябинской области</t>
  </si>
  <si>
    <t>Приложение 3</t>
  </si>
  <si>
    <t>Распределение бюджетных ассигнований по целевым статьям (муниципальным программам Миасского городского округа  Челябинской области и непрограммным  направлениям деятельности),  группам видов расходов бюджетов, разделам и подразделам  на 2026 год и на плановый период 2027 и 2028 годов</t>
  </si>
  <si>
    <t>Ведомственная структура расходов бюджета Миасского городского округа Челябинской области на 2026 год и на плановый период 2027 и 2028 годов</t>
  </si>
  <si>
    <t xml:space="preserve"> 2028 год      </t>
  </si>
  <si>
    <t>Распределение бюджетных ассигнований по разделам и подразделам классификации расходов бюджета на 2026 год и на плановый период 2027 и 2028 годов</t>
  </si>
  <si>
    <t xml:space="preserve">    2026 год            </t>
  </si>
  <si>
    <t xml:space="preserve">    2027 год            </t>
  </si>
  <si>
    <t xml:space="preserve">     2028 год            </t>
  </si>
  <si>
    <t>Администрация Миасского городского округа Челябинской области</t>
  </si>
  <si>
    <t>Финансовое управление Администрации Миасского городского округа  Челябинской области</t>
  </si>
  <si>
    <t>Управление социальной защиты населения Администрации Миасского городского округа Челябинской области</t>
  </si>
  <si>
    <t>Управление по физической культуре и спорту Администрации Миасского городского округа Челябинской области</t>
  </si>
  <si>
    <t>Управление образования Администрации  Миасского городского округа Челябинской области</t>
  </si>
  <si>
    <t>Управление культуры Администрации Миасского городского округа Челябинской области</t>
  </si>
  <si>
    <t>Муниципальная программа "Обеспечение деятельности Администрации Миасского городского округа Челябинской области"</t>
  </si>
  <si>
    <t>Муниципальная программа "Улучшение условий  и охраны труда  в Миасском городском округе Челябинской области"</t>
  </si>
  <si>
    <t>Муниципальная программа "Профилактика безнадзорности и правонарушений несовершеннолетних Миасского городского округа Челябинской области"</t>
  </si>
  <si>
    <t>Муниципальная  программа "Профилактика терроризма и иных правонарушений в Миасском городском округе Челябинской области"</t>
  </si>
  <si>
    <t>Муниципальная программа "Повышение эффективности использования муниципального имущества в Миасском городском округе Челябинской области "</t>
  </si>
  <si>
    <t>Муниципальная программа "Реализация отдельных полномочий Администрации Миасского городского округа Челябинской области в области архитектуры, градостроительства и земельных отношений"</t>
  </si>
  <si>
    <t>Муниципальная программа "Формирование и использование  жилищного фонда Миасского городского округа Челябинской области"</t>
  </si>
  <si>
    <t>Муниципальная программа "Обеспечение безопасности жизнедеятельности населения Миасского городского округа Челябинской области"</t>
  </si>
  <si>
    <t>Муниципальная программа "Охрана окружающей среды на территории Миасского городского округа Челябинской области"</t>
  </si>
  <si>
    <t>Муниципальная программа "Капитальное строительство и реконструкция объектов муниципальной собственности Миасского городского округа Челябинской области"</t>
  </si>
  <si>
    <t>Муниципальная программа "Поддержка садоводческих и огороднических некоммерческих объединений граждан, расположенных на территории Миасского городского округа Челябинской области"</t>
  </si>
  <si>
    <t>Муниципальная программа "Поддержка и развитие малого и среднего предпринимательства в Миасском городском округе Челябинской области"</t>
  </si>
  <si>
    <t>Муниципальная программа "Благоустройство и озеленение на территории Миасского городского округа Челябинской области"</t>
  </si>
  <si>
    <t>Муниципальная программа "Организация ритуальных услуг и содержание мест захоронений на территории Миасского городского округа Челябинской области"</t>
  </si>
  <si>
    <t>Муниципальная программа "Организация функционирования объектов инженерной инфраструктуры Миасского городского округа Челябинской области"</t>
  </si>
  <si>
    <t>Муниципальная программа "Организация транспортного и дорожного обслуживания на территории Миасского городского округа Челябинской области"</t>
  </si>
  <si>
    <t>Муниципальная программа "Формирование современной городской среды на территории Миасского городского округа Челябинской области"</t>
  </si>
  <si>
    <t>Муниципальная программа "Поддержка инициативных проектов в Миасском городском округе Челябинской области"</t>
  </si>
  <si>
    <t>Муниципальная программа "Содержание общегородских территорий и объектов благоустройства на территории Миасского городского округа Челябинской области"</t>
  </si>
  <si>
    <t>Муниципальная программа "Организация эксплуатации и текущего ремонта гидротехнических сооружений Миасского городского округа Челябинской области"</t>
  </si>
  <si>
    <t>Муниципальная программа "Управление муниципальными финансами и муниципальным долгом в Миасском городском округе Челябинской области"</t>
  </si>
  <si>
    <t>Муниципальная программа "Социальная защита населения Миасского городского округа Челябинской области"</t>
  </si>
  <si>
    <t>Муниципальная программа "Осуществление дополнительных мер социальной поддержки населения Миасского городского округа Челябинской области в части проезда в городском и пригородном транспорте общего пользования"</t>
  </si>
  <si>
    <t>Муниципальная программа "Развитие физической культуры и спорта в Миасском городском округе Челябинской области"</t>
  </si>
  <si>
    <t>Муниципальная программа "Развитие системы образования в Миасском городском округе Челябинской области"</t>
  </si>
  <si>
    <t>Муниципальная программа "Противодействие злоупотреблению наркотическими средствами и их незаконному обороту в Миасском городском округе Челябинской области"</t>
  </si>
  <si>
    <t>Муниципальная программа "Развитие культуры в Миасском городском округе Челябинской области"</t>
  </si>
  <si>
    <t xml:space="preserve">Комплекс процессных мероприятий "Обеспечение функционирования Администрации Миасского городского округа Челябинской области" </t>
  </si>
  <si>
    <t>Муниципальная программа "Повышение эффективности использования муниципального имущества в Миасском городском округе Челябинской области"</t>
  </si>
  <si>
    <t>Муниципальная программа "Профилактика и противодействие проявлениям экстремизма в Миасском городском округе Челябинской области"</t>
  </si>
  <si>
    <t>Муниципальная  программа "Профилактика терроризма, экстремизма и иных правонарушений в Миасском городском округе Челябинской области"</t>
  </si>
  <si>
    <t>Муниципальная программа "Поддержка и развитие малого и среднего предпринимательства в  Миасском городском округе Челябинской области"</t>
  </si>
  <si>
    <t>Муниципальная программа "Формирование и использование жилищного фонда Миасского городского округа Челябинской области"</t>
  </si>
  <si>
    <t>Резервный фонд Администрации Миасского городского округа Челябинской области</t>
  </si>
  <si>
    <t>Муниципальная  программа "Развитие системы образования в Миасском городском округе Челябинской области"</t>
  </si>
  <si>
    <t>Комплекс процессных мероприятий "Развитие материально-технической базы отрасли культуры Миасского городского округа Челябинской области"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</si>
  <si>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</si>
  <si>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</si>
  <si>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25 4 02 00000</t>
  </si>
  <si>
    <t>Процентные платежи по муниципальному долгу</t>
  </si>
  <si>
    <t>08 1 00 00000</t>
  </si>
  <si>
    <t>Региональный проект "Жилье"</t>
  </si>
  <si>
    <t>08 1 И2 00000</t>
  </si>
  <si>
    <t>Финансовое обеспечение мероприятий по переселению граждан из аварийного жилищного фонда  за счет средств областного бюджета</t>
  </si>
  <si>
    <t>08 1 И2 67484</t>
  </si>
  <si>
    <t>Обеспечение мероприятий по переселению граждан из аварийного жилищного фонда за счет средств местного бюджета</t>
  </si>
  <si>
    <t>08 1 И2 6748S</t>
  </si>
  <si>
    <t>Комплекс процессных мероприятий "Управление муниципальными финансами в Миасском городском округе Челябинской области"</t>
  </si>
  <si>
    <t>Выполнение обязательств по исполнению судебных решений по искам, удовлетворяемых за счет бюджета города Миасса и  иных незапланированных расходов бюджета города Миасса</t>
  </si>
  <si>
    <t>Комплекс процессных мероприятий "Организация мероприятий по охране окружающей среды в границах Миасского городского округа Челябинской области"</t>
  </si>
  <si>
    <t>Комплекс процессных мероприятий "Обеспечение деятельности МКУ "Управление по экологии и природопользованию Миасского городского округа"</t>
  </si>
  <si>
    <t>Комплекс процессных мероприятий "Организация и проведение работ по управлению, пользованию и распоряжению имуществом Миасского городского округа Челябинской области"</t>
  </si>
  <si>
    <t>Комплекс процессных мероприятий "Обеспечение детей-сирот и детей, оставшихся без попечения родителей, жилыми помещениями по договорам найма специализированных жилых помещений на территории Миасского городского округа Челябинской области"</t>
  </si>
  <si>
    <t>Комплекс процессных мероприятий "Финансовая поддержка садоводческих и огороднических некоммерческих товариществ, расположенных на территории Миасского городского округа Челябинской области"</t>
  </si>
  <si>
    <t>Оказание поддержки садоводческим некоммерческим товариществам, расположенным на территории Миасского городского округа Челябинской области</t>
  </si>
  <si>
    <t>Комплекс процессных мероприятий "Обеспечение условий для формирования благоприятного инвестиционного климата в монопрофильном муниципальном образовании город Миасс"</t>
  </si>
  <si>
    <t>Комплекс процессных мероприятий "Развитие системы профилактики терроризма в Миасском городском округе Челябинской области"</t>
  </si>
  <si>
    <t>Комплекс процессных мероприятий "Осуществление мероприятий в сфере профилактики правонарушений на территории Миасского городского округа Челябинской области"</t>
  </si>
  <si>
    <t>Комплекс процессных мероприятий "Развитие муниципальной службы в Администрации Миасского городского округа Челябинской области"</t>
  </si>
  <si>
    <t xml:space="preserve">Комплекс процессных мероприятий "Обеспечение функционирования Администрации Миасского городского Округа Челябинской области" </t>
  </si>
  <si>
    <t>Комплекс процессных мероприятий "Развитие муниципальной службы в Администрации Миасского городского Округа Челябинской области"</t>
  </si>
  <si>
    <t xml:space="preserve">Комплекс процессных мероприятий "Улучшение условий и охраны труда в целях снижения профессиональных рисков работников организаций, расположенных на территории Миасского городского округа Челябинской области" </t>
  </si>
  <si>
    <t>Комплекс процессных мероприятий "Повышение эффективности реализации государственной национальной политики на территории Миасского городского округа Челябинской области"</t>
  </si>
  <si>
    <t>Субсидия в виде имущественного взноса автономной некоммерческой организации "Агентство инвестиционного развития Миасского городского округа"</t>
  </si>
  <si>
    <t>Комплекс процессных мероприятий "Организация работ по содержанию территорий Миасского городского округа челябинской области"</t>
  </si>
  <si>
    <t>Комплекс процессных мероприятий "Организация работ по содержанию территорий Миасского городского округа Челябинской области"</t>
  </si>
  <si>
    <t>Комплекс процессных мероприятий "Обеспечение повышения уровня благоустройства на территории Миасского городского округа Челябинской области"</t>
  </si>
  <si>
    <t>Комплекс процессных мероприятий "Обеспечение организации мероприятий по озеленению на территории Миасского городского округа Челябинской области"</t>
  </si>
  <si>
    <t>Комплекс процессных мероприятий "Организация функционирования объектов наружного освещения Миасского городского округа Челябинской области"</t>
  </si>
  <si>
    <t>Комплекс процессных мероприятий "Организация функционирования объектов коммунальной инфраструктуры Миасского городского округа Челябинской области"</t>
  </si>
  <si>
    <t>Комплекс процессных мероприятий "Дорожное обслуживание населения на территории Миасского городского округа Челябинской области"</t>
  </si>
  <si>
    <t>Комплекс процессных мероприятий "Транспортное обслуживание населения на территории Миасского городского округа Челябинской области"</t>
  </si>
  <si>
    <t>Комплекс процессных мероприятий "Безопасность дорожного движения  на территории Миасского городского округа челябинской области"</t>
  </si>
  <si>
    <t>Комплекс процессных мероприятий "Безопасность дорожного движения  на территории Миасского городского округа Челябинской области"</t>
  </si>
  <si>
    <t>Комплекс процессных мероприятий "Организация функционирования объектов газоснабжения Миасского городского округа Челябинской области"</t>
  </si>
  <si>
    <t>Комплекс процессных мероприятий "Организация функционирования прочих объектов инженерной инфраструктуры Миасского городского округа Челябинской области"</t>
  </si>
  <si>
    <t>Комплекс процессных мероприятий "Обеспечение деятельности МКУ "Центр коммунального обслуживания и благоустройства Миасского городского округа"</t>
  </si>
  <si>
    <t>Единовременная социальная выплата медицинским работникам дефицитных специальностей государственных учреждений  здравоохранения, расположенных на территории Миасского городского округа Челябинской области</t>
  </si>
  <si>
    <t>Комплекс процессных мероприятий "Предоставление дополнительных мер социальной поддержки в сфере здравоохранения Миасского городского округа Челябинской области"</t>
  </si>
  <si>
    <t>Комплекс процессных мероприятий "Поддержка социально-ориентированных некоммерческих организаций в Миасском городском округе Челябинской области"</t>
  </si>
  <si>
    <t>Комплекс процессных мероприятий "Организация и осуществление деятельности Управления образования Администрации Миасского городского округа Челябинской области и МКУ МГО "Централизованная бухгалтерия"</t>
  </si>
  <si>
    <t>Комплекс процессных мероприятий "Сопровождение функционирования и обеспечение безопасности организаций, подведомственных Управлению образования Администрации Миасского городского округа Челябинской области"</t>
  </si>
  <si>
    <t>Комплекс процессных мероприятий "Сохранение, использование и популяризация историко-культурного наследия и объектов культурного наследия (памятников истории и культуры), находящихся в собственности Миасского городского округа Челябинской области, закреплённых за учреждениями культуры на праве оперативного управления"</t>
  </si>
  <si>
    <t>Комплекс процессных мероприятий "Организация и осуществление деятельности Управления образования Администрации Миасского городского округа Челябинской области и МКУ МГО  "Централизованная бухгалтерия"</t>
  </si>
  <si>
    <t>Председатель Собрания депутатов Миасского городского округа Челябинской области</t>
  </si>
  <si>
    <t>Комплекс процессных мероприятий "Организация и осуществление деятельности Управления по физической культуре и спорту Администрации Миасского городского округа Челябинской области"</t>
  </si>
  <si>
    <t>Единовременная социальная выплата педагогическим работникам муниципальных общеобразовательных учреждений, расположенных на территории Миасского городского округа Челябинской области</t>
  </si>
  <si>
    <t>Комплекс процессных мероприятий "Профилактика проявлений экстремизма в Миасском городском округе Челябинской области"</t>
  </si>
  <si>
    <t xml:space="preserve">Комплекс процессных мероприятий "Обеспечение деятельности МКУ "Управление ГОЧС" </t>
  </si>
  <si>
    <t>Комплекс процессных мероприятий "Обеспечение работоспособности комплексной системы экстренного оповещения населения Миасского городского округа Челябинской области"</t>
  </si>
  <si>
    <t>Комплекс процессных мероприятий "Защита населения и территории Миасского городского округа Челябинской области от чрезвычайных ситуаций, обеспечение пожарной безопасности и безопасности людей на водных объектах"</t>
  </si>
  <si>
    <t>Проект "Бюджетные инвестиции в объекты социальной сферы Миасского городского округа Челябинской области"</t>
  </si>
  <si>
    <t>Проект "Проектирование и строительство объектов улично-дорожной сети и транспортной инфраструктуры муниципального значения в Миасском городском округе Челябинской области"</t>
  </si>
  <si>
    <t>Проект "Бюджетные инвестиции в объекты коммунального хозяйства Миасского городского округа Челябинской области"</t>
  </si>
  <si>
    <t>Проект "Чистая вода" на территории Миасского городского округа Челябинской области</t>
  </si>
  <si>
    <t>Проект "Сохранение, использование и популяризация историко-культурного наследия и объектов культурного наследия (памятников истории и культуры), находящихся в собственности Миасского городского округа Челябинской области"</t>
  </si>
  <si>
    <t>Осуществление переданных государственных полномочий по созданию административных комиссий и определение перечня должностных лиц, уполномоченных составлять протоколы об административных правонарушениях, а также осуществление органами местного самоуправления муниципальных районов полномочий органов государственной власти Челябинской области по расчету и предоставлению субвенций бюджетам городских и сельских поселений на осуществление переданного государственного полномочия по определению перечня должностных лиц, уполномоченных составлять протоколы об административных правонарушениях</t>
  </si>
  <si>
    <t>Оказание мер поддержки гражданам, участвующим в охране общественного порядка на территории Челябинской области</t>
  </si>
  <si>
    <t>08 1 И2 67483</t>
  </si>
  <si>
    <t xml:space="preserve">Финансовое обеспечение мероприятий по переселению граждан из аварийного жилищного фонда за счет средств публично-правовой компании "Фонд развития территорий" </t>
  </si>
  <si>
    <t>05 2 00 00000</t>
  </si>
  <si>
    <t>05 2 03 00000</t>
  </si>
  <si>
    <t>Региональный проект "Привлечение членов казачьих обществ и членов добровольных народных дружин на мероприятия по охране общественного порядка и защите Государственной границы"</t>
  </si>
  <si>
    <t>05 2 03 S6340</t>
  </si>
  <si>
    <t>10 4 01 46130</t>
  </si>
  <si>
    <t>04 4 01 23000</t>
  </si>
  <si>
    <t>04 4 02 29040</t>
  </si>
  <si>
    <t>Муниципальная программа "Реализация государственной национальной политики на территории Миасского городского округа Челябинской области"</t>
  </si>
  <si>
    <t>Приложение 2</t>
  </si>
  <si>
    <t>Комплекс процессных мероприятий "Обеспечение малоимущих и нуждающихся граждан проживающих на территории Миасского городского округа Челябинской области  жилыми помещениями на условиях социального найма при наличии у них тяжелых форм хронического заболевания"</t>
  </si>
  <si>
    <t>08 4 03 00000</t>
  </si>
  <si>
    <t>08 4 03 16000</t>
  </si>
  <si>
    <t>05 4 02 00000</t>
  </si>
  <si>
    <t>05 4 02 16000</t>
  </si>
  <si>
    <t>Региональный проект "Развитие спорта высших достижений"</t>
  </si>
  <si>
    <t>Финансовая поддержка муниципальных учреждений, реализующих дополнительные образовательные программы спортивной подготовки по виду спорта "хоккей"</t>
  </si>
  <si>
    <t>28 2 02 S0160</t>
  </si>
  <si>
    <t>Региональный проект "Бизнес-спринт (Я выбираю спорт)"</t>
  </si>
  <si>
    <t xml:space="preserve">Комплекс процессных мероприятий "Управление муниципальным долгом в Миасском городском округе Челябинской области" </t>
  </si>
  <si>
    <t>Осуществление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"О дополнительных мерах социальной поддержки отдельных категорий граждан в Челябинской области", в части компенсации расходов на оплату жилых помещений и коммунальных услуг</t>
  </si>
  <si>
    <t>Осуществление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"О дополнительных мерах социальной поддержки отдельных категорий граждан в Челябинской области", в части осуществления компенсационных выплат за пользование услугами связи</t>
  </si>
  <si>
    <t>Осуществление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"О дополнительных мерах социальной поддержки отдельных категорий граждан в Челябинской области", в части компенсации расходов на уплату взноса на капитальный ремонт общего имущества в многоквартирном доме</t>
  </si>
  <si>
    <t>Региональный проект "Семейные ценности и инфраструктура культуры"</t>
  </si>
  <si>
    <t>29 2 01 S4030</t>
  </si>
  <si>
    <t>Региональный проект "Создание условий для повышения качества дошкольного образования"</t>
  </si>
  <si>
    <t>29 4 01 04070</t>
  </si>
  <si>
    <t>Обеспечение требований к антитеррористической защищенности объектов и территорий, прилегающих к зданиям муниципальных общеобразовательных организаций</t>
  </si>
  <si>
    <t>29 1 Ю4 S3171</t>
  </si>
  <si>
    <t>29 4 01 03230</t>
  </si>
  <si>
    <t>29 4 01 03260</t>
  </si>
  <si>
    <t>29 4 01 03310</t>
  </si>
  <si>
    <t>29 4 01 L3040</t>
  </si>
  <si>
    <t>29 4 01 S3190</t>
  </si>
  <si>
    <t>29 4 01 S3290</t>
  </si>
  <si>
    <t>29 4 01 03261</t>
  </si>
  <si>
    <t>Комплекс процессных мероприятий "Проведение мероприятий, направленных на выявление, развитие одаренных, талантливых детей и  повышение эффективности реализации молодежной политики"</t>
  </si>
  <si>
    <t xml:space="preserve">Организация временной трудовой занятости несовершеннолетних граждан </t>
  </si>
  <si>
    <t>29 3 01 S9010</t>
  </si>
  <si>
    <t>29 4 01 03210</t>
  </si>
  <si>
    <t>29 4 05 03180</t>
  </si>
  <si>
    <t>29 4 05 03300</t>
  </si>
  <si>
    <t>29 4 05 04090</t>
  </si>
  <si>
    <t>29 4 01 03180</t>
  </si>
  <si>
    <t>29 4 01 03300</t>
  </si>
  <si>
    <t>29 4 01 04090</t>
  </si>
  <si>
    <t>29 4 01 S4100</t>
  </si>
  <si>
    <t>Приобретение музыкальных инструментов, оборудования и учебных материалов для детских школ искусств и училищ</t>
  </si>
  <si>
    <t>31 1 Я5 55192</t>
  </si>
  <si>
    <t>Модернизация библиотек в части комплектования книжных фондов библиотек муниципальных образований и государственных общедоступных библиотек</t>
  </si>
  <si>
    <t>31 2 01 L5191</t>
  </si>
  <si>
    <t>Комплекс процессных мероприятий "Организация  и осуществление деятельности муниципального казённого учреждения "Финансово - хозяйственный комплекс" Миасского городского округа Челябинской области"</t>
  </si>
  <si>
    <t>09 2 02 00000</t>
  </si>
  <si>
    <t>09 2 02S6141</t>
  </si>
  <si>
    <t>Региональный проект "Обеспечение первичных мер пожарной безопасности на территории Челябинской области"</t>
  </si>
  <si>
    <t>Обеспечение первичных мер пожарной безопасности в части создания условий для организации добровольной пожарной охраны</t>
  </si>
  <si>
    <t>Комплекс процессных мероприятий "Обеспечение безопасности гидротехнических сооружений Миасского городского округа Челябинской области, выполнение Плана мероприятий по предотвращению негативного воздействия паводковых вод и его последствий в паводкоопасный период на территории Миасского городского округа Челябинской области"</t>
  </si>
  <si>
    <t>27 4 01 28420</t>
  </si>
  <si>
    <t>Строительство газопроводов и газовых сетей</t>
  </si>
  <si>
    <t>11 2 07 00000</t>
  </si>
  <si>
    <t>11 2 07 S4080</t>
  </si>
  <si>
    <t>Модернизация, реконструкция, капитальный ремонт и строительство котельных, систем водоснабжения, водоотведения, систем электроснабжения, теплоснабжения, включая центральные тепловые пункты, в том числе проектно-изыскательские работы, капитальный ремонт газовых систем за счет средств, высвобождаемых в результате списания задолженности по бюджетным кредитам, предоставленным из федерального бюджета</t>
  </si>
  <si>
    <t>Комплекс процессных мероприятий "Переселение граждан из аварийного жилищного фонда в Миасском городском округе Челябинской области"</t>
  </si>
  <si>
    <t>Муниципальная  программа "Реализация государственной национальной политики на территории Миасского городского округа Челябинской области"</t>
  </si>
  <si>
    <t>Региональный проект "Модернизация коммунальной инфраструктуры (Челябинская область)"</t>
  </si>
  <si>
    <t>Региональный проект Создание условий для повышения качества дошкольного образования"</t>
  </si>
  <si>
    <t>Обеспечение питанием детей из малоимущих семей и детей с нарушениями здоровья, обучающихся в муниципальных общеобразовательных организациях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</si>
  <si>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своем наименовании слово "олимпийский", "сурлимпийский", "паралимпийский" или образованные на его основе слова или словосочетания, в нормативное состояние</t>
  </si>
  <si>
    <t>25 4 02 03650</t>
  </si>
  <si>
    <t>Региональный проект "Развитие газификации и газоснабжения в Челябинской области"</t>
  </si>
  <si>
    <t>Региональный проект  "Развитие газификации и газоснабжения в Челябинской области"</t>
  </si>
  <si>
    <t>Организация регулярных перевозок пассажиров и багажа городским наземным электрическим транспортом по муниципальным маршрутам регулярных перевозок по регулируемым тарифам</t>
  </si>
  <si>
    <t>20 2 07 S6130</t>
  </si>
  <si>
    <t>Осуществление переданных государственных полномочий по предоставлению ежемесячной денежной выплате на оплату жилья и коммунальных услуг многодетной семье</t>
  </si>
  <si>
    <t>Осуществление переданных государственных полномочий по возмещению расходов, связанных с оплатой проезда к местам захоронения детей погибших участников Великой Отечественной войны и приравненных к ним лиц и предоставлению им ежемесячного социального пособия</t>
  </si>
  <si>
    <t>Финансовая поддержка муниципальных учреждений, подведомственных муниципальным органам управления в сфере физической культуры и спорта, реализующих дополнительные образовательные программы спортивной подготовки на учебно-тренировочных этапах (этапах спортивной специализации), этапах совершенствования спортивного мастерства</t>
  </si>
  <si>
    <t>06 4 02 00000</t>
  </si>
  <si>
    <t>Комплекс процессных мероприятий «Создание и управление организациями, учредителем которых выступает МО "Миасский городской округ Челябинской области""</t>
  </si>
  <si>
    <t>06 4 02 23000</t>
  </si>
  <si>
    <t>22 2 01 S401А</t>
  </si>
  <si>
    <t>Реализация инициативного проекта "Благоустройство дворовой территории многоквартирного дома № 54 по ул. Тельмана в г. Миассе"</t>
  </si>
  <si>
    <t>Реализация инициативного проекта "Благоустройство дворовой территории многоквартирного дома № 29 по ул. Победы в г. Миассе"</t>
  </si>
  <si>
    <t>Реализация инициативного проекта "Благоустройство дворовой территории многоквартирных домов №№ 62, 64 по ул. Богдана Хмельницкого в г. Миассе"</t>
  </si>
  <si>
    <t>Реализация инициативного проекта "Благоустройство дворовой территории многоквартирного жилого дома № 27 по ул. Романенко в г. Миассе"</t>
  </si>
  <si>
    <t>Реализация инициативного проекта "Благоустройство дворовой территории многоквартирного дома № 2Б по ул. Парковая в г. Миассе"</t>
  </si>
  <si>
    <t>Реализация инициативного проекта "Благоустройство дворовой территории многоквартирного дома № 3 по ул. Пионерская в г. Миассе"</t>
  </si>
  <si>
    <t>Реализация инициативного проекта "Благоустройство дворовой территории многоквартирного дома № 12 по ул. 60 лет Октября в г. Миассе"</t>
  </si>
  <si>
    <t>Реализация инициативного проекта "Благоустройство дворовой территории многоквартирного дома № 16 по ул. Уральская в г. Миассе"</t>
  </si>
  <si>
    <t>Реализация инициативного проекта "Благоустройство дворовой территории многоквартирных домов №№ 43, 45, 47, 53 по пр. Октября в г. Миассе"</t>
  </si>
  <si>
    <t>Реализация инициативного проекта "Благоустройство дворовой территории многоквартирных домов №№ 73, 77 по ул. Романенко в г. Миассе"</t>
  </si>
  <si>
    <t>Реализация инициативного проекта "Благоустройство дворовой территории многоквартирных домов №№ 26, 28, 30, 32 по ул. Романенко в г. Миассе"</t>
  </si>
  <si>
    <t>Реализация инициативного проекта "Благоустройство дворовой территории многоквартирного дома № 5 по ул. Академика Павлова в г. Миассе"</t>
  </si>
  <si>
    <t>Реализация инициативного проекта "Благоустройство дворовой территории многоквартирного дома № 19 по ул. Уральских Добровольцев в г. Миассе"</t>
  </si>
  <si>
    <t>Реализация инициативного проекта "Благоустройство дворовой территории многоквартирных домов №№ 41, 43 по ул. 8 Июля, № 7 по б-р. Мира в г. Миассе"</t>
  </si>
  <si>
    <t>Реализация инициативного проекта "Благоустройство дворовой территории многоквартирных жилых домов №№ 32, 34 по пр. Макеева в г. Миассе"</t>
  </si>
  <si>
    <t>Реализация инициативного проекта "Благоустройство дворовой территории многоквартирного дома № 4 по ул. Свердлова в г. Миассе"</t>
  </si>
  <si>
    <t>22 2 01 S401Д</t>
  </si>
  <si>
    <t>Реализация инициативного проекта "Благоустройство дворовой территории многоквартирных домов №№ 1, 3 по ул. Попова, № 8 по ул. Менделеева в г. Миассе"</t>
  </si>
  <si>
    <t>Региональный проект "Россия - страна возможностей"</t>
  </si>
  <si>
    <t>Создание и развитие молодежных пространств</t>
  </si>
  <si>
    <t>29 1 Ю1 00000</t>
  </si>
  <si>
    <t>29 1 Ю1 S1080</t>
  </si>
  <si>
    <t>Региональный проект "Создание номерного фонда, инфраструктуры и новых точек притяжения"</t>
  </si>
  <si>
    <t>Обеспечение поддержки проектов по развитию общественных территорий муниципальных образований, в том числе мероприятий (результатов) по обустройству туристского центра города на территории муниципального образования в соответствии с туристским кодом центра города</t>
  </si>
  <si>
    <t>14 1 00 00000</t>
  </si>
  <si>
    <t>14 1 П1 00000</t>
  </si>
  <si>
    <t>14 1 П1 55580</t>
  </si>
  <si>
    <t>11 2 01 00000</t>
  </si>
  <si>
    <t>11 2 01 SВЖ00</t>
  </si>
  <si>
    <t>19 2 03 00000</t>
  </si>
  <si>
    <t>19 2 03 S7010</t>
  </si>
  <si>
    <t>Поддержка общественных организаций ветеранов, действующих на территории Миасского городского округа Челябинской области</t>
  </si>
  <si>
    <t>26 4 05 85061</t>
  </si>
  <si>
    <t>Приложение 4</t>
  </si>
  <si>
    <t xml:space="preserve">от </t>
  </si>
  <si>
    <t xml:space="preserve">от  </t>
  </si>
  <si>
    <t>Реализация инициативного проекта "Благоустройство дворовой территории многоквартирного дома № 20 по ул. 60 лет Октября в г. Миассе"</t>
  </si>
  <si>
    <t>Реализация инициативного проекта "Благоустройство дворовой территории многоквартирных домов №№ 5, 5А по ул. Степана Разина в г. Миассе"</t>
  </si>
  <si>
    <t>Реализация инициативного проекта "Благоустройство дворовой территории многоквартирного дома № 50 по пр. Автозаводцев в г. Миассе"</t>
  </si>
  <si>
    <t>22 2 01 S401Ф</t>
  </si>
  <si>
    <t>22 2 01 S401Ц</t>
  </si>
  <si>
    <t>22 2 01 S401Ч</t>
  </si>
  <si>
    <t>28 4 01 S0090</t>
  </si>
  <si>
    <t>Выплата денежного вознаграждения победителям и призерам областного конкурса на лучшую организацию физкультурно-спортивной работы среди органов местного самоуправления, реализующих полномочия в сфере физической культуры и спорта на территориях муниципальных образований Челябинской области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</si>
</sst>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"/>
    <numFmt numFmtId="166" formatCode="?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</cellStyleXfs>
  <cellXfs count="262">
    <xf numFmtId="0" fontId="0" fillId="0" borderId="0" xfId="0"/>
    <xf numFmtId="0" fontId="3" fillId="0" borderId="0" xfId="0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65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justify" wrapText="1"/>
    </xf>
    <xf numFmtId="49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justify"/>
    </xf>
    <xf numFmtId="0" fontId="3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49" fontId="3" fillId="0" borderId="1" xfId="0" applyNumberFormat="1" applyFont="1" applyFill="1" applyBorder="1" applyAlignment="1" applyProtection="1">
      <alignment horizontal="justify" vertical="center" wrapText="1"/>
    </xf>
    <xf numFmtId="49" fontId="3" fillId="0" borderId="1" xfId="0" applyNumberFormat="1" applyFont="1" applyFill="1" applyBorder="1"/>
    <xf numFmtId="0" fontId="3" fillId="0" borderId="0" xfId="0" applyFont="1" applyFill="1" applyAlignment="1">
      <alignment horizontal="justify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justify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/>
    </xf>
    <xf numFmtId="0" fontId="4" fillId="0" borderId="0" xfId="0" applyFont="1"/>
    <xf numFmtId="49" fontId="3" fillId="0" borderId="1" xfId="1" applyNumberFormat="1" applyFont="1" applyBorder="1" applyAlignment="1">
      <alignment horizontal="justify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5" fontId="9" fillId="0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/>
    </xf>
    <xf numFmtId="0" fontId="3" fillId="0" borderId="1" xfId="0" applyFont="1" applyFill="1" applyBorder="1"/>
    <xf numFmtId="0" fontId="3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165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wrapText="1"/>
    </xf>
    <xf numFmtId="165" fontId="4" fillId="3" borderId="1" xfId="0" applyNumberFormat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6" fontId="11" fillId="0" borderId="4" xfId="0" applyNumberFormat="1" applyFont="1" applyFill="1" applyBorder="1" applyAlignment="1">
      <alignment horizontal="justify"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justify" vertical="center" wrapText="1"/>
    </xf>
    <xf numFmtId="165" fontId="3" fillId="0" borderId="1" xfId="2" applyNumberFormat="1" applyFont="1" applyFill="1" applyBorder="1" applyAlignment="1">
      <alignment horizontal="center" vertical="center" wrapText="1"/>
    </xf>
    <xf numFmtId="49" fontId="3" fillId="0" borderId="1" xfId="5" applyNumberFormat="1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5" applyFont="1" applyFill="1" applyBorder="1" applyAlignment="1">
      <alignment horizontal="justify" vertical="center" wrapText="1"/>
    </xf>
    <xf numFmtId="49" fontId="3" fillId="2" borderId="1" xfId="5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justify" vertical="center" wrapText="1"/>
    </xf>
    <xf numFmtId="43" fontId="3" fillId="2" borderId="1" xfId="6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wrapText="1"/>
    </xf>
    <xf numFmtId="165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13" fillId="0" borderId="1" xfId="0" applyNumberFormat="1" applyFont="1" applyFill="1" applyBorder="1"/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/>
    <xf numFmtId="49" fontId="13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/>
    <xf numFmtId="49" fontId="13" fillId="0" borderId="1" xfId="0" applyNumberFormat="1" applyFont="1" applyFill="1" applyBorder="1" applyAlignment="1">
      <alignment horizontal="justify" vertical="center" wrapText="1"/>
    </xf>
    <xf numFmtId="4" fontId="3" fillId="0" borderId="0" xfId="0" applyNumberFormat="1" applyFont="1" applyFill="1" applyAlignment="1">
      <alignment horizontal="center" vertical="center"/>
    </xf>
    <xf numFmtId="43" fontId="3" fillId="0" borderId="1" xfId="6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justify" vertical="center" wrapText="1"/>
    </xf>
    <xf numFmtId="0" fontId="13" fillId="0" borderId="1" xfId="0" applyFont="1" applyFill="1" applyBorder="1" applyAlignment="1">
      <alignment horizontal="justify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49" fontId="3" fillId="0" borderId="1" xfId="1" applyNumberFormat="1" applyFont="1" applyFill="1" applyBorder="1" applyAlignment="1">
      <alignment horizontal="justify" vertical="center" wrapText="1"/>
    </xf>
    <xf numFmtId="0" fontId="3" fillId="0" borderId="5" xfId="1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11" fillId="0" borderId="4" xfId="0" applyNumberFormat="1" applyFont="1" applyFill="1" applyBorder="1" applyAlignment="1">
      <alignment horizontal="justify" vertical="center" wrapText="1"/>
    </xf>
    <xf numFmtId="166" fontId="11" fillId="0" borderId="4" xfId="0" applyNumberFormat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justify" vertical="center" wrapText="1"/>
    </xf>
    <xf numFmtId="0" fontId="4" fillId="3" borderId="1" xfId="3" applyFont="1" applyFill="1" applyBorder="1" applyAlignment="1">
      <alignment horizontal="justify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5" fontId="4" fillId="3" borderId="1" xfId="6" applyNumberFormat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justify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/>
    <xf numFmtId="43" fontId="13" fillId="0" borderId="1" xfId="6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5" fillId="0" borderId="0" xfId="0" applyFont="1" applyAlignment="1">
      <alignment vertical="center" wrapText="1"/>
    </xf>
    <xf numFmtId="0" fontId="1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49" fontId="3" fillId="0" borderId="1" xfId="0" applyNumberFormat="1" applyFont="1" applyBorder="1" applyAlignment="1">
      <alignment horizontal="justify" vertical="center" wrapText="1"/>
    </xf>
    <xf numFmtId="2" fontId="3" fillId="0" borderId="1" xfId="0" applyNumberFormat="1" applyFont="1" applyBorder="1" applyAlignment="1">
      <alignment horizontal="justify" vertical="center" wrapText="1"/>
    </xf>
    <xf numFmtId="49" fontId="3" fillId="0" borderId="1" xfId="5" applyNumberFormat="1" applyFont="1" applyBorder="1" applyAlignment="1">
      <alignment horizontal="center" vertical="center" wrapText="1"/>
    </xf>
    <xf numFmtId="0" fontId="3" fillId="0" borderId="1" xfId="5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5" applyFont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justify" wrapText="1"/>
    </xf>
    <xf numFmtId="0" fontId="3" fillId="0" borderId="1" xfId="5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justify" vertical="center"/>
    </xf>
    <xf numFmtId="49" fontId="3" fillId="0" borderId="7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49" fontId="13" fillId="0" borderId="8" xfId="0" applyNumberFormat="1" applyFont="1" applyBorder="1" applyAlignment="1" applyProtection="1">
      <alignment horizontal="center" vertical="center" wrapText="1"/>
    </xf>
    <xf numFmtId="0" fontId="3" fillId="0" borderId="0" xfId="0" applyFont="1" applyFill="1" applyAlignment="1"/>
    <xf numFmtId="0" fontId="3" fillId="0" borderId="0" xfId="0" applyFont="1" applyFill="1" applyAlignment="1"/>
    <xf numFmtId="49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0" fontId="3" fillId="2" borderId="0" xfId="2" applyFont="1" applyFill="1" applyAlignment="1">
      <alignment horizontal="justify" vertical="center" wrapText="1"/>
    </xf>
    <xf numFmtId="0" fontId="3" fillId="2" borderId="0" xfId="3" applyFont="1" applyFill="1" applyAlignment="1">
      <alignment horizontal="right" vertical="center" wrapText="1"/>
    </xf>
    <xf numFmtId="0" fontId="3" fillId="2" borderId="0" xfId="2" applyFont="1" applyFill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2" borderId="0" xfId="2" applyFont="1" applyFill="1" applyAlignment="1">
      <alignment vertical="center" wrapText="1"/>
    </xf>
    <xf numFmtId="0" fontId="3" fillId="2" borderId="0" xfId="2" applyFont="1" applyFill="1" applyAlignment="1">
      <alignment horizontal="right" vertical="center"/>
    </xf>
    <xf numFmtId="0" fontId="3" fillId="2" borderId="0" xfId="0" applyFont="1" applyFill="1" applyAlignment="1">
      <alignment horizontal="right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0" fontId="13" fillId="0" borderId="1" xfId="2" applyFont="1" applyFill="1" applyBorder="1" applyAlignment="1">
      <alignment horizontal="justify" vertical="center" wrapText="1"/>
    </xf>
    <xf numFmtId="49" fontId="13" fillId="0" borderId="1" xfId="2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165" fontId="1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justify" wrapText="1"/>
    </xf>
    <xf numFmtId="0" fontId="3" fillId="0" borderId="0" xfId="0" applyFont="1" applyAlignment="1">
      <alignment horizontal="justify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16" fillId="0" borderId="1" xfId="0" applyFont="1" applyBorder="1"/>
    <xf numFmtId="49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justify" wrapText="1"/>
    </xf>
    <xf numFmtId="165" fontId="3" fillId="2" borderId="1" xfId="0" applyNumberFormat="1" applyFont="1" applyFill="1" applyBorder="1" applyAlignment="1">
      <alignment horizontal="center" vertical="center"/>
    </xf>
    <xf numFmtId="165" fontId="3" fillId="2" borderId="1" xfId="5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justify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2" borderId="1" xfId="0" applyNumberFormat="1" applyFont="1" applyFill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165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2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Fill="1" applyAlignment="1"/>
    <xf numFmtId="0" fontId="3" fillId="0" borderId="1" xfId="0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3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wrapText="1"/>
    </xf>
    <xf numFmtId="0" fontId="3" fillId="0" borderId="1" xfId="0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" fontId="9" fillId="4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justify"/>
    </xf>
    <xf numFmtId="0" fontId="3" fillId="2" borderId="2" xfId="0" applyFont="1" applyFill="1" applyBorder="1" applyAlignment="1">
      <alignment horizontal="justify" vertical="center" wrapText="1"/>
    </xf>
    <xf numFmtId="49" fontId="3" fillId="0" borderId="2" xfId="0" applyNumberFormat="1" applyFont="1" applyFill="1" applyBorder="1" applyAlignment="1" applyProtection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/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3" xfId="0" applyBorder="1" applyAlignment="1">
      <alignment horizontal="justify" vertical="center"/>
    </xf>
    <xf numFmtId="49" fontId="3" fillId="0" borderId="2" xfId="0" applyNumberFormat="1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/>
    </xf>
    <xf numFmtId="0" fontId="0" fillId="0" borderId="3" xfId="0" applyBorder="1" applyAlignment="1">
      <alignment horizontal="justify"/>
    </xf>
    <xf numFmtId="0" fontId="12" fillId="0" borderId="4" xfId="0" applyFont="1" applyFill="1" applyBorder="1" applyAlignment="1">
      <alignment horizontal="justify" vertical="center" wrapText="1"/>
    </xf>
    <xf numFmtId="0" fontId="12" fillId="0" borderId="3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3 2" xfId="5"/>
    <cellStyle name="Обычный 4" xfId="7"/>
    <cellStyle name="Финансовый" xfId="6" builtinId="3"/>
    <cellStyle name="Финансовый 2" xfId="8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L899"/>
  <sheetViews>
    <sheetView topLeftCell="A168" zoomScale="90" zoomScaleNormal="90" workbookViewId="0">
      <selection activeCell="T182" sqref="T182"/>
    </sheetView>
  </sheetViews>
  <sheetFormatPr defaultRowHeight="15.75"/>
  <cols>
    <col min="1" max="1" width="71" style="12" customWidth="1"/>
    <col min="2" max="2" width="17.28515625" style="14" customWidth="1"/>
    <col min="3" max="3" width="9.42578125" style="11" customWidth="1"/>
    <col min="4" max="4" width="9.28515625" style="6" customWidth="1"/>
    <col min="5" max="5" width="8.7109375" style="6" customWidth="1"/>
    <col min="6" max="8" width="15.85546875" style="25" customWidth="1"/>
    <col min="9" max="9" width="9.140625" style="6"/>
    <col min="10" max="10" width="10.140625" style="6" bestFit="1" customWidth="1"/>
    <col min="11" max="11" width="12.28515625" style="6" customWidth="1"/>
    <col min="12" max="16384" width="9.140625" style="6"/>
  </cols>
  <sheetData>
    <row r="1" spans="1:8">
      <c r="D1" s="10"/>
      <c r="E1" s="10"/>
      <c r="G1" s="1"/>
      <c r="H1" s="157" t="s">
        <v>796</v>
      </c>
    </row>
    <row r="2" spans="1:8">
      <c r="D2" s="10"/>
      <c r="E2" s="10"/>
      <c r="G2" s="1"/>
      <c r="H2" s="164" t="s">
        <v>671</v>
      </c>
    </row>
    <row r="3" spans="1:8">
      <c r="D3" s="10"/>
      <c r="E3" s="10"/>
      <c r="G3" s="1"/>
      <c r="H3" s="164" t="s">
        <v>672</v>
      </c>
    </row>
    <row r="4" spans="1:8">
      <c r="D4" s="10"/>
      <c r="E4" s="10"/>
      <c r="F4" s="165"/>
      <c r="G4" s="1"/>
      <c r="H4" s="164" t="s">
        <v>901</v>
      </c>
    </row>
    <row r="5" spans="1:8" ht="55.5" customHeight="1">
      <c r="A5" s="241" t="s">
        <v>675</v>
      </c>
      <c r="B5" s="241"/>
      <c r="C5" s="241"/>
      <c r="D5" s="241"/>
      <c r="E5" s="241"/>
      <c r="F5" s="241"/>
      <c r="G5" s="242"/>
      <c r="H5" s="242"/>
    </row>
    <row r="6" spans="1:8">
      <c r="A6" s="24"/>
      <c r="C6" s="14"/>
      <c r="D6" s="17"/>
      <c r="E6" s="17"/>
      <c r="H6" s="25" t="s">
        <v>105</v>
      </c>
    </row>
    <row r="7" spans="1:8" ht="63">
      <c r="A7" s="205" t="s">
        <v>51</v>
      </c>
      <c r="B7" s="18" t="s">
        <v>52</v>
      </c>
      <c r="C7" s="18" t="s">
        <v>53</v>
      </c>
      <c r="D7" s="18" t="s">
        <v>55</v>
      </c>
      <c r="E7" s="18" t="s">
        <v>56</v>
      </c>
      <c r="F7" s="5" t="s">
        <v>125</v>
      </c>
      <c r="G7" s="5" t="s">
        <v>561</v>
      </c>
      <c r="H7" s="5" t="s">
        <v>677</v>
      </c>
    </row>
    <row r="8" spans="1:8" ht="31.5">
      <c r="A8" s="51" t="s">
        <v>688</v>
      </c>
      <c r="B8" s="52" t="s">
        <v>129</v>
      </c>
      <c r="C8" s="52"/>
      <c r="D8" s="53"/>
      <c r="E8" s="53"/>
      <c r="F8" s="54">
        <f>F9</f>
        <v>380536.69999999995</v>
      </c>
      <c r="G8" s="54">
        <f t="shared" ref="G8:H8" si="0">G9</f>
        <v>270970.60000000003</v>
      </c>
      <c r="H8" s="54">
        <f t="shared" si="0"/>
        <v>422271</v>
      </c>
    </row>
    <row r="9" spans="1:8">
      <c r="A9" s="205" t="s">
        <v>147</v>
      </c>
      <c r="B9" s="142" t="s">
        <v>150</v>
      </c>
      <c r="C9" s="20"/>
      <c r="D9" s="3"/>
      <c r="E9" s="3"/>
      <c r="F9" s="7">
        <f>F10+F26</f>
        <v>380536.69999999995</v>
      </c>
      <c r="G9" s="7">
        <f t="shared" ref="G9:H9" si="1">G10+G26</f>
        <v>270970.60000000003</v>
      </c>
      <c r="H9" s="7">
        <f t="shared" si="1"/>
        <v>422271</v>
      </c>
    </row>
    <row r="10" spans="1:8" ht="47.25">
      <c r="A10" s="205" t="s">
        <v>747</v>
      </c>
      <c r="B10" s="142" t="s">
        <v>148</v>
      </c>
      <c r="C10" s="20"/>
      <c r="D10" s="3"/>
      <c r="E10" s="3"/>
      <c r="F10" s="7">
        <f>F11+F13+F17+F20+F22</f>
        <v>380416.69999999995</v>
      </c>
      <c r="G10" s="7">
        <f t="shared" ref="G10:H10" si="2">G11+G13+G17+G20+G22</f>
        <v>270870.60000000003</v>
      </c>
      <c r="H10" s="7">
        <f t="shared" si="2"/>
        <v>421971</v>
      </c>
    </row>
    <row r="11" spans="1:8">
      <c r="A11" s="205" t="s">
        <v>88</v>
      </c>
      <c r="B11" s="142" t="s">
        <v>149</v>
      </c>
      <c r="C11" s="142"/>
      <c r="D11" s="3"/>
      <c r="E11" s="3"/>
      <c r="F11" s="7">
        <f>F12</f>
        <v>7595.6</v>
      </c>
      <c r="G11" s="7">
        <f t="shared" ref="G11:H11" si="3">G12</f>
        <v>7595.6</v>
      </c>
      <c r="H11" s="7">
        <f t="shared" si="3"/>
        <v>7595.6</v>
      </c>
    </row>
    <row r="12" spans="1:8" ht="63">
      <c r="A12" s="2" t="s">
        <v>21</v>
      </c>
      <c r="B12" s="142" t="s">
        <v>149</v>
      </c>
      <c r="C12" s="142" t="s">
        <v>31</v>
      </c>
      <c r="D12" s="3" t="s">
        <v>17</v>
      </c>
      <c r="E12" s="3" t="s">
        <v>20</v>
      </c>
      <c r="F12" s="7">
        <f>SUM(Ведомственная!G41)</f>
        <v>7595.6</v>
      </c>
      <c r="G12" s="7">
        <f>SUM(Ведомственная!H41)</f>
        <v>7595.6</v>
      </c>
      <c r="H12" s="7">
        <f>SUM(Ведомственная!I41)</f>
        <v>7595.6</v>
      </c>
    </row>
    <row r="13" spans="1:8">
      <c r="A13" s="205" t="s">
        <v>27</v>
      </c>
      <c r="B13" s="142" t="s">
        <v>151</v>
      </c>
      <c r="C13" s="142"/>
      <c r="D13" s="3"/>
      <c r="E13" s="3"/>
      <c r="F13" s="7">
        <f>SUM(F14:F16)</f>
        <v>329419.5</v>
      </c>
      <c r="G13" s="7">
        <f t="shared" ref="G13:H13" si="4">SUM(G14:G16)</f>
        <v>239527.9</v>
      </c>
      <c r="H13" s="7">
        <f t="shared" si="4"/>
        <v>339527.9</v>
      </c>
    </row>
    <row r="14" spans="1:8" ht="63">
      <c r="A14" s="2" t="s">
        <v>21</v>
      </c>
      <c r="B14" s="142" t="s">
        <v>151</v>
      </c>
      <c r="C14" s="142" t="s">
        <v>31</v>
      </c>
      <c r="D14" s="3" t="s">
        <v>17</v>
      </c>
      <c r="E14" s="3" t="s">
        <v>7</v>
      </c>
      <c r="F14" s="7">
        <f>Ведомственная!G47</f>
        <v>329371</v>
      </c>
      <c r="G14" s="7">
        <f>Ведомственная!H47</f>
        <v>239429.4</v>
      </c>
      <c r="H14" s="7">
        <f>Ведомственная!I47</f>
        <v>339429.4</v>
      </c>
    </row>
    <row r="15" spans="1:8" ht="31.5">
      <c r="A15" s="205" t="s">
        <v>22</v>
      </c>
      <c r="B15" s="142" t="s">
        <v>151</v>
      </c>
      <c r="C15" s="142" t="s">
        <v>32</v>
      </c>
      <c r="D15" s="3" t="s">
        <v>17</v>
      </c>
      <c r="E15" s="3" t="s">
        <v>7</v>
      </c>
      <c r="F15" s="7">
        <f>Ведомственная!G48</f>
        <v>48.5</v>
      </c>
      <c r="G15" s="7">
        <f>Ведомственная!H48</f>
        <v>98.5</v>
      </c>
      <c r="H15" s="7">
        <f>Ведомственная!I48</f>
        <v>98.5</v>
      </c>
    </row>
    <row r="16" spans="1:8">
      <c r="A16" s="205" t="s">
        <v>19</v>
      </c>
      <c r="B16" s="142" t="s">
        <v>151</v>
      </c>
      <c r="C16" s="142" t="s">
        <v>39</v>
      </c>
      <c r="D16" s="3" t="s">
        <v>17</v>
      </c>
      <c r="E16" s="3" t="s">
        <v>7</v>
      </c>
      <c r="F16" s="7">
        <f>Ведомственная!G49</f>
        <v>0</v>
      </c>
      <c r="G16" s="7">
        <f>Ведомственная!H49</f>
        <v>0</v>
      </c>
      <c r="H16" s="7">
        <f>Ведомственная!I49</f>
        <v>0</v>
      </c>
    </row>
    <row r="17" spans="1:8">
      <c r="A17" s="205" t="s">
        <v>35</v>
      </c>
      <c r="B17" s="20" t="s">
        <v>157</v>
      </c>
      <c r="C17" s="20"/>
      <c r="D17" s="3"/>
      <c r="E17" s="3"/>
      <c r="F17" s="7">
        <f>F18+F19</f>
        <v>4141.1000000000004</v>
      </c>
      <c r="G17" s="7">
        <f t="shared" ref="G17:H17" si="5">G18+G19</f>
        <v>2541.1000000000004</v>
      </c>
      <c r="H17" s="7">
        <f t="shared" si="5"/>
        <v>10459.699999999999</v>
      </c>
    </row>
    <row r="18" spans="1:8" ht="31.5">
      <c r="A18" s="205" t="s">
        <v>22</v>
      </c>
      <c r="B18" s="20" t="s">
        <v>157</v>
      </c>
      <c r="C18" s="20">
        <v>200</v>
      </c>
      <c r="D18" s="3" t="s">
        <v>17</v>
      </c>
      <c r="E18" s="3" t="s">
        <v>34</v>
      </c>
      <c r="F18" s="7">
        <f>Ведомственная!G75</f>
        <v>4028.8</v>
      </c>
      <c r="G18" s="7">
        <f>Ведомственная!H75</f>
        <v>2428.8000000000002</v>
      </c>
      <c r="H18" s="7">
        <f>Ведомственная!I75</f>
        <v>10347.4</v>
      </c>
    </row>
    <row r="19" spans="1:8">
      <c r="A19" s="205" t="s">
        <v>10</v>
      </c>
      <c r="B19" s="20" t="s">
        <v>157</v>
      </c>
      <c r="C19" s="20">
        <v>800</v>
      </c>
      <c r="D19" s="3" t="s">
        <v>17</v>
      </c>
      <c r="E19" s="3" t="s">
        <v>34</v>
      </c>
      <c r="F19" s="7">
        <f>Ведомственная!G76</f>
        <v>112.3</v>
      </c>
      <c r="G19" s="7">
        <f>Ведомственная!H76</f>
        <v>112.3</v>
      </c>
      <c r="H19" s="7">
        <f>Ведомственная!I76</f>
        <v>112.3</v>
      </c>
    </row>
    <row r="20" spans="1:8" ht="31.5">
      <c r="A20" s="205" t="s">
        <v>37</v>
      </c>
      <c r="B20" s="20" t="s">
        <v>158</v>
      </c>
      <c r="C20" s="20"/>
      <c r="D20" s="3"/>
      <c r="E20" s="3"/>
      <c r="F20" s="7">
        <f>F21</f>
        <v>18304.599999999999</v>
      </c>
      <c r="G20" s="7">
        <f t="shared" ref="G20:H20" si="6">G21</f>
        <v>14906.1</v>
      </c>
      <c r="H20" s="7">
        <f t="shared" si="6"/>
        <v>34062.699999999997</v>
      </c>
    </row>
    <row r="21" spans="1:8" ht="31.5">
      <c r="A21" s="205" t="s">
        <v>22</v>
      </c>
      <c r="B21" s="20" t="s">
        <v>158</v>
      </c>
      <c r="C21" s="20">
        <v>200</v>
      </c>
      <c r="D21" s="3" t="s">
        <v>17</v>
      </c>
      <c r="E21" s="3" t="s">
        <v>34</v>
      </c>
      <c r="F21" s="7">
        <f>Ведомственная!G78</f>
        <v>18304.599999999999</v>
      </c>
      <c r="G21" s="7">
        <f>Ведомственная!H78</f>
        <v>14906.1</v>
      </c>
      <c r="H21" s="7">
        <f>Ведомственная!I78</f>
        <v>34062.699999999997</v>
      </c>
    </row>
    <row r="22" spans="1:8" ht="31.5">
      <c r="A22" s="205" t="s">
        <v>38</v>
      </c>
      <c r="B22" s="20" t="s">
        <v>159</v>
      </c>
      <c r="C22" s="20"/>
      <c r="D22" s="3"/>
      <c r="E22" s="3"/>
      <c r="F22" s="7">
        <f>SUM(F23:F25)</f>
        <v>20955.900000000001</v>
      </c>
      <c r="G22" s="7">
        <f>SUM(G23:G25)</f>
        <v>6299.9</v>
      </c>
      <c r="H22" s="7">
        <f>SUM(H23:H25)</f>
        <v>30325.1</v>
      </c>
    </row>
    <row r="23" spans="1:8" ht="31.5">
      <c r="A23" s="205" t="s">
        <v>22</v>
      </c>
      <c r="B23" s="20" t="s">
        <v>159</v>
      </c>
      <c r="C23" s="20">
        <v>200</v>
      </c>
      <c r="D23" s="3" t="s">
        <v>17</v>
      </c>
      <c r="E23" s="3" t="s">
        <v>34</v>
      </c>
      <c r="F23" s="7">
        <f>Ведомственная!G80</f>
        <v>19479.2</v>
      </c>
      <c r="G23" s="7">
        <f>Ведомственная!H80</f>
        <v>4823.2</v>
      </c>
      <c r="H23" s="7">
        <f>Ведомственная!I80</f>
        <v>28848.399999999998</v>
      </c>
    </row>
    <row r="24" spans="1:8">
      <c r="A24" s="205" t="s">
        <v>19</v>
      </c>
      <c r="B24" s="20" t="s">
        <v>159</v>
      </c>
      <c r="C24" s="20">
        <v>300</v>
      </c>
      <c r="D24" s="3" t="s">
        <v>17</v>
      </c>
      <c r="E24" s="3" t="s">
        <v>34</v>
      </c>
      <c r="F24" s="7">
        <f>Ведомственная!G81</f>
        <v>479.3</v>
      </c>
      <c r="G24" s="7">
        <f>Ведомственная!H81</f>
        <v>600</v>
      </c>
      <c r="H24" s="7">
        <f>Ведомственная!I81</f>
        <v>600</v>
      </c>
    </row>
    <row r="25" spans="1:8">
      <c r="A25" s="205" t="s">
        <v>10</v>
      </c>
      <c r="B25" s="20" t="s">
        <v>159</v>
      </c>
      <c r="C25" s="20">
        <v>800</v>
      </c>
      <c r="D25" s="3" t="s">
        <v>17</v>
      </c>
      <c r="E25" s="3" t="s">
        <v>34</v>
      </c>
      <c r="F25" s="7">
        <f>Ведомственная!G82</f>
        <v>997.4</v>
      </c>
      <c r="G25" s="7">
        <f>Ведомственная!H82</f>
        <v>876.7</v>
      </c>
      <c r="H25" s="7">
        <f>Ведомственная!I82</f>
        <v>876.7</v>
      </c>
    </row>
    <row r="26" spans="1:8" ht="47.25">
      <c r="A26" s="205" t="s">
        <v>748</v>
      </c>
      <c r="B26" s="142" t="s">
        <v>206</v>
      </c>
      <c r="C26" s="20"/>
      <c r="D26" s="3"/>
      <c r="E26" s="3"/>
      <c r="F26" s="7">
        <f>F27</f>
        <v>120</v>
      </c>
      <c r="G26" s="7">
        <f t="shared" ref="G26:H26" si="7">G27</f>
        <v>100</v>
      </c>
      <c r="H26" s="7">
        <f t="shared" si="7"/>
        <v>300</v>
      </c>
    </row>
    <row r="27" spans="1:8" ht="31.5">
      <c r="A27" s="205" t="s">
        <v>38</v>
      </c>
      <c r="B27" s="20" t="s">
        <v>205</v>
      </c>
      <c r="C27" s="20"/>
      <c r="D27" s="3"/>
      <c r="E27" s="3"/>
      <c r="F27" s="7">
        <f>SUM(F28:F28)+F29</f>
        <v>120</v>
      </c>
      <c r="G27" s="7">
        <f t="shared" ref="G27:H27" si="8">SUM(G28:G28)+G29</f>
        <v>100</v>
      </c>
      <c r="H27" s="7">
        <f t="shared" si="8"/>
        <v>300</v>
      </c>
    </row>
    <row r="28" spans="1:8">
      <c r="A28" s="235" t="s">
        <v>22</v>
      </c>
      <c r="B28" s="20" t="s">
        <v>205</v>
      </c>
      <c r="C28" s="20">
        <v>200</v>
      </c>
      <c r="D28" s="3" t="s">
        <v>17</v>
      </c>
      <c r="E28" s="3" t="s">
        <v>34</v>
      </c>
      <c r="F28" s="7">
        <f>Ведомственная!G85</f>
        <v>31</v>
      </c>
      <c r="G28" s="7">
        <f>Ведомственная!H85</f>
        <v>100</v>
      </c>
      <c r="H28" s="7">
        <f>Ведомственная!I85</f>
        <v>300</v>
      </c>
    </row>
    <row r="29" spans="1:8">
      <c r="A29" s="236"/>
      <c r="B29" s="20" t="s">
        <v>205</v>
      </c>
      <c r="C29" s="218">
        <v>200</v>
      </c>
      <c r="D29" s="3" t="s">
        <v>47</v>
      </c>
      <c r="E29" s="3" t="s">
        <v>61</v>
      </c>
      <c r="F29" s="7">
        <f>Ведомственная!G561</f>
        <v>89</v>
      </c>
      <c r="G29" s="7">
        <f>Ведомственная!H561</f>
        <v>0</v>
      </c>
      <c r="H29" s="7">
        <f>Ведомственная!I561</f>
        <v>0</v>
      </c>
    </row>
    <row r="30" spans="1:8" ht="31.5">
      <c r="A30" s="51" t="s">
        <v>689</v>
      </c>
      <c r="B30" s="55" t="s">
        <v>130</v>
      </c>
      <c r="C30" s="52"/>
      <c r="D30" s="56"/>
      <c r="E30" s="56"/>
      <c r="F30" s="54">
        <f>F31</f>
        <v>1271</v>
      </c>
      <c r="G30" s="54">
        <f t="shared" ref="G30:H30" si="9">G31</f>
        <v>1271</v>
      </c>
      <c r="H30" s="54">
        <f t="shared" si="9"/>
        <v>1271</v>
      </c>
    </row>
    <row r="31" spans="1:8">
      <c r="A31" s="205" t="s">
        <v>147</v>
      </c>
      <c r="B31" s="20" t="s">
        <v>152</v>
      </c>
      <c r="C31" s="20"/>
      <c r="D31" s="3"/>
      <c r="E31" s="3"/>
      <c r="F31" s="7">
        <f>F32</f>
        <v>1271</v>
      </c>
      <c r="G31" s="7">
        <f t="shared" ref="G31:H31" si="10">G32</f>
        <v>1271</v>
      </c>
      <c r="H31" s="7">
        <f t="shared" si="10"/>
        <v>1271</v>
      </c>
    </row>
    <row r="32" spans="1:8" ht="63">
      <c r="A32" s="205" t="s">
        <v>749</v>
      </c>
      <c r="B32" s="20" t="s">
        <v>153</v>
      </c>
      <c r="C32" s="20"/>
      <c r="D32" s="3"/>
      <c r="E32" s="3"/>
      <c r="F32" s="7">
        <f>F33</f>
        <v>1271</v>
      </c>
      <c r="G32" s="7">
        <f t="shared" ref="G32:H32" si="11">G33</f>
        <v>1271</v>
      </c>
      <c r="H32" s="7">
        <f t="shared" si="11"/>
        <v>1271</v>
      </c>
    </row>
    <row r="33" spans="1:8" ht="31.5">
      <c r="A33" s="205" t="s">
        <v>107</v>
      </c>
      <c r="B33" s="20" t="s">
        <v>154</v>
      </c>
      <c r="C33" s="20"/>
      <c r="D33" s="3"/>
      <c r="E33" s="3"/>
      <c r="F33" s="7">
        <f>SUM(F34:F35)</f>
        <v>1271</v>
      </c>
      <c r="G33" s="7">
        <f t="shared" ref="G33:H33" si="12">SUM(G34:G35)</f>
        <v>1271</v>
      </c>
      <c r="H33" s="7">
        <f t="shared" si="12"/>
        <v>1271</v>
      </c>
    </row>
    <row r="34" spans="1:8" ht="63">
      <c r="A34" s="2" t="s">
        <v>21</v>
      </c>
      <c r="B34" s="20" t="s">
        <v>154</v>
      </c>
      <c r="C34" s="20">
        <v>100</v>
      </c>
      <c r="D34" s="3" t="s">
        <v>17</v>
      </c>
      <c r="E34" s="3" t="s">
        <v>7</v>
      </c>
      <c r="F34" s="7">
        <f>Ведомственная!G54</f>
        <v>1210.4000000000001</v>
      </c>
      <c r="G34" s="7">
        <f>Ведомственная!H54</f>
        <v>1210.4000000000001</v>
      </c>
      <c r="H34" s="7">
        <f>Ведомственная!I54</f>
        <v>1210.4000000000001</v>
      </c>
    </row>
    <row r="35" spans="1:8" ht="31.5">
      <c r="A35" s="205" t="s">
        <v>22</v>
      </c>
      <c r="B35" s="20" t="s">
        <v>154</v>
      </c>
      <c r="C35" s="142" t="s">
        <v>32</v>
      </c>
      <c r="D35" s="3" t="s">
        <v>17</v>
      </c>
      <c r="E35" s="3" t="s">
        <v>7</v>
      </c>
      <c r="F35" s="7">
        <f>Ведомственная!G55</f>
        <v>60.6</v>
      </c>
      <c r="G35" s="7">
        <f>Ведомственная!H55</f>
        <v>60.6</v>
      </c>
      <c r="H35" s="7">
        <f>Ведомственная!I55</f>
        <v>60.6</v>
      </c>
    </row>
    <row r="36" spans="1:8" ht="47.25">
      <c r="A36" s="51" t="s">
        <v>795</v>
      </c>
      <c r="B36" s="52" t="s">
        <v>661</v>
      </c>
      <c r="C36" s="52"/>
      <c r="D36" s="56"/>
      <c r="E36" s="56"/>
      <c r="F36" s="54">
        <f>F37</f>
        <v>253</v>
      </c>
      <c r="G36" s="54">
        <f t="shared" ref="G36:H37" si="13">G37</f>
        <v>253</v>
      </c>
      <c r="H36" s="54">
        <f t="shared" si="13"/>
        <v>253</v>
      </c>
    </row>
    <row r="37" spans="1:8">
      <c r="A37" s="205" t="s">
        <v>147</v>
      </c>
      <c r="B37" s="149" t="s">
        <v>662</v>
      </c>
      <c r="C37" s="149"/>
      <c r="D37" s="3"/>
      <c r="E37" s="3"/>
      <c r="F37" s="7">
        <f>F38</f>
        <v>253</v>
      </c>
      <c r="G37" s="7">
        <f t="shared" si="13"/>
        <v>253</v>
      </c>
      <c r="H37" s="7">
        <f t="shared" si="13"/>
        <v>253</v>
      </c>
    </row>
    <row r="38" spans="1:8" ht="47.25">
      <c r="A38" s="205" t="s">
        <v>750</v>
      </c>
      <c r="B38" s="149" t="s">
        <v>663</v>
      </c>
      <c r="C38" s="149"/>
      <c r="D38" s="3"/>
      <c r="E38" s="3"/>
      <c r="F38" s="7">
        <f>F39</f>
        <v>253</v>
      </c>
      <c r="G38" s="7">
        <f t="shared" ref="G38:H38" si="14">G39</f>
        <v>253</v>
      </c>
      <c r="H38" s="7">
        <f t="shared" si="14"/>
        <v>253</v>
      </c>
    </row>
    <row r="39" spans="1:8">
      <c r="A39" s="205" t="s">
        <v>204</v>
      </c>
      <c r="B39" s="149" t="s">
        <v>664</v>
      </c>
      <c r="C39" s="149"/>
      <c r="D39" s="3"/>
      <c r="E39" s="3"/>
      <c r="F39" s="7">
        <f>F40</f>
        <v>253</v>
      </c>
      <c r="G39" s="7">
        <f t="shared" ref="G39:H39" si="15">G40</f>
        <v>253</v>
      </c>
      <c r="H39" s="7">
        <f t="shared" si="15"/>
        <v>253</v>
      </c>
    </row>
    <row r="40" spans="1:8" ht="31.5">
      <c r="A40" s="205" t="s">
        <v>22</v>
      </c>
      <c r="B40" s="149" t="s">
        <v>664</v>
      </c>
      <c r="C40" s="149" t="s">
        <v>32</v>
      </c>
      <c r="D40" s="3" t="s">
        <v>47</v>
      </c>
      <c r="E40" s="3" t="s">
        <v>47</v>
      </c>
      <c r="F40" s="7">
        <f>Ведомственная!G1056</f>
        <v>253</v>
      </c>
      <c r="G40" s="7">
        <f>Ведомственная!H1056</f>
        <v>253</v>
      </c>
      <c r="H40" s="7">
        <f>Ведомственная!I1056</f>
        <v>253</v>
      </c>
    </row>
    <row r="41" spans="1:8" ht="47.25">
      <c r="A41" s="51" t="s">
        <v>690</v>
      </c>
      <c r="B41" s="55" t="s">
        <v>131</v>
      </c>
      <c r="C41" s="55"/>
      <c r="D41" s="56"/>
      <c r="E41" s="56"/>
      <c r="F41" s="54">
        <f>F42</f>
        <v>7805.8</v>
      </c>
      <c r="G41" s="54">
        <f t="shared" ref="G41:H41" si="16">G42</f>
        <v>7805.8</v>
      </c>
      <c r="H41" s="54">
        <f t="shared" si="16"/>
        <v>7805.8</v>
      </c>
    </row>
    <row r="42" spans="1:8">
      <c r="A42" s="205" t="s">
        <v>147</v>
      </c>
      <c r="B42" s="142" t="s">
        <v>155</v>
      </c>
      <c r="C42" s="142"/>
      <c r="D42" s="3"/>
      <c r="E42" s="3"/>
      <c r="F42" s="7">
        <f>F46+F43</f>
        <v>7805.8</v>
      </c>
      <c r="G42" s="7">
        <f>G46+G43</f>
        <v>7805.8</v>
      </c>
      <c r="H42" s="7">
        <f>H46+H43</f>
        <v>7805.8</v>
      </c>
    </row>
    <row r="43" spans="1:8" ht="47.25">
      <c r="A43" s="205" t="s">
        <v>201</v>
      </c>
      <c r="B43" s="20" t="s">
        <v>156</v>
      </c>
      <c r="C43" s="20"/>
      <c r="D43" s="3"/>
      <c r="E43" s="3"/>
      <c r="F43" s="7">
        <f>F44</f>
        <v>180</v>
      </c>
      <c r="G43" s="7">
        <f t="shared" ref="G43:H43" si="17">G44</f>
        <v>180</v>
      </c>
      <c r="H43" s="7">
        <f t="shared" si="17"/>
        <v>180</v>
      </c>
    </row>
    <row r="44" spans="1:8" ht="31.5">
      <c r="A44" s="2" t="s">
        <v>38</v>
      </c>
      <c r="B44" s="20" t="s">
        <v>793</v>
      </c>
      <c r="C44" s="20"/>
      <c r="D44" s="3"/>
      <c r="E44" s="3"/>
      <c r="F44" s="7">
        <f>SUM(F45:F45)</f>
        <v>180</v>
      </c>
      <c r="G44" s="7">
        <f>SUM(G45:G45)</f>
        <v>180</v>
      </c>
      <c r="H44" s="7">
        <f>SUM(H45:H45)</f>
        <v>180</v>
      </c>
    </row>
    <row r="45" spans="1:8" ht="31.5">
      <c r="A45" s="2" t="s">
        <v>22</v>
      </c>
      <c r="B45" s="20" t="s">
        <v>793</v>
      </c>
      <c r="C45" s="20">
        <v>200</v>
      </c>
      <c r="D45" s="3" t="s">
        <v>17</v>
      </c>
      <c r="E45" s="3" t="s">
        <v>34</v>
      </c>
      <c r="F45" s="7">
        <f>Ведомственная!G90</f>
        <v>180</v>
      </c>
      <c r="G45" s="7">
        <f>Ведомственная!H90</f>
        <v>180</v>
      </c>
      <c r="H45" s="7">
        <f>Ведомственная!I90</f>
        <v>180</v>
      </c>
    </row>
    <row r="46" spans="1:8" ht="31.5">
      <c r="A46" s="205" t="s">
        <v>202</v>
      </c>
      <c r="B46" s="142" t="s">
        <v>200</v>
      </c>
      <c r="C46" s="142"/>
      <c r="D46" s="3"/>
      <c r="E46" s="3"/>
      <c r="F46" s="7">
        <f>F47</f>
        <v>7625.8</v>
      </c>
      <c r="G46" s="7">
        <f t="shared" ref="G46:H46" si="18">G47</f>
        <v>7625.8</v>
      </c>
      <c r="H46" s="7">
        <f t="shared" si="18"/>
        <v>7625.8</v>
      </c>
    </row>
    <row r="47" spans="1:8" ht="47.25">
      <c r="A47" s="205" t="s">
        <v>282</v>
      </c>
      <c r="B47" s="142" t="s">
        <v>794</v>
      </c>
      <c r="C47" s="142"/>
      <c r="D47" s="3"/>
      <c r="E47" s="3"/>
      <c r="F47" s="7">
        <f>SUM(F48:F49)</f>
        <v>7625.8</v>
      </c>
      <c r="G47" s="7">
        <f t="shared" ref="G47:H47" si="19">SUM(G48:G49)</f>
        <v>7625.8</v>
      </c>
      <c r="H47" s="7">
        <f t="shared" si="19"/>
        <v>7625.8</v>
      </c>
    </row>
    <row r="48" spans="1:8" ht="63">
      <c r="A48" s="2" t="s">
        <v>21</v>
      </c>
      <c r="B48" s="173" t="s">
        <v>794</v>
      </c>
      <c r="C48" s="20">
        <v>100</v>
      </c>
      <c r="D48" s="3" t="s">
        <v>17</v>
      </c>
      <c r="E48" s="3" t="s">
        <v>7</v>
      </c>
      <c r="F48" s="7">
        <f>Ведомственная!G60</f>
        <v>7262.6</v>
      </c>
      <c r="G48" s="7">
        <f>Ведомственная!H60</f>
        <v>7262.6</v>
      </c>
      <c r="H48" s="7">
        <f>Ведомственная!I60</f>
        <v>7262.6</v>
      </c>
    </row>
    <row r="49" spans="1:8" ht="31.5">
      <c r="A49" s="205" t="s">
        <v>22</v>
      </c>
      <c r="B49" s="173" t="s">
        <v>794</v>
      </c>
      <c r="C49" s="142" t="s">
        <v>32</v>
      </c>
      <c r="D49" s="3" t="s">
        <v>17</v>
      </c>
      <c r="E49" s="3" t="s">
        <v>7</v>
      </c>
      <c r="F49" s="7">
        <f>Ведомственная!G61</f>
        <v>363.2</v>
      </c>
      <c r="G49" s="7">
        <f>Ведомственная!H61</f>
        <v>363.2</v>
      </c>
      <c r="H49" s="7">
        <f>Ведомственная!I61</f>
        <v>363.2</v>
      </c>
    </row>
    <row r="50" spans="1:8" ht="47.25">
      <c r="A50" s="51" t="s">
        <v>691</v>
      </c>
      <c r="B50" s="55" t="s">
        <v>132</v>
      </c>
      <c r="C50" s="55"/>
      <c r="D50" s="56"/>
      <c r="E50" s="56"/>
      <c r="F50" s="54">
        <f>F55+F51</f>
        <v>4137.2</v>
      </c>
      <c r="G50" s="54">
        <f t="shared" ref="G50:H50" si="20">G55+G51</f>
        <v>1217.8000000000002</v>
      </c>
      <c r="H50" s="54">
        <f t="shared" si="20"/>
        <v>1217.8000000000002</v>
      </c>
    </row>
    <row r="51" spans="1:8">
      <c r="A51" s="205" t="s">
        <v>184</v>
      </c>
      <c r="B51" s="179" t="s">
        <v>788</v>
      </c>
      <c r="C51" s="179"/>
      <c r="D51" s="3"/>
      <c r="E51" s="3"/>
      <c r="F51" s="7">
        <f>F52</f>
        <v>569.09999999999991</v>
      </c>
      <c r="G51" s="7">
        <f t="shared" ref="G51:H51" si="21">G52</f>
        <v>762.2</v>
      </c>
      <c r="H51" s="7">
        <f t="shared" si="21"/>
        <v>762.2</v>
      </c>
    </row>
    <row r="52" spans="1:8" ht="47.25">
      <c r="A52" s="205" t="s">
        <v>790</v>
      </c>
      <c r="B52" s="179" t="s">
        <v>789</v>
      </c>
      <c r="C52" s="179"/>
      <c r="D52" s="3"/>
      <c r="E52" s="3"/>
      <c r="F52" s="7">
        <f>F53</f>
        <v>569.09999999999991</v>
      </c>
      <c r="G52" s="7">
        <f t="shared" ref="G52:H52" si="22">G53</f>
        <v>762.2</v>
      </c>
      <c r="H52" s="7">
        <f t="shared" si="22"/>
        <v>762.2</v>
      </c>
    </row>
    <row r="53" spans="1:8" ht="31.5">
      <c r="A53" s="205" t="s">
        <v>785</v>
      </c>
      <c r="B53" s="179" t="s">
        <v>791</v>
      </c>
      <c r="C53" s="179"/>
      <c r="D53" s="3"/>
      <c r="E53" s="3"/>
      <c r="F53" s="7">
        <f>F54</f>
        <v>569.09999999999991</v>
      </c>
      <c r="G53" s="7">
        <f t="shared" ref="G53:H53" si="23">G54</f>
        <v>762.2</v>
      </c>
      <c r="H53" s="7">
        <f t="shared" si="23"/>
        <v>762.2</v>
      </c>
    </row>
    <row r="54" spans="1:8" ht="63">
      <c r="A54" s="205" t="s">
        <v>21</v>
      </c>
      <c r="B54" s="179" t="s">
        <v>791</v>
      </c>
      <c r="C54" s="179" t="s">
        <v>31</v>
      </c>
      <c r="D54" s="3" t="s">
        <v>24</v>
      </c>
      <c r="E54" s="3" t="s">
        <v>665</v>
      </c>
      <c r="F54" s="7">
        <f>Ведомственная!G178</f>
        <v>569.09999999999991</v>
      </c>
      <c r="G54" s="7">
        <f>Ведомственная!H178</f>
        <v>762.2</v>
      </c>
      <c r="H54" s="7">
        <f>Ведомственная!I178</f>
        <v>762.2</v>
      </c>
    </row>
    <row r="55" spans="1:8">
      <c r="A55" s="205" t="s">
        <v>147</v>
      </c>
      <c r="B55" s="142" t="s">
        <v>160</v>
      </c>
      <c r="C55" s="142"/>
      <c r="D55" s="3"/>
      <c r="E55" s="3"/>
      <c r="F55" s="7">
        <f>F56+F59</f>
        <v>3568.1</v>
      </c>
      <c r="G55" s="7">
        <f>G56+G59</f>
        <v>455.6</v>
      </c>
      <c r="H55" s="7">
        <f>H56+H59</f>
        <v>455.6</v>
      </c>
    </row>
    <row r="56" spans="1:8" ht="47.25">
      <c r="A56" s="205" t="s">
        <v>744</v>
      </c>
      <c r="B56" s="142" t="s">
        <v>161</v>
      </c>
      <c r="C56" s="142"/>
      <c r="D56" s="3"/>
      <c r="E56" s="3"/>
      <c r="F56" s="7">
        <f>F57</f>
        <v>3167.5</v>
      </c>
      <c r="G56" s="7">
        <f t="shared" ref="G56:H57" si="24">G57</f>
        <v>155</v>
      </c>
      <c r="H56" s="7">
        <f t="shared" si="24"/>
        <v>155</v>
      </c>
    </row>
    <row r="57" spans="1:8">
      <c r="A57" s="205" t="s">
        <v>204</v>
      </c>
      <c r="B57" s="142" t="s">
        <v>219</v>
      </c>
      <c r="C57" s="142"/>
      <c r="D57" s="3"/>
      <c r="E57" s="3"/>
      <c r="F57" s="7">
        <f>F58</f>
        <v>3167.5</v>
      </c>
      <c r="G57" s="7">
        <f t="shared" si="24"/>
        <v>155</v>
      </c>
      <c r="H57" s="7">
        <f t="shared" si="24"/>
        <v>155</v>
      </c>
    </row>
    <row r="58" spans="1:8" ht="31.5">
      <c r="A58" s="205" t="s">
        <v>22</v>
      </c>
      <c r="B58" s="184" t="s">
        <v>219</v>
      </c>
      <c r="C58" s="184" t="s">
        <v>32</v>
      </c>
      <c r="D58" s="3" t="s">
        <v>24</v>
      </c>
      <c r="E58" s="3" t="s">
        <v>665</v>
      </c>
      <c r="F58" s="7">
        <f>Ведомственная!G182</f>
        <v>3167.5</v>
      </c>
      <c r="G58" s="7">
        <f>Ведомственная!H182</f>
        <v>155</v>
      </c>
      <c r="H58" s="7">
        <f>Ведомственная!I182</f>
        <v>155</v>
      </c>
    </row>
    <row r="59" spans="1:8" ht="47.25">
      <c r="A59" s="205" t="s">
        <v>745</v>
      </c>
      <c r="B59" s="142" t="s">
        <v>800</v>
      </c>
      <c r="C59" s="142"/>
      <c r="D59" s="3"/>
      <c r="E59" s="3"/>
      <c r="F59" s="7">
        <f>F60</f>
        <v>400.6</v>
      </c>
      <c r="G59" s="7">
        <f t="shared" ref="G59:H59" si="25">G60</f>
        <v>300.60000000000002</v>
      </c>
      <c r="H59" s="7">
        <f t="shared" si="25"/>
        <v>300.60000000000002</v>
      </c>
    </row>
    <row r="60" spans="1:8">
      <c r="A60" s="205" t="s">
        <v>204</v>
      </c>
      <c r="B60" s="142" t="s">
        <v>801</v>
      </c>
      <c r="C60" s="142"/>
      <c r="D60" s="3"/>
      <c r="E60" s="3"/>
      <c r="F60" s="7">
        <f>F61+F62</f>
        <v>400.6</v>
      </c>
      <c r="G60" s="7">
        <f t="shared" ref="G60:H60" si="26">G61+G62</f>
        <v>300.60000000000002</v>
      </c>
      <c r="H60" s="7">
        <f t="shared" si="26"/>
        <v>300.60000000000002</v>
      </c>
    </row>
    <row r="61" spans="1:8" ht="31.5">
      <c r="A61" s="222" t="s">
        <v>22</v>
      </c>
      <c r="B61" s="223" t="s">
        <v>801</v>
      </c>
      <c r="C61" s="223" t="s">
        <v>32</v>
      </c>
      <c r="D61" s="3" t="s">
        <v>24</v>
      </c>
      <c r="E61" s="3" t="s">
        <v>665</v>
      </c>
      <c r="F61" s="7">
        <f>Ведомственная!G185</f>
        <v>200.6</v>
      </c>
      <c r="G61" s="7">
        <f>Ведомственная!H185</f>
        <v>0</v>
      </c>
      <c r="H61" s="7">
        <f>Ведомственная!I185</f>
        <v>0</v>
      </c>
    </row>
    <row r="62" spans="1:8">
      <c r="A62" s="2" t="s">
        <v>19</v>
      </c>
      <c r="B62" s="142" t="s">
        <v>801</v>
      </c>
      <c r="C62" s="142" t="s">
        <v>39</v>
      </c>
      <c r="D62" s="3" t="s">
        <v>24</v>
      </c>
      <c r="E62" s="3" t="s">
        <v>665</v>
      </c>
      <c r="F62" s="7">
        <f>Ведомственная!G186</f>
        <v>200</v>
      </c>
      <c r="G62" s="7">
        <f>Ведомственная!H186</f>
        <v>300.60000000000002</v>
      </c>
      <c r="H62" s="7">
        <f>Ведомственная!I186</f>
        <v>300.60000000000002</v>
      </c>
    </row>
    <row r="63" spans="1:8" ht="47.25">
      <c r="A63" s="51" t="s">
        <v>692</v>
      </c>
      <c r="B63" s="52" t="s">
        <v>133</v>
      </c>
      <c r="C63" s="52"/>
      <c r="D63" s="56"/>
      <c r="E63" s="56"/>
      <c r="F63" s="54">
        <f>F64</f>
        <v>84136.3</v>
      </c>
      <c r="G63" s="54">
        <f t="shared" ref="G63:H63" si="27">G64</f>
        <v>17437.900000000001</v>
      </c>
      <c r="H63" s="54">
        <f t="shared" si="27"/>
        <v>38628.5</v>
      </c>
    </row>
    <row r="64" spans="1:8">
      <c r="A64" s="205" t="s">
        <v>147</v>
      </c>
      <c r="B64" s="142" t="s">
        <v>163</v>
      </c>
      <c r="C64" s="142"/>
      <c r="D64" s="3"/>
      <c r="E64" s="3"/>
      <c r="F64" s="7">
        <f>F65+F75</f>
        <v>84136.3</v>
      </c>
      <c r="G64" s="7">
        <f t="shared" ref="G64:H64" si="28">G65+G75</f>
        <v>17437.900000000001</v>
      </c>
      <c r="H64" s="7">
        <f t="shared" si="28"/>
        <v>38628.5</v>
      </c>
    </row>
    <row r="65" spans="1:8" ht="47.25">
      <c r="A65" s="205" t="s">
        <v>739</v>
      </c>
      <c r="B65" s="20" t="s">
        <v>180</v>
      </c>
      <c r="C65" s="20"/>
      <c r="D65" s="3"/>
      <c r="E65" s="3"/>
      <c r="F65" s="7">
        <f>F66+F71</f>
        <v>15502.3</v>
      </c>
      <c r="G65" s="7">
        <f t="shared" ref="G65:H65" si="29">G66+G71</f>
        <v>17437.900000000001</v>
      </c>
      <c r="H65" s="7">
        <f t="shared" si="29"/>
        <v>38628.5</v>
      </c>
    </row>
    <row r="66" spans="1:8" ht="31.5">
      <c r="A66" s="205" t="s">
        <v>211</v>
      </c>
      <c r="B66" s="20" t="s">
        <v>181</v>
      </c>
      <c r="C66" s="20"/>
      <c r="D66" s="3"/>
      <c r="E66" s="3"/>
      <c r="F66" s="7">
        <f>SUM(F67:F70)</f>
        <v>14138.699999999999</v>
      </c>
      <c r="G66" s="7">
        <f t="shared" ref="G66:H66" si="30">SUM(G67:G70)</f>
        <v>17437.900000000001</v>
      </c>
      <c r="H66" s="7">
        <f t="shared" si="30"/>
        <v>38628.5</v>
      </c>
    </row>
    <row r="67" spans="1:8" ht="31.5">
      <c r="A67" s="205" t="s">
        <v>22</v>
      </c>
      <c r="B67" s="20" t="s">
        <v>181</v>
      </c>
      <c r="C67" s="20">
        <v>200</v>
      </c>
      <c r="D67" s="3" t="s">
        <v>17</v>
      </c>
      <c r="E67" s="3" t="s">
        <v>34</v>
      </c>
      <c r="F67" s="7">
        <f>Ведомственная!G95</f>
        <v>7729.5</v>
      </c>
      <c r="G67" s="7">
        <f>Ведомственная!H95</f>
        <v>10759.3</v>
      </c>
      <c r="H67" s="7">
        <f>Ведомственная!I95</f>
        <v>26631.9</v>
      </c>
    </row>
    <row r="68" spans="1:8" ht="31.5">
      <c r="A68" s="205" t="s">
        <v>22</v>
      </c>
      <c r="B68" s="20" t="s">
        <v>181</v>
      </c>
      <c r="C68" s="20">
        <v>200</v>
      </c>
      <c r="D68" s="3" t="s">
        <v>61</v>
      </c>
      <c r="E68" s="3" t="s">
        <v>20</v>
      </c>
      <c r="F68" s="7">
        <f>Ведомственная!G352</f>
        <v>5892.8</v>
      </c>
      <c r="G68" s="7">
        <f>Ведомственная!H352</f>
        <v>6243.6</v>
      </c>
      <c r="H68" s="7">
        <f>Ведомственная!I352</f>
        <v>11561.6</v>
      </c>
    </row>
    <row r="69" spans="1:8" ht="31.5">
      <c r="A69" s="205" t="s">
        <v>22</v>
      </c>
      <c r="B69" s="20" t="s">
        <v>181</v>
      </c>
      <c r="C69" s="20">
        <v>200</v>
      </c>
      <c r="D69" s="3" t="s">
        <v>61</v>
      </c>
      <c r="E69" s="3" t="s">
        <v>24</v>
      </c>
      <c r="F69" s="7">
        <f>Ведомственная!G402</f>
        <v>516.4</v>
      </c>
      <c r="G69" s="7">
        <f>Ведомственная!H402</f>
        <v>435</v>
      </c>
      <c r="H69" s="7">
        <f>Ведомственная!I402</f>
        <v>435</v>
      </c>
    </row>
    <row r="70" spans="1:8" hidden="1">
      <c r="A70" s="205" t="s">
        <v>10</v>
      </c>
      <c r="B70" s="20" t="s">
        <v>181</v>
      </c>
      <c r="C70" s="20">
        <v>800</v>
      </c>
      <c r="D70" s="3" t="s">
        <v>17</v>
      </c>
      <c r="E70" s="3" t="s">
        <v>34</v>
      </c>
      <c r="F70" s="7">
        <f>Ведомственная!G96</f>
        <v>0</v>
      </c>
      <c r="G70" s="7">
        <f>Ведомственная!H96</f>
        <v>0</v>
      </c>
      <c r="H70" s="7">
        <f>Ведомственная!I96</f>
        <v>0</v>
      </c>
    </row>
    <row r="71" spans="1:8" ht="15.75" customHeight="1">
      <c r="A71" s="205" t="s">
        <v>212</v>
      </c>
      <c r="B71" s="20" t="s">
        <v>213</v>
      </c>
      <c r="C71" s="20"/>
      <c r="D71" s="3"/>
      <c r="E71" s="3"/>
      <c r="F71" s="7">
        <f>F72+F73+F74</f>
        <v>1363.6000000000001</v>
      </c>
      <c r="G71" s="7">
        <f t="shared" ref="G71:H71" si="31">G72+G73+G74</f>
        <v>0</v>
      </c>
      <c r="H71" s="7">
        <f t="shared" si="31"/>
        <v>0</v>
      </c>
    </row>
    <row r="72" spans="1:8">
      <c r="A72" s="231" t="s">
        <v>22</v>
      </c>
      <c r="B72" s="20" t="s">
        <v>213</v>
      </c>
      <c r="C72" s="20">
        <v>200</v>
      </c>
      <c r="D72" s="3" t="s">
        <v>17</v>
      </c>
      <c r="E72" s="3" t="s">
        <v>34</v>
      </c>
      <c r="F72" s="7">
        <f>Ведомственная!G98</f>
        <v>1256.2</v>
      </c>
      <c r="G72" s="7">
        <f>Ведомственная!H98</f>
        <v>0</v>
      </c>
      <c r="H72" s="7">
        <f>Ведомственная!I98</f>
        <v>0</v>
      </c>
    </row>
    <row r="73" spans="1:8" hidden="1">
      <c r="A73" s="233"/>
      <c r="B73" s="20" t="s">
        <v>213</v>
      </c>
      <c r="C73" s="20">
        <v>200</v>
      </c>
      <c r="D73" s="3" t="s">
        <v>61</v>
      </c>
      <c r="E73" s="3" t="s">
        <v>20</v>
      </c>
      <c r="F73" s="7">
        <f>Ведомственная!G354</f>
        <v>107.4</v>
      </c>
      <c r="G73" s="7">
        <f>Ведомственная!H354</f>
        <v>0</v>
      </c>
      <c r="H73" s="7">
        <f>Ведомственная!I354</f>
        <v>0</v>
      </c>
    </row>
    <row r="74" spans="1:8" hidden="1">
      <c r="A74" s="234"/>
      <c r="B74" s="20" t="s">
        <v>213</v>
      </c>
      <c r="C74" s="20">
        <v>200</v>
      </c>
      <c r="D74" s="3" t="s">
        <v>61</v>
      </c>
      <c r="E74" s="3" t="s">
        <v>24</v>
      </c>
      <c r="F74" s="7">
        <f>Ведомственная!G404</f>
        <v>0</v>
      </c>
      <c r="G74" s="7">
        <f>Ведомственная!H404</f>
        <v>0</v>
      </c>
      <c r="H74" s="7">
        <f>Ведомственная!I404</f>
        <v>0</v>
      </c>
    </row>
    <row r="75" spans="1:8" ht="47.25">
      <c r="A75" s="2" t="s">
        <v>864</v>
      </c>
      <c r="B75" s="20" t="s">
        <v>863</v>
      </c>
      <c r="C75" s="20"/>
      <c r="D75" s="3"/>
      <c r="E75" s="3"/>
      <c r="F75" s="7">
        <f>F76</f>
        <v>68634</v>
      </c>
      <c r="G75" s="7">
        <f t="shared" ref="G75:H75" si="32">G76</f>
        <v>0</v>
      </c>
      <c r="H75" s="7">
        <f t="shared" si="32"/>
        <v>0</v>
      </c>
    </row>
    <row r="76" spans="1:8" ht="31.5">
      <c r="A76" s="2" t="s">
        <v>38</v>
      </c>
      <c r="B76" s="20" t="s">
        <v>865</v>
      </c>
      <c r="C76" s="20"/>
      <c r="D76" s="3"/>
      <c r="E76" s="3"/>
      <c r="F76" s="7">
        <f>F77</f>
        <v>68634</v>
      </c>
      <c r="G76" s="7">
        <f t="shared" ref="G76:H76" si="33">G77</f>
        <v>0</v>
      </c>
      <c r="H76" s="7">
        <f t="shared" si="33"/>
        <v>0</v>
      </c>
    </row>
    <row r="77" spans="1:8">
      <c r="A77" s="2" t="s">
        <v>10</v>
      </c>
      <c r="B77" s="20" t="s">
        <v>865</v>
      </c>
      <c r="C77" s="20" t="s">
        <v>36</v>
      </c>
      <c r="D77" s="3" t="s">
        <v>61</v>
      </c>
      <c r="E77" s="3" t="s">
        <v>20</v>
      </c>
      <c r="F77" s="7">
        <f>Ведомственная!G357</f>
        <v>68634</v>
      </c>
      <c r="G77" s="7">
        <f>Ведомственная!H357</f>
        <v>0</v>
      </c>
      <c r="H77" s="7">
        <f>Ведомственная!I357</f>
        <v>0</v>
      </c>
    </row>
    <row r="78" spans="1:8" ht="47.25">
      <c r="A78" s="57" t="s">
        <v>693</v>
      </c>
      <c r="B78" s="52" t="s">
        <v>140</v>
      </c>
      <c r="C78" s="52"/>
      <c r="D78" s="56"/>
      <c r="E78" s="56"/>
      <c r="F78" s="54">
        <f>F79</f>
        <v>2187.1999999999998</v>
      </c>
      <c r="G78" s="54">
        <f t="shared" ref="G78:H78" si="34">G79</f>
        <v>3337.2</v>
      </c>
      <c r="H78" s="54">
        <f t="shared" si="34"/>
        <v>3337.2</v>
      </c>
    </row>
    <row r="79" spans="1:8">
      <c r="A79" s="205" t="s">
        <v>147</v>
      </c>
      <c r="B79" s="20" t="s">
        <v>166</v>
      </c>
      <c r="C79" s="142"/>
      <c r="D79" s="3"/>
      <c r="E79" s="3"/>
      <c r="F79" s="7">
        <f>F80+F83+F86</f>
        <v>2187.1999999999998</v>
      </c>
      <c r="G79" s="7">
        <f t="shared" ref="G79:H79" si="35">G80+G83+G86</f>
        <v>3337.2</v>
      </c>
      <c r="H79" s="7">
        <f t="shared" si="35"/>
        <v>3337.2</v>
      </c>
    </row>
    <row r="80" spans="1:8" ht="47.25">
      <c r="A80" s="205" t="s">
        <v>566</v>
      </c>
      <c r="B80" s="20" t="s">
        <v>254</v>
      </c>
      <c r="C80" s="142"/>
      <c r="D80" s="3"/>
      <c r="E80" s="3"/>
      <c r="F80" s="7">
        <f>F81</f>
        <v>0</v>
      </c>
      <c r="G80" s="7">
        <f t="shared" ref="G80:H80" si="36">G81</f>
        <v>250</v>
      </c>
      <c r="H80" s="7">
        <f t="shared" si="36"/>
        <v>250</v>
      </c>
    </row>
    <row r="81" spans="1:8">
      <c r="A81" s="2" t="s">
        <v>18</v>
      </c>
      <c r="B81" s="20" t="s">
        <v>255</v>
      </c>
      <c r="C81" s="142"/>
      <c r="D81" s="3"/>
      <c r="E81" s="3"/>
      <c r="F81" s="7">
        <f>F82</f>
        <v>0</v>
      </c>
      <c r="G81" s="7">
        <f t="shared" ref="G81:H81" si="37">G82</f>
        <v>250</v>
      </c>
      <c r="H81" s="7">
        <f t="shared" si="37"/>
        <v>250</v>
      </c>
    </row>
    <row r="82" spans="1:8" ht="31.5">
      <c r="A82" s="2" t="s">
        <v>22</v>
      </c>
      <c r="B82" s="20" t="s">
        <v>255</v>
      </c>
      <c r="C82" s="142" t="s">
        <v>32</v>
      </c>
      <c r="D82" s="3" t="s">
        <v>7</v>
      </c>
      <c r="E82" s="3" t="s">
        <v>12</v>
      </c>
      <c r="F82" s="7">
        <f>Ведомственная!G293</f>
        <v>0</v>
      </c>
      <c r="G82" s="7">
        <f>Ведомственная!H293</f>
        <v>250</v>
      </c>
      <c r="H82" s="7">
        <f>Ведомственная!I293</f>
        <v>250</v>
      </c>
    </row>
    <row r="83" spans="1:8" ht="31.5">
      <c r="A83" s="205" t="s">
        <v>253</v>
      </c>
      <c r="B83" s="20" t="s">
        <v>167</v>
      </c>
      <c r="C83" s="142"/>
      <c r="D83" s="3"/>
      <c r="E83" s="3"/>
      <c r="F83" s="7">
        <f>F84</f>
        <v>1200</v>
      </c>
      <c r="G83" s="7">
        <f t="shared" ref="G83:H83" si="38">G84</f>
        <v>1500</v>
      </c>
      <c r="H83" s="7">
        <f t="shared" si="38"/>
        <v>1500</v>
      </c>
    </row>
    <row r="84" spans="1:8">
      <c r="A84" s="2" t="s">
        <v>18</v>
      </c>
      <c r="B84" s="20" t="s">
        <v>218</v>
      </c>
      <c r="C84" s="142"/>
      <c r="D84" s="3"/>
      <c r="E84" s="3"/>
      <c r="F84" s="7">
        <f>F85</f>
        <v>1200</v>
      </c>
      <c r="G84" s="7">
        <f t="shared" ref="G84:H84" si="39">G85</f>
        <v>1500</v>
      </c>
      <c r="H84" s="7">
        <f t="shared" si="39"/>
        <v>1500</v>
      </c>
    </row>
    <row r="85" spans="1:8" ht="31.5">
      <c r="A85" s="2" t="s">
        <v>22</v>
      </c>
      <c r="B85" s="20" t="s">
        <v>218</v>
      </c>
      <c r="C85" s="142" t="s">
        <v>32</v>
      </c>
      <c r="D85" s="3" t="s">
        <v>7</v>
      </c>
      <c r="E85" s="3" t="s">
        <v>12</v>
      </c>
      <c r="F85" s="7">
        <f>SUM(Ведомственная!G296)</f>
        <v>1200</v>
      </c>
      <c r="G85" s="7">
        <f>SUM(Ведомственная!H296)</f>
        <v>1500</v>
      </c>
      <c r="H85" s="7">
        <f>SUM(Ведомственная!I296)</f>
        <v>1500</v>
      </c>
    </row>
    <row r="86" spans="1:8" ht="47.25">
      <c r="A86" s="205" t="s">
        <v>250</v>
      </c>
      <c r="B86" s="20" t="s">
        <v>251</v>
      </c>
      <c r="C86" s="20"/>
      <c r="D86" s="3"/>
      <c r="E86" s="3"/>
      <c r="F86" s="7">
        <f>F87+F89</f>
        <v>987.2</v>
      </c>
      <c r="G86" s="7">
        <f t="shared" ref="G86:H86" si="40">G87+G89</f>
        <v>1587.2</v>
      </c>
      <c r="H86" s="7">
        <f t="shared" si="40"/>
        <v>1587.2</v>
      </c>
    </row>
    <row r="87" spans="1:8">
      <c r="A87" s="2" t="s">
        <v>18</v>
      </c>
      <c r="B87" s="20" t="s">
        <v>252</v>
      </c>
      <c r="C87" s="20"/>
      <c r="D87" s="3"/>
      <c r="E87" s="3"/>
      <c r="F87" s="7">
        <f>F88</f>
        <v>987.2</v>
      </c>
      <c r="G87" s="7">
        <f t="shared" ref="G87:H87" si="41">G88</f>
        <v>1587.2</v>
      </c>
      <c r="H87" s="7">
        <f t="shared" si="41"/>
        <v>1587.2</v>
      </c>
    </row>
    <row r="88" spans="1:8" ht="31.5">
      <c r="A88" s="2" t="s">
        <v>22</v>
      </c>
      <c r="B88" s="20" t="s">
        <v>252</v>
      </c>
      <c r="C88" s="142" t="s">
        <v>32</v>
      </c>
      <c r="D88" s="3" t="s">
        <v>7</v>
      </c>
      <c r="E88" s="3" t="s">
        <v>12</v>
      </c>
      <c r="F88" s="7">
        <f>Ведомственная!G299</f>
        <v>987.2</v>
      </c>
      <c r="G88" s="7">
        <f>Ведомственная!H299</f>
        <v>1587.2</v>
      </c>
      <c r="H88" s="7">
        <f>Ведомственная!I299</f>
        <v>1587.2</v>
      </c>
    </row>
    <row r="89" spans="1:8" ht="31.5" hidden="1">
      <c r="A89" s="205" t="s">
        <v>116</v>
      </c>
      <c r="B89" s="20" t="s">
        <v>256</v>
      </c>
      <c r="C89" s="20"/>
      <c r="D89" s="3"/>
      <c r="E89" s="3"/>
      <c r="F89" s="7">
        <f>F90</f>
        <v>0</v>
      </c>
      <c r="G89" s="7">
        <f t="shared" ref="G89:H89" si="42">G90</f>
        <v>0</v>
      </c>
      <c r="H89" s="7">
        <f t="shared" si="42"/>
        <v>0</v>
      </c>
    </row>
    <row r="90" spans="1:8" ht="31.5" hidden="1">
      <c r="A90" s="205" t="s">
        <v>22</v>
      </c>
      <c r="B90" s="20" t="s">
        <v>256</v>
      </c>
      <c r="C90" s="20">
        <v>200</v>
      </c>
      <c r="D90" s="3" t="s">
        <v>7</v>
      </c>
      <c r="E90" s="3" t="s">
        <v>12</v>
      </c>
      <c r="F90" s="7">
        <f>Ведомственная!G301</f>
        <v>0</v>
      </c>
      <c r="G90" s="7">
        <f>Ведомственная!H301</f>
        <v>0</v>
      </c>
      <c r="H90" s="7">
        <f>Ведомственная!I301</f>
        <v>0</v>
      </c>
    </row>
    <row r="91" spans="1:8" ht="31.5" hidden="1">
      <c r="A91" s="205" t="s">
        <v>128</v>
      </c>
      <c r="B91" s="20" t="s">
        <v>257</v>
      </c>
      <c r="C91" s="20"/>
      <c r="D91" s="3"/>
      <c r="E91" s="3"/>
      <c r="F91" s="7">
        <f>F92</f>
        <v>0</v>
      </c>
      <c r="G91" s="7">
        <f t="shared" ref="G91:H91" si="43">G92</f>
        <v>0</v>
      </c>
      <c r="H91" s="7">
        <f t="shared" si="43"/>
        <v>0</v>
      </c>
    </row>
    <row r="92" spans="1:8" ht="31.5" hidden="1">
      <c r="A92" s="205" t="s">
        <v>22</v>
      </c>
      <c r="B92" s="20" t="s">
        <v>257</v>
      </c>
      <c r="C92" s="20">
        <v>200</v>
      </c>
      <c r="D92" s="3" t="s">
        <v>7</v>
      </c>
      <c r="E92" s="3" t="s">
        <v>12</v>
      </c>
      <c r="F92" s="7">
        <f>Ведомственная!G303</f>
        <v>0</v>
      </c>
      <c r="G92" s="7">
        <f>Ведомственная!H303</f>
        <v>0</v>
      </c>
      <c r="H92" s="7">
        <f>Ведомственная!I303</f>
        <v>0</v>
      </c>
    </row>
    <row r="93" spans="1:8" ht="47.25">
      <c r="A93" s="51" t="s">
        <v>694</v>
      </c>
      <c r="B93" s="52" t="s">
        <v>142</v>
      </c>
      <c r="C93" s="52"/>
      <c r="D93" s="56"/>
      <c r="E93" s="56"/>
      <c r="F93" s="54">
        <f>F94+F102+F105</f>
        <v>81802.399999999994</v>
      </c>
      <c r="G93" s="54">
        <f t="shared" ref="G93:H93" si="44">G94+G102+G105</f>
        <v>139135.5</v>
      </c>
      <c r="H93" s="54">
        <f t="shared" si="44"/>
        <v>218799.3</v>
      </c>
    </row>
    <row r="94" spans="1:8" ht="31.5">
      <c r="A94" s="205" t="s">
        <v>146</v>
      </c>
      <c r="B94" s="20" t="s">
        <v>728</v>
      </c>
      <c r="C94" s="89"/>
      <c r="D94" s="3"/>
      <c r="E94" s="3"/>
      <c r="F94" s="7">
        <f>F95</f>
        <v>0</v>
      </c>
      <c r="G94" s="7">
        <f t="shared" ref="G94:H94" si="45">G95</f>
        <v>39983.4</v>
      </c>
      <c r="H94" s="7">
        <f t="shared" si="45"/>
        <v>70023.3</v>
      </c>
    </row>
    <row r="95" spans="1:8">
      <c r="A95" s="205" t="s">
        <v>729</v>
      </c>
      <c r="B95" s="20" t="s">
        <v>730</v>
      </c>
      <c r="C95" s="89"/>
      <c r="D95" s="3"/>
      <c r="E95" s="3"/>
      <c r="F95" s="7">
        <f>F98+F100+F96</f>
        <v>0</v>
      </c>
      <c r="G95" s="7">
        <f t="shared" ref="G95:H95" si="46">G98+G100+G96</f>
        <v>39983.4</v>
      </c>
      <c r="H95" s="7">
        <f t="shared" si="46"/>
        <v>70023.3</v>
      </c>
    </row>
    <row r="96" spans="1:8" ht="47.25">
      <c r="A96" s="205" t="s">
        <v>787</v>
      </c>
      <c r="B96" s="20" t="s">
        <v>786</v>
      </c>
      <c r="C96" s="89"/>
      <c r="D96" s="3"/>
      <c r="E96" s="3"/>
      <c r="F96" s="7">
        <f>F97</f>
        <v>0</v>
      </c>
      <c r="G96" s="7">
        <f t="shared" ref="G96:H96" si="47">G97</f>
        <v>20394.400000000001</v>
      </c>
      <c r="H96" s="7">
        <f t="shared" si="47"/>
        <v>38753.300000000003</v>
      </c>
    </row>
    <row r="97" spans="1:8" ht="31.5">
      <c r="A97" s="2" t="s">
        <v>100</v>
      </c>
      <c r="B97" s="20" t="s">
        <v>786</v>
      </c>
      <c r="C97" s="176" t="s">
        <v>95</v>
      </c>
      <c r="D97" s="3" t="s">
        <v>61</v>
      </c>
      <c r="E97" s="3" t="s">
        <v>17</v>
      </c>
      <c r="F97" s="7">
        <f>Ведомственная!G342</f>
        <v>0</v>
      </c>
      <c r="G97" s="7">
        <f>Ведомственная!H342</f>
        <v>20394.400000000001</v>
      </c>
      <c r="H97" s="7">
        <f>Ведомственная!I342</f>
        <v>38753.300000000003</v>
      </c>
    </row>
    <row r="98" spans="1:8" ht="31.5">
      <c r="A98" s="205" t="s">
        <v>731</v>
      </c>
      <c r="B98" s="20" t="s">
        <v>732</v>
      </c>
      <c r="C98" s="89"/>
      <c r="D98" s="3"/>
      <c r="E98" s="3"/>
      <c r="F98" s="7">
        <f>F99</f>
        <v>0</v>
      </c>
      <c r="G98" s="7">
        <f t="shared" ref="G98:H98" si="48">G99</f>
        <v>19549</v>
      </c>
      <c r="H98" s="7">
        <f t="shared" si="48"/>
        <v>31200</v>
      </c>
    </row>
    <row r="99" spans="1:8" ht="31.5">
      <c r="A99" s="2" t="s">
        <v>100</v>
      </c>
      <c r="B99" s="20" t="s">
        <v>732</v>
      </c>
      <c r="C99" s="172" t="s">
        <v>95</v>
      </c>
      <c r="D99" s="3" t="s">
        <v>61</v>
      </c>
      <c r="E99" s="3" t="s">
        <v>17</v>
      </c>
      <c r="F99" s="7">
        <f>Ведомственная!G344</f>
        <v>0</v>
      </c>
      <c r="G99" s="7">
        <f>Ведомственная!H344</f>
        <v>19549</v>
      </c>
      <c r="H99" s="7">
        <f>Ведомственная!I344</f>
        <v>31200</v>
      </c>
    </row>
    <row r="100" spans="1:8" ht="31.5">
      <c r="A100" s="2" t="s">
        <v>733</v>
      </c>
      <c r="B100" s="20" t="s">
        <v>734</v>
      </c>
      <c r="C100" s="172"/>
      <c r="D100" s="3"/>
      <c r="E100" s="3"/>
      <c r="F100" s="7">
        <f>F101</f>
        <v>0</v>
      </c>
      <c r="G100" s="7">
        <f t="shared" ref="G100:H100" si="49">G101</f>
        <v>40</v>
      </c>
      <c r="H100" s="7">
        <f t="shared" si="49"/>
        <v>70</v>
      </c>
    </row>
    <row r="101" spans="1:8" ht="31.5">
      <c r="A101" s="2" t="s">
        <v>100</v>
      </c>
      <c r="B101" s="20" t="s">
        <v>734</v>
      </c>
      <c r="C101" s="172" t="s">
        <v>95</v>
      </c>
      <c r="D101" s="3" t="s">
        <v>61</v>
      </c>
      <c r="E101" s="3" t="s">
        <v>17</v>
      </c>
      <c r="F101" s="7">
        <f>Ведомственная!G346</f>
        <v>0</v>
      </c>
      <c r="G101" s="7">
        <f>Ведомственная!H346</f>
        <v>40</v>
      </c>
      <c r="H101" s="7">
        <f>Ведомственная!I346</f>
        <v>70</v>
      </c>
    </row>
    <row r="102" spans="1:8" ht="31.5">
      <c r="A102" s="205" t="s">
        <v>247</v>
      </c>
      <c r="B102" s="20" t="s">
        <v>244</v>
      </c>
      <c r="C102" s="142"/>
      <c r="D102" s="3"/>
      <c r="E102" s="3"/>
      <c r="F102" s="7">
        <f>F103</f>
        <v>10314.4</v>
      </c>
      <c r="G102" s="7">
        <f t="shared" ref="G102:H102" si="50">G103</f>
        <v>11222.7</v>
      </c>
      <c r="H102" s="7">
        <f t="shared" si="50"/>
        <v>11170.7</v>
      </c>
    </row>
    <row r="103" spans="1:8">
      <c r="A103" s="205" t="s">
        <v>281</v>
      </c>
      <c r="B103" s="20" t="s">
        <v>245</v>
      </c>
      <c r="C103" s="142"/>
      <c r="D103" s="3"/>
      <c r="E103" s="3"/>
      <c r="F103" s="7">
        <f>F104</f>
        <v>10314.4</v>
      </c>
      <c r="G103" s="7">
        <f t="shared" ref="G103:H103" si="51">G104</f>
        <v>11222.7</v>
      </c>
      <c r="H103" s="7">
        <f t="shared" si="51"/>
        <v>11170.7</v>
      </c>
    </row>
    <row r="104" spans="1:8">
      <c r="A104" s="205" t="s">
        <v>19</v>
      </c>
      <c r="B104" s="20" t="s">
        <v>245</v>
      </c>
      <c r="C104" s="142" t="s">
        <v>39</v>
      </c>
      <c r="D104" s="3" t="s">
        <v>14</v>
      </c>
      <c r="E104" s="3" t="s">
        <v>7</v>
      </c>
      <c r="F104" s="7">
        <f>Ведомственная!G587</f>
        <v>10314.4</v>
      </c>
      <c r="G104" s="7">
        <f>Ведомственная!H587</f>
        <v>11222.7</v>
      </c>
      <c r="H104" s="7">
        <f>Ведомственная!I587</f>
        <v>11170.7</v>
      </c>
    </row>
    <row r="105" spans="1:8">
      <c r="A105" s="205" t="s">
        <v>147</v>
      </c>
      <c r="B105" s="20" t="s">
        <v>144</v>
      </c>
      <c r="C105" s="142"/>
      <c r="D105" s="3"/>
      <c r="E105" s="3"/>
      <c r="F105" s="7">
        <f>F106+F109+F114</f>
        <v>71488</v>
      </c>
      <c r="G105" s="7">
        <f t="shared" ref="G105:H105" si="52">G106+G109+G114</f>
        <v>87929.400000000009</v>
      </c>
      <c r="H105" s="7">
        <f t="shared" si="52"/>
        <v>137605.29999999999</v>
      </c>
    </row>
    <row r="106" spans="1:8" ht="47.25">
      <c r="A106" s="205" t="s">
        <v>849</v>
      </c>
      <c r="B106" s="20" t="s">
        <v>145</v>
      </c>
      <c r="C106" s="142"/>
      <c r="D106" s="3"/>
      <c r="E106" s="3"/>
      <c r="F106" s="7">
        <f>F107</f>
        <v>3500</v>
      </c>
      <c r="G106" s="7">
        <f t="shared" ref="G106:H106" si="53">G107</f>
        <v>3493.8</v>
      </c>
      <c r="H106" s="7">
        <f t="shared" si="53"/>
        <v>42161.2</v>
      </c>
    </row>
    <row r="107" spans="1:8">
      <c r="A107" s="2" t="s">
        <v>18</v>
      </c>
      <c r="B107" s="20" t="s">
        <v>222</v>
      </c>
      <c r="C107" s="142"/>
      <c r="D107" s="3"/>
      <c r="E107" s="3"/>
      <c r="F107" s="7">
        <f>F108</f>
        <v>3500</v>
      </c>
      <c r="G107" s="7">
        <f t="shared" ref="G107:H107" si="54">G108</f>
        <v>3493.8</v>
      </c>
      <c r="H107" s="7">
        <f t="shared" si="54"/>
        <v>42161.2</v>
      </c>
    </row>
    <row r="108" spans="1:8" ht="31.5">
      <c r="A108" s="2" t="s">
        <v>22</v>
      </c>
      <c r="B108" s="20" t="s">
        <v>222</v>
      </c>
      <c r="C108" s="142" t="s">
        <v>32</v>
      </c>
      <c r="D108" s="3" t="s">
        <v>61</v>
      </c>
      <c r="E108" s="3" t="s">
        <v>61</v>
      </c>
      <c r="F108" s="7">
        <f>Ведомственная!G515</f>
        <v>3500</v>
      </c>
      <c r="G108" s="7">
        <f>Ведомственная!H515</f>
        <v>3493.8</v>
      </c>
      <c r="H108" s="7">
        <f>Ведомственная!I515</f>
        <v>42161.2</v>
      </c>
    </row>
    <row r="109" spans="1:8" ht="63">
      <c r="A109" s="205" t="s">
        <v>740</v>
      </c>
      <c r="B109" s="20" t="s">
        <v>188</v>
      </c>
      <c r="C109" s="20"/>
      <c r="D109" s="3"/>
      <c r="E109" s="3"/>
      <c r="F109" s="7">
        <f>F110+F112</f>
        <v>67988</v>
      </c>
      <c r="G109" s="7">
        <f t="shared" ref="G109:H109" si="55">G110+G112</f>
        <v>81585.600000000006</v>
      </c>
      <c r="H109" s="7">
        <f t="shared" si="55"/>
        <v>89744.1</v>
      </c>
    </row>
    <row r="110" spans="1:8">
      <c r="A110" s="2" t="s">
        <v>581</v>
      </c>
      <c r="B110" s="20" t="s">
        <v>189</v>
      </c>
      <c r="C110" s="20"/>
      <c r="D110" s="3"/>
      <c r="E110" s="3"/>
      <c r="F110" s="7">
        <f>F111</f>
        <v>67988</v>
      </c>
      <c r="G110" s="7">
        <f t="shared" ref="G110:H110" si="56">G111</f>
        <v>54390.400000000001</v>
      </c>
      <c r="H110" s="7">
        <f t="shared" si="56"/>
        <v>62548.9</v>
      </c>
    </row>
    <row r="111" spans="1:8" ht="31.5">
      <c r="A111" s="2" t="s">
        <v>100</v>
      </c>
      <c r="B111" s="20" t="s">
        <v>189</v>
      </c>
      <c r="C111" s="20">
        <v>400</v>
      </c>
      <c r="D111" s="3" t="s">
        <v>14</v>
      </c>
      <c r="E111" s="3" t="s">
        <v>7</v>
      </c>
      <c r="F111" s="7">
        <f>Ведомственная!G591</f>
        <v>67988</v>
      </c>
      <c r="G111" s="7">
        <f>Ведомственная!H591</f>
        <v>54390.400000000001</v>
      </c>
      <c r="H111" s="7">
        <f>Ведомственная!I591</f>
        <v>62548.9</v>
      </c>
    </row>
    <row r="112" spans="1:8" ht="47.25">
      <c r="A112" s="205" t="s">
        <v>96</v>
      </c>
      <c r="B112" s="142" t="s">
        <v>190</v>
      </c>
      <c r="C112" s="20"/>
      <c r="D112" s="3"/>
      <c r="E112" s="3"/>
      <c r="F112" s="7">
        <f>F113</f>
        <v>0</v>
      </c>
      <c r="G112" s="7">
        <f t="shared" ref="G112:H112" si="57">G113</f>
        <v>27195.200000000001</v>
      </c>
      <c r="H112" s="7">
        <f t="shared" si="57"/>
        <v>27195.200000000001</v>
      </c>
    </row>
    <row r="113" spans="1:8" ht="31.5">
      <c r="A113" s="2" t="s">
        <v>100</v>
      </c>
      <c r="B113" s="142" t="s">
        <v>190</v>
      </c>
      <c r="C113" s="142" t="s">
        <v>95</v>
      </c>
      <c r="D113" s="3" t="s">
        <v>14</v>
      </c>
      <c r="E113" s="3" t="s">
        <v>7</v>
      </c>
      <c r="F113" s="7">
        <f>Ведомственная!G593</f>
        <v>0</v>
      </c>
      <c r="G113" s="7">
        <f>Ведомственная!H593</f>
        <v>27195.200000000001</v>
      </c>
      <c r="H113" s="7">
        <f>Ведомственная!I593</f>
        <v>27195.200000000001</v>
      </c>
    </row>
    <row r="114" spans="1:8" ht="78.75">
      <c r="A114" s="205" t="s">
        <v>797</v>
      </c>
      <c r="B114" s="20" t="s">
        <v>798</v>
      </c>
      <c r="C114" s="20"/>
      <c r="D114" s="3"/>
      <c r="E114" s="3"/>
      <c r="F114" s="7">
        <f>F116</f>
        <v>0</v>
      </c>
      <c r="G114" s="7">
        <f t="shared" ref="G114:H114" si="58">G116</f>
        <v>2850</v>
      </c>
      <c r="H114" s="7">
        <f t="shared" si="58"/>
        <v>5700</v>
      </c>
    </row>
    <row r="115" spans="1:8">
      <c r="A115" s="2" t="s">
        <v>18</v>
      </c>
      <c r="B115" s="20" t="s">
        <v>799</v>
      </c>
      <c r="C115" s="20"/>
      <c r="D115" s="3"/>
      <c r="E115" s="3"/>
      <c r="F115" s="7">
        <f>F116</f>
        <v>0</v>
      </c>
      <c r="G115" s="7">
        <f t="shared" ref="G115:H115" si="59">G116</f>
        <v>2850</v>
      </c>
      <c r="H115" s="7">
        <f t="shared" si="59"/>
        <v>5700</v>
      </c>
    </row>
    <row r="116" spans="1:8" ht="31.5">
      <c r="A116" s="2" t="s">
        <v>100</v>
      </c>
      <c r="B116" s="20" t="s">
        <v>799</v>
      </c>
      <c r="C116" s="20">
        <v>400</v>
      </c>
      <c r="D116" s="3" t="s">
        <v>14</v>
      </c>
      <c r="E116" s="3" t="s">
        <v>26</v>
      </c>
      <c r="F116" s="7">
        <f>Ведомственная!G599</f>
        <v>0</v>
      </c>
      <c r="G116" s="7">
        <f>Ведомственная!H599</f>
        <v>2850</v>
      </c>
      <c r="H116" s="7">
        <f>Ведомственная!I599</f>
        <v>5700</v>
      </c>
    </row>
    <row r="117" spans="1:8" ht="47.25">
      <c r="A117" s="51" t="s">
        <v>695</v>
      </c>
      <c r="B117" s="52" t="s">
        <v>135</v>
      </c>
      <c r="C117" s="52"/>
      <c r="D117" s="56"/>
      <c r="E117" s="56"/>
      <c r="F117" s="54">
        <f>F122+F118</f>
        <v>60480.3</v>
      </c>
      <c r="G117" s="54">
        <f t="shared" ref="G117:H117" si="60">G122+G118</f>
        <v>86141</v>
      </c>
      <c r="H117" s="54">
        <f t="shared" si="60"/>
        <v>94148</v>
      </c>
    </row>
    <row r="118" spans="1:8">
      <c r="A118" s="2" t="s">
        <v>184</v>
      </c>
      <c r="B118" s="3" t="s">
        <v>531</v>
      </c>
      <c r="C118" s="3"/>
      <c r="D118" s="3"/>
      <c r="E118" s="3"/>
      <c r="F118" s="7">
        <f>F119</f>
        <v>3276</v>
      </c>
      <c r="G118" s="7">
        <f t="shared" ref="G118:H120" si="61">G119</f>
        <v>3276</v>
      </c>
      <c r="H118" s="7">
        <f t="shared" si="61"/>
        <v>3276</v>
      </c>
    </row>
    <row r="119" spans="1:8" ht="31.5">
      <c r="A119" s="2" t="s">
        <v>841</v>
      </c>
      <c r="B119" s="3" t="s">
        <v>839</v>
      </c>
      <c r="C119" s="3"/>
      <c r="D119" s="3"/>
      <c r="E119" s="3"/>
      <c r="F119" s="7">
        <f>F120</f>
        <v>3276</v>
      </c>
      <c r="G119" s="7">
        <f t="shared" si="61"/>
        <v>3276</v>
      </c>
      <c r="H119" s="7">
        <f t="shared" si="61"/>
        <v>3276</v>
      </c>
    </row>
    <row r="120" spans="1:8" ht="31.5">
      <c r="A120" s="2" t="s">
        <v>842</v>
      </c>
      <c r="B120" s="3" t="s">
        <v>840</v>
      </c>
      <c r="C120" s="3"/>
      <c r="D120" s="3"/>
      <c r="E120" s="3"/>
      <c r="F120" s="7">
        <f>F121</f>
        <v>3276</v>
      </c>
      <c r="G120" s="7">
        <f t="shared" si="61"/>
        <v>3276</v>
      </c>
      <c r="H120" s="7">
        <f t="shared" si="61"/>
        <v>3276</v>
      </c>
    </row>
    <row r="121" spans="1:8" ht="31.5">
      <c r="A121" s="2" t="s">
        <v>22</v>
      </c>
      <c r="B121" s="3" t="s">
        <v>840</v>
      </c>
      <c r="C121" s="3" t="s">
        <v>32</v>
      </c>
      <c r="D121" s="3" t="s">
        <v>24</v>
      </c>
      <c r="E121" s="3" t="s">
        <v>14</v>
      </c>
      <c r="F121" s="7">
        <f>Ведомственная!G145</f>
        <v>3276</v>
      </c>
      <c r="G121" s="7">
        <f>Ведомственная!H145</f>
        <v>3276</v>
      </c>
      <c r="H121" s="7">
        <f>Ведомственная!I145</f>
        <v>3276</v>
      </c>
    </row>
    <row r="122" spans="1:8">
      <c r="A122" s="49" t="s">
        <v>147</v>
      </c>
      <c r="B122" s="20" t="s">
        <v>258</v>
      </c>
      <c r="C122" s="20"/>
      <c r="D122" s="3"/>
      <c r="E122" s="3"/>
      <c r="F122" s="7">
        <f>F123+F129+F133+F136</f>
        <v>57204.3</v>
      </c>
      <c r="G122" s="7">
        <f t="shared" ref="G122:H122" si="62">G123+G129+G133+G136</f>
        <v>82865</v>
      </c>
      <c r="H122" s="7">
        <f t="shared" si="62"/>
        <v>90872</v>
      </c>
    </row>
    <row r="123" spans="1:8" ht="31.5">
      <c r="A123" s="49" t="s">
        <v>776</v>
      </c>
      <c r="B123" s="20" t="s">
        <v>259</v>
      </c>
      <c r="C123" s="20"/>
      <c r="D123" s="3"/>
      <c r="E123" s="3"/>
      <c r="F123" s="7">
        <f>F124</f>
        <v>43872.900000000009</v>
      </c>
      <c r="G123" s="7">
        <f t="shared" ref="G123:H123" si="63">G124</f>
        <v>56074.200000000004</v>
      </c>
      <c r="H123" s="7">
        <f t="shared" si="63"/>
        <v>56074.200000000004</v>
      </c>
    </row>
    <row r="124" spans="1:8">
      <c r="A124" s="49" t="s">
        <v>216</v>
      </c>
      <c r="B124" s="20" t="s">
        <v>260</v>
      </c>
      <c r="C124" s="20"/>
      <c r="D124" s="3"/>
      <c r="E124" s="3"/>
      <c r="F124" s="7">
        <f>SUM(F125:F128)</f>
        <v>43872.900000000009</v>
      </c>
      <c r="G124" s="7">
        <f t="shared" ref="G124:H124" si="64">SUM(G125:G128)</f>
        <v>56074.200000000004</v>
      </c>
      <c r="H124" s="7">
        <f t="shared" si="64"/>
        <v>56074.200000000004</v>
      </c>
    </row>
    <row r="125" spans="1:8" ht="63">
      <c r="A125" s="49" t="s">
        <v>21</v>
      </c>
      <c r="B125" s="20" t="s">
        <v>260</v>
      </c>
      <c r="C125" s="20">
        <v>100</v>
      </c>
      <c r="D125" s="3" t="s">
        <v>24</v>
      </c>
      <c r="E125" s="3" t="s">
        <v>64</v>
      </c>
      <c r="F125" s="7">
        <f>Ведомственная!G131</f>
        <v>39522.800000000003</v>
      </c>
      <c r="G125" s="7">
        <f>Ведомственная!H131</f>
        <v>46657.9</v>
      </c>
      <c r="H125" s="7">
        <f>Ведомственная!I131</f>
        <v>46657.9</v>
      </c>
    </row>
    <row r="126" spans="1:8">
      <c r="A126" s="247" t="s">
        <v>22</v>
      </c>
      <c r="B126" s="20" t="s">
        <v>260</v>
      </c>
      <c r="C126" s="20">
        <v>200</v>
      </c>
      <c r="D126" s="3" t="s">
        <v>24</v>
      </c>
      <c r="E126" s="3" t="s">
        <v>64</v>
      </c>
      <c r="F126" s="7">
        <f>Ведомственная!G132</f>
        <v>4053.8</v>
      </c>
      <c r="G126" s="7">
        <f>Ведомственная!H132</f>
        <v>9159.9</v>
      </c>
      <c r="H126" s="7">
        <f>Ведомственная!I132</f>
        <v>9159.9</v>
      </c>
    </row>
    <row r="127" spans="1:8">
      <c r="A127" s="248"/>
      <c r="B127" s="20" t="s">
        <v>260</v>
      </c>
      <c r="C127" s="20">
        <v>200</v>
      </c>
      <c r="D127" s="3" t="s">
        <v>47</v>
      </c>
      <c r="E127" s="3" t="s">
        <v>61</v>
      </c>
      <c r="F127" s="7">
        <f>Ведомственная!G567</f>
        <v>39.9</v>
      </c>
      <c r="G127" s="7">
        <f>Ведомственная!H567</f>
        <v>0</v>
      </c>
      <c r="H127" s="7">
        <f>Ведомственная!I567</f>
        <v>0</v>
      </c>
    </row>
    <row r="128" spans="1:8">
      <c r="A128" s="2" t="s">
        <v>10</v>
      </c>
      <c r="B128" s="20" t="s">
        <v>260</v>
      </c>
      <c r="C128" s="20">
        <v>800</v>
      </c>
      <c r="D128" s="3" t="s">
        <v>24</v>
      </c>
      <c r="E128" s="3" t="s">
        <v>64</v>
      </c>
      <c r="F128" s="7">
        <f>Ведомственная!G133</f>
        <v>256.39999999999998</v>
      </c>
      <c r="G128" s="7">
        <f>Ведомственная!H133</f>
        <v>256.39999999999998</v>
      </c>
      <c r="H128" s="7">
        <f>Ведомственная!I133</f>
        <v>256.39999999999998</v>
      </c>
    </row>
    <row r="129" spans="1:8" ht="47.25">
      <c r="A129" s="2" t="s">
        <v>529</v>
      </c>
      <c r="B129" s="3" t="s">
        <v>261</v>
      </c>
      <c r="C129" s="20"/>
      <c r="D129" s="3"/>
      <c r="E129" s="3"/>
      <c r="F129" s="7">
        <f>F130</f>
        <v>1094.0999999999999</v>
      </c>
      <c r="G129" s="7">
        <f t="shared" ref="G129:H129" si="65">G130</f>
        <v>2730.3</v>
      </c>
      <c r="H129" s="7">
        <f t="shared" si="65"/>
        <v>2730.3</v>
      </c>
    </row>
    <row r="130" spans="1:8">
      <c r="A130" s="2" t="s">
        <v>204</v>
      </c>
      <c r="B130" s="3" t="s">
        <v>262</v>
      </c>
      <c r="C130" s="20"/>
      <c r="D130" s="3"/>
      <c r="E130" s="3"/>
      <c r="F130" s="7">
        <f>F131+F132</f>
        <v>1094.0999999999999</v>
      </c>
      <c r="G130" s="7">
        <f t="shared" ref="G130:H130" si="66">G131+G132</f>
        <v>2730.3</v>
      </c>
      <c r="H130" s="7">
        <f t="shared" si="66"/>
        <v>2730.3</v>
      </c>
    </row>
    <row r="131" spans="1:8">
      <c r="A131" s="246" t="s">
        <v>22</v>
      </c>
      <c r="B131" s="3" t="s">
        <v>262</v>
      </c>
      <c r="C131" s="20">
        <v>200</v>
      </c>
      <c r="D131" s="3" t="s">
        <v>24</v>
      </c>
      <c r="E131" s="3" t="s">
        <v>64</v>
      </c>
      <c r="F131" s="7">
        <f>Ведомственная!G136</f>
        <v>94.1</v>
      </c>
      <c r="G131" s="7">
        <f>Ведомственная!H136</f>
        <v>2730.3</v>
      </c>
      <c r="H131" s="7">
        <f>Ведомственная!I136</f>
        <v>2730.3</v>
      </c>
    </row>
    <row r="132" spans="1:8">
      <c r="A132" s="234"/>
      <c r="B132" s="3" t="s">
        <v>262</v>
      </c>
      <c r="C132" s="20">
        <v>200</v>
      </c>
      <c r="D132" s="3" t="s">
        <v>24</v>
      </c>
      <c r="E132" s="3" t="s">
        <v>14</v>
      </c>
      <c r="F132" s="7">
        <f>Ведомственная!G149</f>
        <v>1000</v>
      </c>
      <c r="G132" s="7">
        <f>Ведомственная!H149</f>
        <v>0</v>
      </c>
      <c r="H132" s="7">
        <f>Ведомственная!I149</f>
        <v>0</v>
      </c>
    </row>
    <row r="133" spans="1:8" ht="63">
      <c r="A133" s="2" t="s">
        <v>778</v>
      </c>
      <c r="B133" s="20" t="s">
        <v>263</v>
      </c>
      <c r="C133" s="20"/>
      <c r="D133" s="3"/>
      <c r="E133" s="3"/>
      <c r="F133" s="7">
        <f>F134</f>
        <v>6934.6</v>
      </c>
      <c r="G133" s="7">
        <f t="shared" ref="G133:H134" si="67">G134</f>
        <v>19925.8</v>
      </c>
      <c r="H133" s="7">
        <f t="shared" si="67"/>
        <v>27932.799999999999</v>
      </c>
    </row>
    <row r="134" spans="1:8">
      <c r="A134" s="2" t="s">
        <v>204</v>
      </c>
      <c r="B134" s="20" t="s">
        <v>264</v>
      </c>
      <c r="C134" s="20"/>
      <c r="D134" s="3"/>
      <c r="E134" s="3"/>
      <c r="F134" s="7">
        <f>F135</f>
        <v>6934.6</v>
      </c>
      <c r="G134" s="7">
        <f t="shared" si="67"/>
        <v>19925.8</v>
      </c>
      <c r="H134" s="7">
        <f t="shared" si="67"/>
        <v>27932.799999999999</v>
      </c>
    </row>
    <row r="135" spans="1:8" ht="31.5">
      <c r="A135" s="2" t="s">
        <v>22</v>
      </c>
      <c r="B135" s="20" t="s">
        <v>264</v>
      </c>
      <c r="C135" s="20">
        <v>200</v>
      </c>
      <c r="D135" s="3" t="s">
        <v>24</v>
      </c>
      <c r="E135" s="3" t="s">
        <v>14</v>
      </c>
      <c r="F135" s="7">
        <f>Ведомственная!G152</f>
        <v>6934.6</v>
      </c>
      <c r="G135" s="7">
        <f>Ведомственная!H152</f>
        <v>19925.8</v>
      </c>
      <c r="H135" s="7">
        <f>Ведомственная!I152</f>
        <v>27932.799999999999</v>
      </c>
    </row>
    <row r="136" spans="1:8" ht="47.25">
      <c r="A136" s="2" t="s">
        <v>777</v>
      </c>
      <c r="B136" s="20" t="s">
        <v>265</v>
      </c>
      <c r="C136" s="20"/>
      <c r="D136" s="3"/>
      <c r="E136" s="3"/>
      <c r="F136" s="7">
        <f>F137</f>
        <v>5302.7</v>
      </c>
      <c r="G136" s="7">
        <f t="shared" ref="G136:H137" si="68">G137</f>
        <v>4134.7</v>
      </c>
      <c r="H136" s="7">
        <f t="shared" si="68"/>
        <v>4134.7</v>
      </c>
    </row>
    <row r="137" spans="1:8">
      <c r="A137" s="2" t="s">
        <v>204</v>
      </c>
      <c r="B137" s="20" t="s">
        <v>266</v>
      </c>
      <c r="C137" s="20"/>
      <c r="D137" s="3"/>
      <c r="E137" s="3"/>
      <c r="F137" s="7">
        <f>F138</f>
        <v>5302.7</v>
      </c>
      <c r="G137" s="7">
        <f t="shared" si="68"/>
        <v>4134.7</v>
      </c>
      <c r="H137" s="7">
        <f t="shared" si="68"/>
        <v>4134.7</v>
      </c>
    </row>
    <row r="138" spans="1:8" ht="31.5">
      <c r="A138" s="2" t="s">
        <v>22</v>
      </c>
      <c r="B138" s="20" t="s">
        <v>266</v>
      </c>
      <c r="C138" s="20">
        <v>200</v>
      </c>
      <c r="D138" s="3" t="s">
        <v>24</v>
      </c>
      <c r="E138" s="3" t="s">
        <v>14</v>
      </c>
      <c r="F138" s="7">
        <f>Ведомственная!G155</f>
        <v>5302.7</v>
      </c>
      <c r="G138" s="7">
        <f>Ведомственная!H155</f>
        <v>4134.7</v>
      </c>
      <c r="H138" s="7">
        <f>Ведомственная!I155</f>
        <v>4134.7</v>
      </c>
    </row>
    <row r="139" spans="1:8" ht="31.5">
      <c r="A139" s="51" t="s">
        <v>696</v>
      </c>
      <c r="B139" s="52" t="s">
        <v>136</v>
      </c>
      <c r="C139" s="52"/>
      <c r="D139" s="56"/>
      <c r="E139" s="56"/>
      <c r="F139" s="54">
        <f>F140</f>
        <v>21542.100000000002</v>
      </c>
      <c r="G139" s="54">
        <f t="shared" ref="G139:H139" si="69">G140</f>
        <v>27971</v>
      </c>
      <c r="H139" s="54">
        <f t="shared" si="69"/>
        <v>36823.300000000003</v>
      </c>
    </row>
    <row r="140" spans="1:8">
      <c r="A140" s="205" t="s">
        <v>147</v>
      </c>
      <c r="B140" s="20" t="s">
        <v>182</v>
      </c>
      <c r="C140" s="20"/>
      <c r="D140" s="3"/>
      <c r="E140" s="3"/>
      <c r="F140" s="7">
        <f>F141+F147</f>
        <v>21542.100000000002</v>
      </c>
      <c r="G140" s="7">
        <f t="shared" ref="G140:H140" si="70">G141+G147</f>
        <v>27971</v>
      </c>
      <c r="H140" s="7">
        <f t="shared" si="70"/>
        <v>36823.300000000003</v>
      </c>
    </row>
    <row r="141" spans="1:8" ht="47.25">
      <c r="A141" s="205" t="s">
        <v>737</v>
      </c>
      <c r="B141" s="20" t="s">
        <v>183</v>
      </c>
      <c r="C141" s="20"/>
      <c r="D141" s="3"/>
      <c r="E141" s="3"/>
      <c r="F141" s="7">
        <f>F142+F144</f>
        <v>5779.8</v>
      </c>
      <c r="G141" s="7">
        <f t="shared" ref="G141:H141" si="71">G142+G144</f>
        <v>10346.9</v>
      </c>
      <c r="H141" s="7">
        <f t="shared" si="71"/>
        <v>19199.2</v>
      </c>
    </row>
    <row r="142" spans="1:8">
      <c r="A142" s="205" t="s">
        <v>18</v>
      </c>
      <c r="B142" s="20" t="s">
        <v>221</v>
      </c>
      <c r="C142" s="20"/>
      <c r="D142" s="3"/>
      <c r="E142" s="3"/>
      <c r="F142" s="7">
        <f>F143</f>
        <v>5709.5</v>
      </c>
      <c r="G142" s="7">
        <f t="shared" ref="G142:H142" si="72">G143</f>
        <v>10276.6</v>
      </c>
      <c r="H142" s="7">
        <f t="shared" si="72"/>
        <v>19128.900000000001</v>
      </c>
    </row>
    <row r="143" spans="1:8" ht="31.5">
      <c r="A143" s="205" t="s">
        <v>22</v>
      </c>
      <c r="B143" s="20" t="s">
        <v>221</v>
      </c>
      <c r="C143" s="142" t="s">
        <v>32</v>
      </c>
      <c r="D143" s="3" t="s">
        <v>26</v>
      </c>
      <c r="E143" s="3" t="s">
        <v>61</v>
      </c>
      <c r="F143" s="7">
        <f>Ведомственная!G547</f>
        <v>5709.5</v>
      </c>
      <c r="G143" s="7">
        <f>Ведомственная!H547</f>
        <v>10276.6</v>
      </c>
      <c r="H143" s="7">
        <f>Ведомственная!I547</f>
        <v>19128.900000000001</v>
      </c>
    </row>
    <row r="144" spans="1:8" ht="157.5">
      <c r="A144" s="205" t="s">
        <v>570</v>
      </c>
      <c r="B144" s="4" t="s">
        <v>792</v>
      </c>
      <c r="C144" s="180"/>
      <c r="D144" s="3"/>
      <c r="E144" s="3"/>
      <c r="F144" s="7">
        <f>F145+F146</f>
        <v>70.3</v>
      </c>
      <c r="G144" s="7">
        <f t="shared" ref="G144:H144" si="73">G145+G146</f>
        <v>70.3</v>
      </c>
      <c r="H144" s="7">
        <f t="shared" si="73"/>
        <v>70.3</v>
      </c>
    </row>
    <row r="145" spans="1:8" ht="63">
      <c r="A145" s="49" t="s">
        <v>21</v>
      </c>
      <c r="B145" s="4" t="s">
        <v>792</v>
      </c>
      <c r="C145" s="180" t="s">
        <v>31</v>
      </c>
      <c r="D145" s="3" t="s">
        <v>24</v>
      </c>
      <c r="E145" s="3" t="s">
        <v>14</v>
      </c>
      <c r="F145" s="7">
        <f>Ведомственная!G160</f>
        <v>10.6</v>
      </c>
      <c r="G145" s="7">
        <f>Ведомственная!H160</f>
        <v>10.6</v>
      </c>
      <c r="H145" s="7">
        <f>Ведомственная!I160</f>
        <v>10.6</v>
      </c>
    </row>
    <row r="146" spans="1:8" ht="31.5">
      <c r="A146" s="205" t="s">
        <v>22</v>
      </c>
      <c r="B146" s="4" t="s">
        <v>792</v>
      </c>
      <c r="C146" s="180" t="s">
        <v>32</v>
      </c>
      <c r="D146" s="3" t="s">
        <v>26</v>
      </c>
      <c r="E146" s="3" t="s">
        <v>61</v>
      </c>
      <c r="F146" s="7">
        <f>Ведомственная!G549</f>
        <v>59.7</v>
      </c>
      <c r="G146" s="7">
        <f>Ведомственная!H549</f>
        <v>59.7</v>
      </c>
      <c r="H146" s="7">
        <f>Ведомственная!I549</f>
        <v>59.7</v>
      </c>
    </row>
    <row r="147" spans="1:8" ht="47.25">
      <c r="A147" s="205" t="s">
        <v>738</v>
      </c>
      <c r="B147" s="20" t="s">
        <v>220</v>
      </c>
      <c r="C147" s="20"/>
      <c r="D147" s="3"/>
      <c r="E147" s="3"/>
      <c r="F147" s="7">
        <f>F148</f>
        <v>15762.300000000001</v>
      </c>
      <c r="G147" s="7">
        <f t="shared" ref="G147:H147" si="74">G148</f>
        <v>17624.099999999999</v>
      </c>
      <c r="H147" s="7">
        <f t="shared" si="74"/>
        <v>17624.099999999999</v>
      </c>
    </row>
    <row r="148" spans="1:8">
      <c r="A148" s="205" t="s">
        <v>216</v>
      </c>
      <c r="B148" s="20" t="s">
        <v>241</v>
      </c>
      <c r="C148" s="20"/>
      <c r="D148" s="3"/>
      <c r="E148" s="3"/>
      <c r="F148" s="7">
        <f>SUM(F149:F152)</f>
        <v>15762.300000000001</v>
      </c>
      <c r="G148" s="7">
        <f t="shared" ref="G148:H148" si="75">SUM(G149:G152)</f>
        <v>17624.099999999999</v>
      </c>
      <c r="H148" s="7">
        <f t="shared" si="75"/>
        <v>17624.099999999999</v>
      </c>
    </row>
    <row r="149" spans="1:8" ht="63">
      <c r="A149" s="2" t="s">
        <v>21</v>
      </c>
      <c r="B149" s="20" t="s">
        <v>241</v>
      </c>
      <c r="C149" s="142" t="s">
        <v>31</v>
      </c>
      <c r="D149" s="3" t="s">
        <v>26</v>
      </c>
      <c r="E149" s="3" t="s">
        <v>24</v>
      </c>
      <c r="F149" s="7">
        <f>Ведомственная!G535</f>
        <v>13693.1</v>
      </c>
      <c r="G149" s="7">
        <f>Ведомственная!H535</f>
        <v>15247.1</v>
      </c>
      <c r="H149" s="7">
        <f>Ведомственная!I535</f>
        <v>15247.1</v>
      </c>
    </row>
    <row r="150" spans="1:8" ht="31.5">
      <c r="A150" s="205" t="s">
        <v>22</v>
      </c>
      <c r="B150" s="20" t="s">
        <v>241</v>
      </c>
      <c r="C150" s="142" t="s">
        <v>32</v>
      </c>
      <c r="D150" s="3" t="s">
        <v>26</v>
      </c>
      <c r="E150" s="3" t="s">
        <v>24</v>
      </c>
      <c r="F150" s="7">
        <f>Ведомственная!G536</f>
        <v>1660.5</v>
      </c>
      <c r="G150" s="7">
        <f>Ведомственная!H536</f>
        <v>2000</v>
      </c>
      <c r="H150" s="7">
        <f>Ведомственная!I536</f>
        <v>2000</v>
      </c>
    </row>
    <row r="151" spans="1:8">
      <c r="A151" s="205" t="s">
        <v>19</v>
      </c>
      <c r="B151" s="20" t="s">
        <v>241</v>
      </c>
      <c r="C151" s="142" t="s">
        <v>39</v>
      </c>
      <c r="D151" s="3" t="s">
        <v>26</v>
      </c>
      <c r="E151" s="3" t="s">
        <v>24</v>
      </c>
      <c r="F151" s="7">
        <f>Ведомственная!G537</f>
        <v>0</v>
      </c>
      <c r="G151" s="7">
        <f>Ведомственная!H537</f>
        <v>0</v>
      </c>
      <c r="H151" s="7">
        <f>Ведомственная!I537</f>
        <v>0</v>
      </c>
    </row>
    <row r="152" spans="1:8">
      <c r="A152" s="205" t="s">
        <v>10</v>
      </c>
      <c r="B152" s="20" t="s">
        <v>241</v>
      </c>
      <c r="C152" s="142" t="s">
        <v>36</v>
      </c>
      <c r="D152" s="3" t="s">
        <v>26</v>
      </c>
      <c r="E152" s="3" t="s">
        <v>24</v>
      </c>
      <c r="F152" s="7">
        <f>Ведомственная!G538</f>
        <v>408.7</v>
      </c>
      <c r="G152" s="7">
        <f>Ведомственная!H538</f>
        <v>377</v>
      </c>
      <c r="H152" s="7">
        <f>Ведомственная!I538</f>
        <v>377</v>
      </c>
    </row>
    <row r="153" spans="1:8" ht="47.25">
      <c r="A153" s="51" t="s">
        <v>697</v>
      </c>
      <c r="B153" s="52" t="s">
        <v>139</v>
      </c>
      <c r="C153" s="52"/>
      <c r="D153" s="56"/>
      <c r="E153" s="56"/>
      <c r="F153" s="54">
        <f>F154+F164+F170</f>
        <v>109760.9</v>
      </c>
      <c r="G153" s="54">
        <f>G154+G164+G170</f>
        <v>307555.69999999995</v>
      </c>
      <c r="H153" s="54">
        <f>H154+H164+H170</f>
        <v>826145.6</v>
      </c>
    </row>
    <row r="154" spans="1:8">
      <c r="A154" s="73" t="s">
        <v>184</v>
      </c>
      <c r="B154" s="74" t="s">
        <v>532</v>
      </c>
      <c r="C154" s="74"/>
      <c r="D154" s="3"/>
      <c r="E154" s="3"/>
      <c r="F154" s="7">
        <f>F158+F155</f>
        <v>0</v>
      </c>
      <c r="G154" s="7">
        <f t="shared" ref="G154:H154" si="76">G158+G155</f>
        <v>62026.9</v>
      </c>
      <c r="H154" s="7">
        <f t="shared" si="76"/>
        <v>771000</v>
      </c>
    </row>
    <row r="155" spans="1:8" ht="31.5">
      <c r="A155" s="73" t="s">
        <v>455</v>
      </c>
      <c r="B155" s="20" t="s">
        <v>894</v>
      </c>
      <c r="C155" s="3"/>
      <c r="D155" s="3"/>
      <c r="E155" s="3"/>
      <c r="F155" s="7">
        <f>F156</f>
        <v>0</v>
      </c>
      <c r="G155" s="7">
        <f t="shared" ref="G155:H155" si="77">G156</f>
        <v>30000</v>
      </c>
      <c r="H155" s="7">
        <f t="shared" si="77"/>
        <v>771000</v>
      </c>
    </row>
    <row r="156" spans="1:8" ht="110.25">
      <c r="A156" s="73" t="s">
        <v>848</v>
      </c>
      <c r="B156" s="20" t="s">
        <v>895</v>
      </c>
      <c r="C156" s="3"/>
      <c r="D156" s="3"/>
      <c r="E156" s="3"/>
      <c r="F156" s="7">
        <f>F157</f>
        <v>0</v>
      </c>
      <c r="G156" s="7">
        <f t="shared" ref="G156:H156" si="78">G157</f>
        <v>30000</v>
      </c>
      <c r="H156" s="7">
        <f t="shared" si="78"/>
        <v>771000</v>
      </c>
    </row>
    <row r="157" spans="1:8" ht="31.5">
      <c r="A157" s="2" t="s">
        <v>100</v>
      </c>
      <c r="B157" s="20" t="s">
        <v>895</v>
      </c>
      <c r="C157" s="3" t="s">
        <v>95</v>
      </c>
      <c r="D157" s="3" t="s">
        <v>61</v>
      </c>
      <c r="E157" s="3" t="s">
        <v>20</v>
      </c>
      <c r="F157" s="7">
        <f>Ведомственная!G362</f>
        <v>0</v>
      </c>
      <c r="G157" s="7">
        <f>Ведомственная!H362</f>
        <v>30000</v>
      </c>
      <c r="H157" s="7">
        <f>Ведомственная!I362</f>
        <v>771000</v>
      </c>
    </row>
    <row r="158" spans="1:8" ht="31.5">
      <c r="A158" s="205" t="s">
        <v>856</v>
      </c>
      <c r="B158" s="20" t="s">
        <v>846</v>
      </c>
      <c r="C158" s="184"/>
      <c r="D158" s="3"/>
      <c r="E158" s="3"/>
      <c r="F158" s="7">
        <f>F159</f>
        <v>0</v>
      </c>
      <c r="G158" s="7">
        <f t="shared" ref="G158:H158" si="79">G159</f>
        <v>32026.9</v>
      </c>
      <c r="H158" s="7">
        <f t="shared" si="79"/>
        <v>0</v>
      </c>
    </row>
    <row r="159" spans="1:8">
      <c r="A159" s="205" t="s">
        <v>845</v>
      </c>
      <c r="B159" s="20" t="s">
        <v>847</v>
      </c>
      <c r="C159" s="184"/>
      <c r="D159" s="3"/>
      <c r="E159" s="3"/>
      <c r="F159" s="7">
        <f>F160</f>
        <v>0</v>
      </c>
      <c r="G159" s="7">
        <f t="shared" ref="G159:H159" si="80">G160</f>
        <v>32026.9</v>
      </c>
      <c r="H159" s="7">
        <f t="shared" si="80"/>
        <v>0</v>
      </c>
    </row>
    <row r="160" spans="1:8" ht="31.5">
      <c r="A160" s="205" t="s">
        <v>100</v>
      </c>
      <c r="B160" s="20" t="s">
        <v>847</v>
      </c>
      <c r="C160" s="184" t="s">
        <v>95</v>
      </c>
      <c r="D160" s="3" t="s">
        <v>61</v>
      </c>
      <c r="E160" s="3" t="s">
        <v>61</v>
      </c>
      <c r="F160" s="7">
        <f>Ведомственная!G520</f>
        <v>0</v>
      </c>
      <c r="G160" s="7">
        <f>Ведомственная!H520</f>
        <v>32026.9</v>
      </c>
      <c r="H160" s="7">
        <f>Ведомственная!I520</f>
        <v>0</v>
      </c>
    </row>
    <row r="161" spans="1:8" ht="31.5">
      <c r="A161" s="73" t="s">
        <v>442</v>
      </c>
      <c r="B161" s="74" t="s">
        <v>533</v>
      </c>
      <c r="C161" s="74"/>
      <c r="D161" s="3"/>
      <c r="E161" s="3"/>
      <c r="F161" s="7">
        <f>F162</f>
        <v>0</v>
      </c>
      <c r="G161" s="7">
        <f t="shared" ref="G161:H161" si="81">G162</f>
        <v>0</v>
      </c>
      <c r="H161" s="7">
        <f t="shared" si="81"/>
        <v>0</v>
      </c>
    </row>
    <row r="162" spans="1:8" ht="31.5">
      <c r="A162" s="73" t="s">
        <v>534</v>
      </c>
      <c r="B162" s="74" t="s">
        <v>535</v>
      </c>
      <c r="C162" s="74"/>
      <c r="D162" s="3"/>
      <c r="E162" s="3"/>
      <c r="F162" s="7">
        <f>F163</f>
        <v>0</v>
      </c>
      <c r="G162" s="7">
        <f t="shared" ref="G162:H162" si="82">G163</f>
        <v>0</v>
      </c>
      <c r="H162" s="7">
        <f t="shared" si="82"/>
        <v>0</v>
      </c>
    </row>
    <row r="163" spans="1:8" ht="31.5">
      <c r="A163" s="73" t="s">
        <v>100</v>
      </c>
      <c r="B163" s="74" t="s">
        <v>535</v>
      </c>
      <c r="C163" s="74" t="s">
        <v>95</v>
      </c>
      <c r="D163" s="3" t="s">
        <v>7</v>
      </c>
      <c r="E163" s="3" t="s">
        <v>64</v>
      </c>
      <c r="F163" s="7">
        <f>Ведомственная!G217</f>
        <v>0</v>
      </c>
      <c r="G163" s="7">
        <f>Ведомственная!H217</f>
        <v>0</v>
      </c>
      <c r="H163" s="7">
        <f>Ведомственная!I217</f>
        <v>0</v>
      </c>
    </row>
    <row r="164" spans="1:8">
      <c r="A164" s="205" t="s">
        <v>147</v>
      </c>
      <c r="B164" s="20" t="s">
        <v>168</v>
      </c>
      <c r="C164" s="20"/>
      <c r="D164" s="3"/>
      <c r="E164" s="3"/>
      <c r="F164" s="7">
        <f>F165</f>
        <v>14807.6</v>
      </c>
      <c r="G164" s="7">
        <f t="shared" ref="G164:H165" si="83">G165</f>
        <v>9613.1</v>
      </c>
      <c r="H164" s="7">
        <f t="shared" si="83"/>
        <v>16745.599999999999</v>
      </c>
    </row>
    <row r="165" spans="1:8" ht="31.5">
      <c r="A165" s="49" t="s">
        <v>248</v>
      </c>
      <c r="B165" s="20" t="s">
        <v>170</v>
      </c>
      <c r="C165" s="20"/>
      <c r="D165" s="3"/>
      <c r="E165" s="3"/>
      <c r="F165" s="7">
        <f>F166</f>
        <v>14807.6</v>
      </c>
      <c r="G165" s="7">
        <f t="shared" si="83"/>
        <v>9613.1</v>
      </c>
      <c r="H165" s="7">
        <f t="shared" si="83"/>
        <v>16745.599999999999</v>
      </c>
    </row>
    <row r="166" spans="1:8">
      <c r="A166" s="49" t="s">
        <v>216</v>
      </c>
      <c r="B166" s="20" t="s">
        <v>249</v>
      </c>
      <c r="C166" s="20"/>
      <c r="D166" s="3"/>
      <c r="E166" s="3"/>
      <c r="F166" s="7">
        <f>F167+F168+F169</f>
        <v>14807.6</v>
      </c>
      <c r="G166" s="7">
        <f t="shared" ref="G166:H166" si="84">G167+G168+G169</f>
        <v>9613.1</v>
      </c>
      <c r="H166" s="7">
        <f t="shared" si="84"/>
        <v>16745.599999999999</v>
      </c>
    </row>
    <row r="167" spans="1:8" ht="63">
      <c r="A167" s="49" t="s">
        <v>21</v>
      </c>
      <c r="B167" s="20" t="s">
        <v>249</v>
      </c>
      <c r="C167" s="20">
        <v>100</v>
      </c>
      <c r="D167" s="3" t="s">
        <v>7</v>
      </c>
      <c r="E167" s="3" t="s">
        <v>12</v>
      </c>
      <c r="F167" s="7">
        <f>Ведомственная!G308</f>
        <v>13961.5</v>
      </c>
      <c r="G167" s="7">
        <f>Ведомственная!H308</f>
        <v>8297.6</v>
      </c>
      <c r="H167" s="7">
        <f>Ведомственная!I308</f>
        <v>15430.1</v>
      </c>
    </row>
    <row r="168" spans="1:8" ht="31.5">
      <c r="A168" s="49" t="s">
        <v>22</v>
      </c>
      <c r="B168" s="20" t="s">
        <v>249</v>
      </c>
      <c r="C168" s="20">
        <v>200</v>
      </c>
      <c r="D168" s="3" t="s">
        <v>7</v>
      </c>
      <c r="E168" s="3" t="s">
        <v>12</v>
      </c>
      <c r="F168" s="7">
        <f>Ведомственная!G309</f>
        <v>829.6</v>
      </c>
      <c r="G168" s="7">
        <f>Ведомственная!H309</f>
        <v>1300</v>
      </c>
      <c r="H168" s="7">
        <f>Ведомственная!I309</f>
        <v>1300</v>
      </c>
    </row>
    <row r="169" spans="1:8">
      <c r="A169" s="49" t="s">
        <v>10</v>
      </c>
      <c r="B169" s="20" t="s">
        <v>249</v>
      </c>
      <c r="C169" s="20">
        <v>800</v>
      </c>
      <c r="D169" s="3" t="s">
        <v>7</v>
      </c>
      <c r="E169" s="3" t="s">
        <v>12</v>
      </c>
      <c r="F169" s="7">
        <f>Ведомственная!G310</f>
        <v>16.5</v>
      </c>
      <c r="G169" s="7">
        <f>Ведомственная!H310</f>
        <v>15.5</v>
      </c>
      <c r="H169" s="7">
        <f>Ведомственная!I310</f>
        <v>15.5</v>
      </c>
    </row>
    <row r="170" spans="1:8">
      <c r="A170" s="49" t="s">
        <v>267</v>
      </c>
      <c r="B170" s="20" t="s">
        <v>268</v>
      </c>
      <c r="C170" s="20"/>
      <c r="D170" s="3"/>
      <c r="E170" s="3"/>
      <c r="F170" s="7">
        <f>F171+F175+F179+F184+F187</f>
        <v>94953.299999999988</v>
      </c>
      <c r="G170" s="7">
        <f>G171+G175+G179+G184+G187</f>
        <v>235915.69999999998</v>
      </c>
      <c r="H170" s="7">
        <f>H171+H175+H179+H184+H187</f>
        <v>38400</v>
      </c>
    </row>
    <row r="171" spans="1:8" ht="31.5">
      <c r="A171" s="49" t="s">
        <v>779</v>
      </c>
      <c r="B171" s="20" t="s">
        <v>269</v>
      </c>
      <c r="C171" s="20"/>
      <c r="D171" s="3"/>
      <c r="E171" s="3"/>
      <c r="F171" s="7">
        <f>F172</f>
        <v>37323.699999999997</v>
      </c>
      <c r="G171" s="7">
        <f t="shared" ref="G171:H171" si="85">G172</f>
        <v>864.3</v>
      </c>
      <c r="H171" s="7">
        <f t="shared" si="85"/>
        <v>0</v>
      </c>
    </row>
    <row r="172" spans="1:8" ht="31.5">
      <c r="A172" s="49" t="s">
        <v>270</v>
      </c>
      <c r="B172" s="20" t="s">
        <v>271</v>
      </c>
      <c r="C172" s="20"/>
      <c r="D172" s="3"/>
      <c r="E172" s="3"/>
      <c r="F172" s="7">
        <f>F173+F174</f>
        <v>37323.699999999997</v>
      </c>
      <c r="G172" s="7">
        <f t="shared" ref="G172:H172" si="86">G173+G174</f>
        <v>864.3</v>
      </c>
      <c r="H172" s="7">
        <f t="shared" si="86"/>
        <v>0</v>
      </c>
    </row>
    <row r="173" spans="1:8" ht="31.5">
      <c r="A173" s="49" t="s">
        <v>100</v>
      </c>
      <c r="B173" s="20" t="s">
        <v>271</v>
      </c>
      <c r="C173" s="20">
        <v>400</v>
      </c>
      <c r="D173" s="3" t="s">
        <v>47</v>
      </c>
      <c r="E173" s="3" t="s">
        <v>64</v>
      </c>
      <c r="F173" s="7">
        <f>Ведомственная!G573</f>
        <v>10509.3</v>
      </c>
      <c r="G173" s="7">
        <f>Ведомственная!H573</f>
        <v>0</v>
      </c>
      <c r="H173" s="7">
        <f>Ведомственная!I573</f>
        <v>0</v>
      </c>
    </row>
    <row r="174" spans="1:8" ht="31.5">
      <c r="A174" s="49" t="s">
        <v>100</v>
      </c>
      <c r="B174" s="20" t="s">
        <v>271</v>
      </c>
      <c r="C174" s="20">
        <v>400</v>
      </c>
      <c r="D174" s="3" t="s">
        <v>62</v>
      </c>
      <c r="E174" s="3" t="s">
        <v>61</v>
      </c>
      <c r="F174" s="7">
        <f>Ведомственная!G611</f>
        <v>26814.400000000001</v>
      </c>
      <c r="G174" s="7">
        <f>Ведомственная!H611</f>
        <v>864.3</v>
      </c>
      <c r="H174" s="7">
        <f>Ведомственная!I611</f>
        <v>0</v>
      </c>
    </row>
    <row r="175" spans="1:8" ht="31.5">
      <c r="A175" s="49" t="s">
        <v>781</v>
      </c>
      <c r="B175" s="20" t="s">
        <v>272</v>
      </c>
      <c r="C175" s="20"/>
      <c r="D175" s="3"/>
      <c r="E175" s="3"/>
      <c r="F175" s="7">
        <f>F176</f>
        <v>6677</v>
      </c>
      <c r="G175" s="7">
        <f t="shared" ref="G175:H175" si="87">G176</f>
        <v>0</v>
      </c>
      <c r="H175" s="7">
        <f t="shared" si="87"/>
        <v>0</v>
      </c>
    </row>
    <row r="176" spans="1:8" ht="31.5">
      <c r="A176" s="49" t="s">
        <v>270</v>
      </c>
      <c r="B176" s="20" t="s">
        <v>273</v>
      </c>
      <c r="C176" s="20"/>
      <c r="D176" s="3"/>
      <c r="E176" s="3"/>
      <c r="F176" s="7">
        <f>F177+F178</f>
        <v>6677</v>
      </c>
      <c r="G176" s="7">
        <f t="shared" ref="G176:H176" si="88">G177+G178</f>
        <v>0</v>
      </c>
      <c r="H176" s="7">
        <f t="shared" si="88"/>
        <v>0</v>
      </c>
    </row>
    <row r="177" spans="1:8" ht="31.5">
      <c r="A177" s="49" t="s">
        <v>100</v>
      </c>
      <c r="B177" s="20" t="s">
        <v>273</v>
      </c>
      <c r="C177" s="20">
        <v>400</v>
      </c>
      <c r="D177" s="3" t="s">
        <v>61</v>
      </c>
      <c r="E177" s="3" t="s">
        <v>20</v>
      </c>
      <c r="F177" s="7">
        <f>Ведомственная!G366</f>
        <v>6677</v>
      </c>
      <c r="G177" s="7">
        <f>Ведомственная!H366</f>
        <v>0</v>
      </c>
      <c r="H177" s="7">
        <f>Ведомственная!I366</f>
        <v>0</v>
      </c>
    </row>
    <row r="178" spans="1:8" ht="31.5">
      <c r="A178" s="49" t="s">
        <v>100</v>
      </c>
      <c r="B178" s="20" t="s">
        <v>273</v>
      </c>
      <c r="C178" s="20">
        <v>400</v>
      </c>
      <c r="D178" s="3" t="s">
        <v>61</v>
      </c>
      <c r="E178" s="3" t="s">
        <v>61</v>
      </c>
      <c r="F178" s="7">
        <f>Ведомственная!G524</f>
        <v>0</v>
      </c>
      <c r="G178" s="7">
        <f>Ведомственная!H524</f>
        <v>0</v>
      </c>
      <c r="H178" s="7">
        <f>Ведомственная!I524</f>
        <v>0</v>
      </c>
    </row>
    <row r="179" spans="1:8" ht="47.25">
      <c r="A179" s="49" t="s">
        <v>780</v>
      </c>
      <c r="B179" s="20" t="s">
        <v>274</v>
      </c>
      <c r="C179" s="20"/>
      <c r="D179" s="3"/>
      <c r="E179" s="3"/>
      <c r="F179" s="7">
        <f>F180</f>
        <v>12957.1</v>
      </c>
      <c r="G179" s="7">
        <f t="shared" ref="G179:H179" si="89">G180</f>
        <v>209081.5</v>
      </c>
      <c r="H179" s="7">
        <f t="shared" si="89"/>
        <v>0</v>
      </c>
    </row>
    <row r="180" spans="1:8" ht="31.5">
      <c r="A180" s="49" t="s">
        <v>270</v>
      </c>
      <c r="B180" s="20" t="s">
        <v>275</v>
      </c>
      <c r="C180" s="20"/>
      <c r="D180" s="3"/>
      <c r="E180" s="3"/>
      <c r="F180" s="7">
        <f>SUM(F181:F183)</f>
        <v>12957.1</v>
      </c>
      <c r="G180" s="7">
        <f t="shared" ref="G180:H180" si="90">SUM(G181:G183)</f>
        <v>209081.5</v>
      </c>
      <c r="H180" s="7">
        <f t="shared" si="90"/>
        <v>0</v>
      </c>
    </row>
    <row r="181" spans="1:8" ht="31.5">
      <c r="A181" s="49" t="s">
        <v>100</v>
      </c>
      <c r="B181" s="20" t="s">
        <v>275</v>
      </c>
      <c r="C181" s="20">
        <v>400</v>
      </c>
      <c r="D181" s="3" t="s">
        <v>7</v>
      </c>
      <c r="E181" s="3" t="s">
        <v>9</v>
      </c>
      <c r="F181" s="7">
        <f>Ведомственная!G193</f>
        <v>2242.5</v>
      </c>
      <c r="G181" s="7">
        <f>Ведомственная!H193</f>
        <v>0</v>
      </c>
      <c r="H181" s="7">
        <f>Ведомственная!I193</f>
        <v>0</v>
      </c>
    </row>
    <row r="182" spans="1:8" ht="31.5">
      <c r="A182" s="49" t="s">
        <v>100</v>
      </c>
      <c r="B182" s="20" t="s">
        <v>275</v>
      </c>
      <c r="C182" s="20">
        <v>400</v>
      </c>
      <c r="D182" s="3" t="s">
        <v>7</v>
      </c>
      <c r="E182" s="3" t="s">
        <v>64</v>
      </c>
      <c r="F182" s="7">
        <f>Ведомственная!G221</f>
        <v>10714.6</v>
      </c>
      <c r="G182" s="7">
        <f>Ведомственная!H221</f>
        <v>207886.5</v>
      </c>
      <c r="H182" s="7">
        <f>Ведомственная!I221</f>
        <v>0</v>
      </c>
    </row>
    <row r="183" spans="1:8" ht="31.5">
      <c r="A183" s="49" t="s">
        <v>100</v>
      </c>
      <c r="B183" s="20" t="s">
        <v>275</v>
      </c>
      <c r="C183" s="20">
        <v>400</v>
      </c>
      <c r="D183" s="3" t="s">
        <v>61</v>
      </c>
      <c r="E183" s="3" t="s">
        <v>24</v>
      </c>
      <c r="F183" s="7">
        <f>Ведомственная!G409</f>
        <v>0</v>
      </c>
      <c r="G183" s="7">
        <f>Ведомственная!H409</f>
        <v>1195</v>
      </c>
      <c r="H183" s="7">
        <f>Ведомственная!I409</f>
        <v>0</v>
      </c>
    </row>
    <row r="184" spans="1:8" ht="31.5">
      <c r="A184" s="49" t="s">
        <v>782</v>
      </c>
      <c r="B184" s="20" t="s">
        <v>276</v>
      </c>
      <c r="C184" s="20"/>
      <c r="D184" s="3"/>
      <c r="E184" s="3"/>
      <c r="F184" s="7">
        <f>F185</f>
        <v>9291</v>
      </c>
      <c r="G184" s="7">
        <f t="shared" ref="G184:H184" si="91">G185</f>
        <v>0</v>
      </c>
      <c r="H184" s="7">
        <f t="shared" si="91"/>
        <v>0</v>
      </c>
    </row>
    <row r="185" spans="1:8" ht="31.5">
      <c r="A185" s="49" t="s">
        <v>270</v>
      </c>
      <c r="B185" s="20" t="s">
        <v>277</v>
      </c>
      <c r="C185" s="20"/>
      <c r="D185" s="3"/>
      <c r="E185" s="3"/>
      <c r="F185" s="7">
        <f>SUM(F186:F186)</f>
        <v>9291</v>
      </c>
      <c r="G185" s="7">
        <f>SUM(G186:G186)</f>
        <v>0</v>
      </c>
      <c r="H185" s="7">
        <f>SUM(H186:H186)</f>
        <v>0</v>
      </c>
    </row>
    <row r="186" spans="1:8" ht="31.5">
      <c r="A186" s="49" t="s">
        <v>100</v>
      </c>
      <c r="B186" s="20" t="s">
        <v>277</v>
      </c>
      <c r="C186" s="20">
        <v>400</v>
      </c>
      <c r="D186" s="3" t="s">
        <v>61</v>
      </c>
      <c r="E186" s="3" t="s">
        <v>20</v>
      </c>
      <c r="F186" s="7">
        <f>Ведомственная!G369</f>
        <v>9291</v>
      </c>
      <c r="G186" s="7">
        <f>Ведомственная!H369</f>
        <v>0</v>
      </c>
      <c r="H186" s="7">
        <f>Ведомственная!I369</f>
        <v>0</v>
      </c>
    </row>
    <row r="187" spans="1:8" ht="63">
      <c r="A187" s="49" t="s">
        <v>278</v>
      </c>
      <c r="B187" s="20" t="s">
        <v>279</v>
      </c>
      <c r="C187" s="20"/>
      <c r="D187" s="3"/>
      <c r="E187" s="3"/>
      <c r="F187" s="7">
        <f>F188</f>
        <v>28704.5</v>
      </c>
      <c r="G187" s="7">
        <f t="shared" ref="G187:H188" si="92">G188</f>
        <v>25969.9</v>
      </c>
      <c r="H187" s="7">
        <f t="shared" si="92"/>
        <v>38400</v>
      </c>
    </row>
    <row r="188" spans="1:8">
      <c r="A188" s="2" t="s">
        <v>204</v>
      </c>
      <c r="B188" s="20" t="s">
        <v>280</v>
      </c>
      <c r="C188" s="20"/>
      <c r="D188" s="3"/>
      <c r="E188" s="3"/>
      <c r="F188" s="7">
        <f>F189</f>
        <v>28704.5</v>
      </c>
      <c r="G188" s="7">
        <f t="shared" si="92"/>
        <v>25969.9</v>
      </c>
      <c r="H188" s="7">
        <f t="shared" si="92"/>
        <v>38400</v>
      </c>
    </row>
    <row r="189" spans="1:8" ht="31.5">
      <c r="A189" s="22" t="s">
        <v>22</v>
      </c>
      <c r="B189" s="20" t="s">
        <v>280</v>
      </c>
      <c r="C189" s="20">
        <v>200</v>
      </c>
      <c r="D189" s="3" t="s">
        <v>9</v>
      </c>
      <c r="E189" s="3" t="s">
        <v>17</v>
      </c>
      <c r="F189" s="7">
        <f>Ведомственная!G580</f>
        <v>28704.5</v>
      </c>
      <c r="G189" s="7">
        <f>Ведомственная!H580</f>
        <v>25969.9</v>
      </c>
      <c r="H189" s="7">
        <f>Ведомственная!I580</f>
        <v>38400</v>
      </c>
    </row>
    <row r="190" spans="1:8" ht="63">
      <c r="A190" s="51" t="s">
        <v>698</v>
      </c>
      <c r="B190" s="52" t="s">
        <v>141</v>
      </c>
      <c r="C190" s="52"/>
      <c r="D190" s="56"/>
      <c r="E190" s="56"/>
      <c r="F190" s="54">
        <f>F191</f>
        <v>1524</v>
      </c>
      <c r="G190" s="54">
        <f t="shared" ref="G190:H190" si="93">G191</f>
        <v>0</v>
      </c>
      <c r="H190" s="54">
        <f t="shared" si="93"/>
        <v>0</v>
      </c>
    </row>
    <row r="191" spans="1:8">
      <c r="A191" s="205" t="s">
        <v>147</v>
      </c>
      <c r="B191" s="20" t="s">
        <v>172</v>
      </c>
      <c r="C191" s="142"/>
      <c r="D191" s="3"/>
      <c r="E191" s="3"/>
      <c r="F191" s="7">
        <f>F192</f>
        <v>1524</v>
      </c>
      <c r="G191" s="7">
        <f t="shared" ref="G191:H191" si="94">G192</f>
        <v>0</v>
      </c>
      <c r="H191" s="7">
        <f t="shared" si="94"/>
        <v>0</v>
      </c>
    </row>
    <row r="192" spans="1:8" ht="63">
      <c r="A192" s="205" t="s">
        <v>741</v>
      </c>
      <c r="B192" s="20" t="s">
        <v>169</v>
      </c>
      <c r="C192" s="142"/>
      <c r="D192" s="3"/>
      <c r="E192" s="3"/>
      <c r="F192" s="7">
        <f>F193</f>
        <v>1524</v>
      </c>
      <c r="G192" s="7">
        <f t="shared" ref="G192:H192" si="95">G193</f>
        <v>0</v>
      </c>
      <c r="H192" s="7">
        <f t="shared" si="95"/>
        <v>0</v>
      </c>
    </row>
    <row r="193" spans="1:8" ht="47.25">
      <c r="A193" s="205" t="s">
        <v>742</v>
      </c>
      <c r="B193" s="20" t="s">
        <v>171</v>
      </c>
      <c r="C193" s="142"/>
      <c r="D193" s="3"/>
      <c r="E193" s="3"/>
      <c r="F193" s="7">
        <f>F194</f>
        <v>1524</v>
      </c>
      <c r="G193" s="7">
        <f t="shared" ref="G193:H193" si="96">G194</f>
        <v>0</v>
      </c>
      <c r="H193" s="7">
        <f t="shared" si="96"/>
        <v>0</v>
      </c>
    </row>
    <row r="194" spans="1:8" ht="31.5">
      <c r="A194" s="22" t="s">
        <v>90</v>
      </c>
      <c r="B194" s="20" t="s">
        <v>171</v>
      </c>
      <c r="C194" s="142" t="s">
        <v>49</v>
      </c>
      <c r="D194" s="3" t="s">
        <v>7</v>
      </c>
      <c r="E194" s="3" t="s">
        <v>12</v>
      </c>
      <c r="F194" s="7">
        <f>Ведомственная!G315</f>
        <v>1524</v>
      </c>
      <c r="G194" s="7">
        <f>Ведомственная!H315</f>
        <v>0</v>
      </c>
      <c r="H194" s="7">
        <f>Ведомственная!I315</f>
        <v>0</v>
      </c>
    </row>
    <row r="195" spans="1:8" ht="47.25">
      <c r="A195" s="51" t="s">
        <v>699</v>
      </c>
      <c r="B195" s="52" t="s">
        <v>137</v>
      </c>
      <c r="C195" s="52"/>
      <c r="D195" s="56"/>
      <c r="E195" s="56"/>
      <c r="F195" s="54">
        <f>F196</f>
        <v>0</v>
      </c>
      <c r="G195" s="54">
        <f t="shared" ref="G195:G196" si="97">G196</f>
        <v>200</v>
      </c>
      <c r="H195" s="54">
        <f t="shared" ref="H195:H196" si="98">H196</f>
        <v>200</v>
      </c>
    </row>
    <row r="196" spans="1:8">
      <c r="A196" s="205" t="s">
        <v>147</v>
      </c>
      <c r="B196" s="20" t="s">
        <v>173</v>
      </c>
      <c r="C196" s="20"/>
      <c r="D196" s="3"/>
      <c r="E196" s="3"/>
      <c r="F196" s="7">
        <f>F197</f>
        <v>0</v>
      </c>
      <c r="G196" s="7">
        <f t="shared" si="97"/>
        <v>200</v>
      </c>
      <c r="H196" s="7">
        <f t="shared" si="98"/>
        <v>200</v>
      </c>
    </row>
    <row r="197" spans="1:8" ht="47.25">
      <c r="A197" s="2" t="s">
        <v>239</v>
      </c>
      <c r="B197" s="20" t="s">
        <v>174</v>
      </c>
      <c r="C197" s="20"/>
      <c r="D197" s="3"/>
      <c r="E197" s="3"/>
      <c r="F197" s="7">
        <f>F198</f>
        <v>0</v>
      </c>
      <c r="G197" s="7">
        <f t="shared" ref="G197:H197" si="99">G198</f>
        <v>200</v>
      </c>
      <c r="H197" s="7">
        <f t="shared" si="99"/>
        <v>200</v>
      </c>
    </row>
    <row r="198" spans="1:8">
      <c r="A198" s="205" t="s">
        <v>18</v>
      </c>
      <c r="B198" s="20" t="s">
        <v>240</v>
      </c>
      <c r="C198" s="20"/>
      <c r="D198" s="3"/>
      <c r="E198" s="3"/>
      <c r="F198" s="7">
        <f>F199</f>
        <v>0</v>
      </c>
      <c r="G198" s="7">
        <f t="shared" ref="G198:H198" si="100">G199</f>
        <v>200</v>
      </c>
      <c r="H198" s="7">
        <f t="shared" si="100"/>
        <v>200</v>
      </c>
    </row>
    <row r="199" spans="1:8" ht="31.5">
      <c r="A199" s="22" t="s">
        <v>22</v>
      </c>
      <c r="B199" s="20" t="s">
        <v>240</v>
      </c>
      <c r="C199" s="20">
        <v>200</v>
      </c>
      <c r="D199" s="3" t="s">
        <v>7</v>
      </c>
      <c r="E199" s="3" t="s">
        <v>12</v>
      </c>
      <c r="F199" s="7">
        <f>Ведомственная!G320</f>
        <v>0</v>
      </c>
      <c r="G199" s="7">
        <f>Ведомственная!H320</f>
        <v>200</v>
      </c>
      <c r="H199" s="7">
        <f>Ведомственная!I320</f>
        <v>200</v>
      </c>
    </row>
    <row r="200" spans="1:8" ht="31.5">
      <c r="A200" s="51" t="s">
        <v>110</v>
      </c>
      <c r="B200" s="55" t="s">
        <v>138</v>
      </c>
      <c r="C200" s="52"/>
      <c r="D200" s="56"/>
      <c r="E200" s="56"/>
      <c r="F200" s="54">
        <f>F206+F201</f>
        <v>139080.70000000001</v>
      </c>
      <c r="G200" s="54">
        <f t="shared" ref="G200:H200" si="101">G206+G201</f>
        <v>6550</v>
      </c>
      <c r="H200" s="54">
        <f t="shared" si="101"/>
        <v>6550</v>
      </c>
    </row>
    <row r="201" spans="1:8" ht="31.5">
      <c r="A201" s="216" t="s">
        <v>146</v>
      </c>
      <c r="B201" s="217" t="s">
        <v>891</v>
      </c>
      <c r="C201" s="20"/>
      <c r="D201" s="3"/>
      <c r="E201" s="3"/>
      <c r="F201" s="7">
        <f>F202</f>
        <v>115428.6</v>
      </c>
      <c r="G201" s="7">
        <f t="shared" ref="G201:H201" si="102">G202</f>
        <v>0</v>
      </c>
      <c r="H201" s="7">
        <f t="shared" si="102"/>
        <v>0</v>
      </c>
    </row>
    <row r="202" spans="1:8" ht="31.5">
      <c r="A202" s="216" t="s">
        <v>889</v>
      </c>
      <c r="B202" s="217" t="s">
        <v>892</v>
      </c>
      <c r="C202" s="20"/>
      <c r="D202" s="3"/>
      <c r="E202" s="3"/>
      <c r="F202" s="7">
        <f>F203</f>
        <v>115428.6</v>
      </c>
      <c r="G202" s="7">
        <f t="shared" ref="G202:H202" si="103">G203</f>
        <v>0</v>
      </c>
      <c r="H202" s="7">
        <f t="shared" si="103"/>
        <v>0</v>
      </c>
    </row>
    <row r="203" spans="1:8" ht="78.75">
      <c r="A203" s="216" t="s">
        <v>890</v>
      </c>
      <c r="B203" s="217" t="s">
        <v>893</v>
      </c>
      <c r="C203" s="20"/>
      <c r="D203" s="3"/>
      <c r="E203" s="3"/>
      <c r="F203" s="7">
        <f>SUM(F204:F205)</f>
        <v>115428.6</v>
      </c>
      <c r="G203" s="7">
        <f t="shared" ref="G203:H203" si="104">SUM(G204:G205)</f>
        <v>0</v>
      </c>
      <c r="H203" s="7">
        <f t="shared" si="104"/>
        <v>0</v>
      </c>
    </row>
    <row r="204" spans="1:8" ht="31.5">
      <c r="A204" s="22" t="s">
        <v>22</v>
      </c>
      <c r="B204" s="217" t="s">
        <v>893</v>
      </c>
      <c r="C204" s="20">
        <v>200</v>
      </c>
      <c r="D204" s="3" t="s">
        <v>7</v>
      </c>
      <c r="E204" s="3" t="s">
        <v>12</v>
      </c>
      <c r="F204" s="7">
        <f>Ведомственная!G325+Ведомственная!G1189</f>
        <v>14950.6</v>
      </c>
      <c r="G204" s="7">
        <f>Ведомственная!H325+Ведомственная!H1189</f>
        <v>0</v>
      </c>
      <c r="H204" s="7">
        <f>Ведомственная!I325+Ведомственная!I1189</f>
        <v>0</v>
      </c>
    </row>
    <row r="205" spans="1:8" ht="31.5">
      <c r="A205" s="216" t="s">
        <v>90</v>
      </c>
      <c r="B205" s="217" t="s">
        <v>893</v>
      </c>
      <c r="C205" s="20">
        <v>600</v>
      </c>
      <c r="D205" s="3" t="s">
        <v>7</v>
      </c>
      <c r="E205" s="3" t="s">
        <v>12</v>
      </c>
      <c r="F205" s="7">
        <f>Ведомственная!G1190</f>
        <v>100478</v>
      </c>
      <c r="G205" s="7">
        <f>Ведомственная!H1190</f>
        <v>0</v>
      </c>
      <c r="H205" s="7">
        <f>Ведомственная!I1190</f>
        <v>0</v>
      </c>
    </row>
    <row r="206" spans="1:8">
      <c r="A206" s="205" t="s">
        <v>147</v>
      </c>
      <c r="B206" s="142" t="s">
        <v>175</v>
      </c>
      <c r="C206" s="20"/>
      <c r="D206" s="3"/>
      <c r="E206" s="3"/>
      <c r="F206" s="7">
        <f>F207+F210</f>
        <v>23652.1</v>
      </c>
      <c r="G206" s="7">
        <f t="shared" ref="G206:H206" si="105">G207+G210</f>
        <v>6550</v>
      </c>
      <c r="H206" s="7">
        <f t="shared" si="105"/>
        <v>6550</v>
      </c>
    </row>
    <row r="207" spans="1:8" ht="47.25">
      <c r="A207" s="205" t="s">
        <v>743</v>
      </c>
      <c r="B207" s="142" t="s">
        <v>176</v>
      </c>
      <c r="C207" s="20"/>
      <c r="D207" s="3"/>
      <c r="E207" s="3"/>
      <c r="F207" s="7">
        <f>F208</f>
        <v>10284.5</v>
      </c>
      <c r="G207" s="7">
        <f t="shared" ref="G207:H207" si="106">G208</f>
        <v>6000</v>
      </c>
      <c r="H207" s="7">
        <f t="shared" si="106"/>
        <v>6000</v>
      </c>
    </row>
    <row r="208" spans="1:8" ht="47.25">
      <c r="A208" s="205" t="s">
        <v>751</v>
      </c>
      <c r="B208" s="142" t="s">
        <v>177</v>
      </c>
      <c r="C208" s="142"/>
      <c r="D208" s="3"/>
      <c r="E208" s="3"/>
      <c r="F208" s="7">
        <f>F209</f>
        <v>10284.5</v>
      </c>
      <c r="G208" s="7">
        <f t="shared" ref="G208:H208" si="107">G209</f>
        <v>6000</v>
      </c>
      <c r="H208" s="7">
        <f t="shared" si="107"/>
        <v>6000</v>
      </c>
    </row>
    <row r="209" spans="1:8" ht="31.5">
      <c r="A209" s="205" t="s">
        <v>90</v>
      </c>
      <c r="B209" s="142" t="s">
        <v>177</v>
      </c>
      <c r="C209" s="142" t="s">
        <v>49</v>
      </c>
      <c r="D209" s="3" t="s">
        <v>7</v>
      </c>
      <c r="E209" s="3" t="s">
        <v>12</v>
      </c>
      <c r="F209" s="7">
        <f>SUM(Ведомственная!G329)</f>
        <v>10284.5</v>
      </c>
      <c r="G209" s="7">
        <f>SUM(Ведомственная!H329)</f>
        <v>6000</v>
      </c>
      <c r="H209" s="7">
        <f>SUM(Ведомственная!I329)</f>
        <v>6000</v>
      </c>
    </row>
    <row r="210" spans="1:8" ht="31.5">
      <c r="A210" s="205" t="s">
        <v>203</v>
      </c>
      <c r="B210" s="142" t="s">
        <v>178</v>
      </c>
      <c r="C210" s="142"/>
      <c r="D210" s="3"/>
      <c r="E210" s="3"/>
      <c r="F210" s="7">
        <f>F211</f>
        <v>13367.6</v>
      </c>
      <c r="G210" s="7">
        <f t="shared" ref="G210:H210" si="108">G211</f>
        <v>550</v>
      </c>
      <c r="H210" s="7">
        <f t="shared" si="108"/>
        <v>550</v>
      </c>
    </row>
    <row r="211" spans="1:8" ht="47.25">
      <c r="A211" s="205" t="s">
        <v>751</v>
      </c>
      <c r="B211" s="142" t="s">
        <v>179</v>
      </c>
      <c r="C211" s="142"/>
      <c r="D211" s="3"/>
      <c r="E211" s="3"/>
      <c r="F211" s="7">
        <f>F213+F212</f>
        <v>13367.6</v>
      </c>
      <c r="G211" s="7">
        <f t="shared" ref="G211:H211" si="109">G213+G212</f>
        <v>550</v>
      </c>
      <c r="H211" s="7">
        <f t="shared" si="109"/>
        <v>550</v>
      </c>
    </row>
    <row r="212" spans="1:8" ht="31.5">
      <c r="A212" s="228" t="s">
        <v>90</v>
      </c>
      <c r="B212" s="229" t="s">
        <v>179</v>
      </c>
      <c r="C212" s="229" t="s">
        <v>49</v>
      </c>
      <c r="D212" s="3" t="s">
        <v>7</v>
      </c>
      <c r="E212" s="3" t="s">
        <v>64</v>
      </c>
      <c r="F212" s="7">
        <f>Ведомственная!G226</f>
        <v>8817.6</v>
      </c>
      <c r="G212" s="7">
        <f>Ведомственная!H226</f>
        <v>0</v>
      </c>
      <c r="H212" s="7">
        <f>Ведомственная!I226</f>
        <v>0</v>
      </c>
    </row>
    <row r="213" spans="1:8" ht="31.5">
      <c r="A213" s="205" t="s">
        <v>90</v>
      </c>
      <c r="B213" s="142" t="s">
        <v>179</v>
      </c>
      <c r="C213" s="142" t="s">
        <v>49</v>
      </c>
      <c r="D213" s="3" t="s">
        <v>7</v>
      </c>
      <c r="E213" s="3" t="s">
        <v>12</v>
      </c>
      <c r="F213" s="7">
        <f>Ведомственная!G332</f>
        <v>4550</v>
      </c>
      <c r="G213" s="7">
        <f>Ведомственная!H332</f>
        <v>550</v>
      </c>
      <c r="H213" s="7">
        <f>Ведомственная!I332</f>
        <v>550</v>
      </c>
    </row>
    <row r="214" spans="1:8" ht="47.25">
      <c r="A214" s="51" t="s">
        <v>109</v>
      </c>
      <c r="B214" s="52" t="s">
        <v>134</v>
      </c>
      <c r="C214" s="52"/>
      <c r="D214" s="56"/>
      <c r="E214" s="56"/>
      <c r="F214" s="54">
        <f>F215</f>
        <v>8966</v>
      </c>
      <c r="G214" s="54">
        <f t="shared" ref="G214:H214" si="110">G215</f>
        <v>8966</v>
      </c>
      <c r="H214" s="54">
        <f t="shared" si="110"/>
        <v>8966</v>
      </c>
    </row>
    <row r="215" spans="1:8">
      <c r="A215" s="205" t="s">
        <v>147</v>
      </c>
      <c r="B215" s="20" t="s">
        <v>162</v>
      </c>
      <c r="C215" s="20"/>
      <c r="D215" s="3"/>
      <c r="E215" s="3"/>
      <c r="F215" s="7">
        <f>F216+F219</f>
        <v>8966</v>
      </c>
      <c r="G215" s="7">
        <f t="shared" ref="G215:H215" si="111">G216+G219</f>
        <v>8966</v>
      </c>
      <c r="H215" s="7">
        <f t="shared" si="111"/>
        <v>8966</v>
      </c>
    </row>
    <row r="216" spans="1:8" ht="31.5">
      <c r="A216" s="205" t="s">
        <v>208</v>
      </c>
      <c r="B216" s="20" t="s">
        <v>164</v>
      </c>
      <c r="C216" s="20"/>
      <c r="D216" s="3"/>
      <c r="E216" s="3"/>
      <c r="F216" s="7">
        <f>F217</f>
        <v>8513.2000000000007</v>
      </c>
      <c r="G216" s="7">
        <f t="shared" ref="G216:H216" si="112">G217</f>
        <v>8513.2000000000007</v>
      </c>
      <c r="H216" s="7">
        <f t="shared" si="112"/>
        <v>8513.2000000000007</v>
      </c>
    </row>
    <row r="217" spans="1:8">
      <c r="A217" s="205" t="s">
        <v>216</v>
      </c>
      <c r="B217" s="20" t="s">
        <v>217</v>
      </c>
      <c r="C217" s="20"/>
      <c r="D217" s="3"/>
      <c r="E217" s="3"/>
      <c r="F217" s="7">
        <f>F218</f>
        <v>8513.2000000000007</v>
      </c>
      <c r="G217" s="7">
        <f t="shared" ref="G217:H217" si="113">G218</f>
        <v>8513.2000000000007</v>
      </c>
      <c r="H217" s="7">
        <f t="shared" si="113"/>
        <v>8513.2000000000007</v>
      </c>
    </row>
    <row r="218" spans="1:8" ht="31.5">
      <c r="A218" s="205" t="s">
        <v>90</v>
      </c>
      <c r="B218" s="20" t="s">
        <v>217</v>
      </c>
      <c r="C218" s="20">
        <v>600</v>
      </c>
      <c r="D218" s="3" t="s">
        <v>17</v>
      </c>
      <c r="E218" s="3" t="s">
        <v>34</v>
      </c>
      <c r="F218" s="7">
        <f>SUM(Ведомственная!G103)</f>
        <v>8513.2000000000007</v>
      </c>
      <c r="G218" s="7">
        <f>SUM(Ведомственная!H103)</f>
        <v>8513.2000000000007</v>
      </c>
      <c r="H218" s="7">
        <f>SUM(Ведомственная!I103)</f>
        <v>8513.2000000000007</v>
      </c>
    </row>
    <row r="219" spans="1:8" ht="31.5">
      <c r="A219" s="205" t="s">
        <v>209</v>
      </c>
      <c r="B219" s="20" t="s">
        <v>165</v>
      </c>
      <c r="C219" s="20"/>
      <c r="D219" s="3"/>
      <c r="E219" s="3"/>
      <c r="F219" s="7">
        <f>F220</f>
        <v>452.8</v>
      </c>
      <c r="G219" s="7">
        <f t="shared" ref="G219:H219" si="114">G220</f>
        <v>452.8</v>
      </c>
      <c r="H219" s="7">
        <f t="shared" si="114"/>
        <v>452.8</v>
      </c>
    </row>
    <row r="220" spans="1:8" ht="63">
      <c r="A220" s="205" t="s">
        <v>283</v>
      </c>
      <c r="B220" s="20" t="s">
        <v>210</v>
      </c>
      <c r="C220" s="20"/>
      <c r="D220" s="3"/>
      <c r="E220" s="3"/>
      <c r="F220" s="7">
        <f>F221</f>
        <v>452.8</v>
      </c>
      <c r="G220" s="7">
        <f t="shared" ref="G220:H220" si="115">G221</f>
        <v>452.8</v>
      </c>
      <c r="H220" s="7">
        <f t="shared" si="115"/>
        <v>452.8</v>
      </c>
    </row>
    <row r="221" spans="1:8" ht="31.5">
      <c r="A221" s="205" t="s">
        <v>90</v>
      </c>
      <c r="B221" s="20" t="s">
        <v>210</v>
      </c>
      <c r="C221" s="20">
        <v>600</v>
      </c>
      <c r="D221" s="3" t="s">
        <v>17</v>
      </c>
      <c r="E221" s="3" t="s">
        <v>34</v>
      </c>
      <c r="F221" s="7">
        <f>Ведомственная!G106</f>
        <v>452.8</v>
      </c>
      <c r="G221" s="7">
        <f>Ведомственная!H106</f>
        <v>452.8</v>
      </c>
      <c r="H221" s="7">
        <f>Ведомственная!I106</f>
        <v>452.8</v>
      </c>
    </row>
    <row r="222" spans="1:8">
      <c r="A222" s="51" t="s">
        <v>224</v>
      </c>
      <c r="B222" s="52" t="s">
        <v>223</v>
      </c>
      <c r="C222" s="52"/>
      <c r="D222" s="56"/>
      <c r="E222" s="56"/>
      <c r="F222" s="54">
        <f>F223</f>
        <v>39250.199999999997</v>
      </c>
      <c r="G222" s="54">
        <f t="shared" ref="G222:H222" si="116">G223</f>
        <v>9993.2000000000007</v>
      </c>
      <c r="H222" s="54">
        <f t="shared" si="116"/>
        <v>35386.9</v>
      </c>
    </row>
    <row r="223" spans="1:8">
      <c r="A223" s="205" t="s">
        <v>147</v>
      </c>
      <c r="B223" s="20" t="s">
        <v>467</v>
      </c>
      <c r="C223" s="20"/>
      <c r="D223" s="3"/>
      <c r="E223" s="3"/>
      <c r="F223" s="7">
        <f>F224</f>
        <v>39250.199999999997</v>
      </c>
      <c r="G223" s="7">
        <f t="shared" ref="G223:H223" si="117">G224</f>
        <v>9993.2000000000007</v>
      </c>
      <c r="H223" s="7">
        <f t="shared" si="117"/>
        <v>35386.9</v>
      </c>
    </row>
    <row r="224" spans="1:8" ht="39" customHeight="1">
      <c r="A224" s="205" t="s">
        <v>752</v>
      </c>
      <c r="B224" s="20" t="s">
        <v>468</v>
      </c>
      <c r="C224" s="20"/>
      <c r="D224" s="3"/>
      <c r="E224" s="3"/>
      <c r="F224" s="7">
        <f>F225</f>
        <v>39250.199999999997</v>
      </c>
      <c r="G224" s="7">
        <f t="shared" ref="G224:H224" si="118">G225</f>
        <v>9993.2000000000007</v>
      </c>
      <c r="H224" s="7">
        <f t="shared" si="118"/>
        <v>35386.9</v>
      </c>
    </row>
    <row r="225" spans="1:8">
      <c r="A225" s="21" t="s">
        <v>18</v>
      </c>
      <c r="B225" s="20" t="s">
        <v>469</v>
      </c>
      <c r="C225" s="20"/>
      <c r="D225" s="3"/>
      <c r="E225" s="3"/>
      <c r="F225" s="7">
        <f>F226</f>
        <v>39250.199999999997</v>
      </c>
      <c r="G225" s="7">
        <f t="shared" ref="G225:H225" si="119">G226</f>
        <v>9993.2000000000007</v>
      </c>
      <c r="H225" s="7">
        <f t="shared" si="119"/>
        <v>35386.9</v>
      </c>
    </row>
    <row r="226" spans="1:8" ht="31.5">
      <c r="A226" s="22" t="s">
        <v>22</v>
      </c>
      <c r="B226" s="20" t="s">
        <v>469</v>
      </c>
      <c r="C226" s="20">
        <v>200</v>
      </c>
      <c r="D226" s="3" t="s">
        <v>61</v>
      </c>
      <c r="E226" s="3" t="s">
        <v>24</v>
      </c>
      <c r="F226" s="7">
        <f>Ведомственная!G414</f>
        <v>39250.199999999997</v>
      </c>
      <c r="G226" s="7">
        <f>Ведомственная!H414</f>
        <v>9993.2000000000007</v>
      </c>
      <c r="H226" s="7">
        <f>Ведомственная!I414</f>
        <v>35386.9</v>
      </c>
    </row>
    <row r="227" spans="1:8" ht="31.5">
      <c r="A227" s="51" t="s">
        <v>700</v>
      </c>
      <c r="B227" s="52" t="s">
        <v>225</v>
      </c>
      <c r="C227" s="52"/>
      <c r="D227" s="56"/>
      <c r="E227" s="56"/>
      <c r="F227" s="54">
        <f>F228+F232</f>
        <v>19130.7</v>
      </c>
      <c r="G227" s="54">
        <f t="shared" ref="G227:H227" si="120">G228+G232</f>
        <v>1908.6</v>
      </c>
      <c r="H227" s="54">
        <f t="shared" si="120"/>
        <v>55710.299999999996</v>
      </c>
    </row>
    <row r="228" spans="1:8">
      <c r="A228" s="21" t="s">
        <v>184</v>
      </c>
      <c r="B228" s="20" t="s">
        <v>470</v>
      </c>
      <c r="C228" s="20"/>
      <c r="D228" s="3"/>
      <c r="E228" s="3"/>
      <c r="F228" s="7">
        <f>F229</f>
        <v>1182.7</v>
      </c>
      <c r="G228" s="7">
        <f t="shared" ref="G228" si="121">G229</f>
        <v>1182.7</v>
      </c>
      <c r="H228" s="7">
        <f t="shared" ref="H228" si="122">H229</f>
        <v>1182.7</v>
      </c>
    </row>
    <row r="229" spans="1:8" ht="31.5">
      <c r="A229" s="205" t="s">
        <v>471</v>
      </c>
      <c r="B229" s="20" t="s">
        <v>472</v>
      </c>
      <c r="C229" s="20"/>
      <c r="D229" s="3"/>
      <c r="E229" s="3"/>
      <c r="F229" s="7">
        <f>F230</f>
        <v>1182.7</v>
      </c>
      <c r="G229" s="7">
        <f t="shared" ref="G229:H229" si="123">G230</f>
        <v>1182.7</v>
      </c>
      <c r="H229" s="7">
        <f t="shared" si="123"/>
        <v>1182.7</v>
      </c>
    </row>
    <row r="230" spans="1:8" ht="47.25">
      <c r="A230" s="205" t="s">
        <v>473</v>
      </c>
      <c r="B230" s="20" t="s">
        <v>474</v>
      </c>
      <c r="C230" s="20"/>
      <c r="D230" s="3"/>
      <c r="E230" s="3"/>
      <c r="F230" s="7">
        <f>F231</f>
        <v>1182.7</v>
      </c>
      <c r="G230" s="7">
        <f t="shared" ref="G230:H230" si="124">G231</f>
        <v>1182.7</v>
      </c>
      <c r="H230" s="7">
        <f t="shared" si="124"/>
        <v>1182.7</v>
      </c>
    </row>
    <row r="231" spans="1:8" ht="31.5">
      <c r="A231" s="22" t="s">
        <v>22</v>
      </c>
      <c r="B231" s="20" t="s">
        <v>474</v>
      </c>
      <c r="C231" s="20">
        <v>200</v>
      </c>
      <c r="D231" s="3" t="s">
        <v>61</v>
      </c>
      <c r="E231" s="3" t="s">
        <v>24</v>
      </c>
      <c r="F231" s="7">
        <f>Ведомственная!G419</f>
        <v>1182.7</v>
      </c>
      <c r="G231" s="7">
        <f>Ведомственная!H419</f>
        <v>1182.7</v>
      </c>
      <c r="H231" s="7">
        <f>Ведомственная!I419</f>
        <v>1182.7</v>
      </c>
    </row>
    <row r="232" spans="1:8">
      <c r="A232" s="205" t="s">
        <v>147</v>
      </c>
      <c r="B232" s="20" t="s">
        <v>475</v>
      </c>
      <c r="C232" s="20"/>
      <c r="D232" s="3"/>
      <c r="E232" s="3"/>
      <c r="F232" s="7">
        <f>F233+F238</f>
        <v>17948</v>
      </c>
      <c r="G232" s="7">
        <f>G233+G238</f>
        <v>725.9</v>
      </c>
      <c r="H232" s="7">
        <f>H233+H238</f>
        <v>54527.6</v>
      </c>
    </row>
    <row r="233" spans="1:8" ht="47.25">
      <c r="A233" s="205" t="s">
        <v>754</v>
      </c>
      <c r="B233" s="20" t="s">
        <v>476</v>
      </c>
      <c r="C233" s="20"/>
      <c r="D233" s="3"/>
      <c r="E233" s="3"/>
      <c r="F233" s="7">
        <f>F234+F236</f>
        <v>17004.7</v>
      </c>
      <c r="G233" s="7">
        <f>G234+G236</f>
        <v>725.9</v>
      </c>
      <c r="H233" s="7">
        <f>H234+H236</f>
        <v>51816.5</v>
      </c>
    </row>
    <row r="234" spans="1:8">
      <c r="A234" s="21" t="s">
        <v>18</v>
      </c>
      <c r="B234" s="20" t="s">
        <v>477</v>
      </c>
      <c r="C234" s="20"/>
      <c r="D234" s="3"/>
      <c r="E234" s="3"/>
      <c r="F234" s="7">
        <f>F235</f>
        <v>11521.1</v>
      </c>
      <c r="G234" s="7">
        <f t="shared" ref="G234" si="125">G235</f>
        <v>725.9</v>
      </c>
      <c r="H234" s="7">
        <f t="shared" ref="H234" si="126">H235</f>
        <v>51816.5</v>
      </c>
    </row>
    <row r="235" spans="1:8" ht="31.5">
      <c r="A235" s="22" t="s">
        <v>22</v>
      </c>
      <c r="B235" s="20" t="s">
        <v>477</v>
      </c>
      <c r="C235" s="20">
        <v>200</v>
      </c>
      <c r="D235" s="3" t="s">
        <v>61</v>
      </c>
      <c r="E235" s="3" t="s">
        <v>24</v>
      </c>
      <c r="F235" s="7">
        <f>Ведомственная!G423</f>
        <v>11521.1</v>
      </c>
      <c r="G235" s="7">
        <f>Ведомственная!H423</f>
        <v>725.9</v>
      </c>
      <c r="H235" s="7">
        <f>Ведомственная!I423</f>
        <v>51816.5</v>
      </c>
    </row>
    <row r="236" spans="1:8" ht="31.5" hidden="1" customHeight="1">
      <c r="A236" s="22" t="s">
        <v>537</v>
      </c>
      <c r="B236" s="20" t="s">
        <v>538</v>
      </c>
      <c r="C236" s="3"/>
      <c r="D236" s="3"/>
      <c r="E236" s="3"/>
      <c r="F236" s="7">
        <f>F237</f>
        <v>5483.6</v>
      </c>
      <c r="G236" s="7">
        <f t="shared" ref="G236:H236" si="127">G237</f>
        <v>0</v>
      </c>
      <c r="H236" s="7">
        <f t="shared" si="127"/>
        <v>0</v>
      </c>
    </row>
    <row r="237" spans="1:8" ht="31.5" hidden="1">
      <c r="A237" s="22" t="s">
        <v>22</v>
      </c>
      <c r="B237" s="20" t="s">
        <v>538</v>
      </c>
      <c r="C237" s="3" t="s">
        <v>32</v>
      </c>
      <c r="D237" s="3" t="s">
        <v>7</v>
      </c>
      <c r="E237" s="3" t="s">
        <v>64</v>
      </c>
      <c r="F237" s="7">
        <f>Ведомственная!G231</f>
        <v>5483.6</v>
      </c>
      <c r="G237" s="7">
        <f>Ведомственная!H231</f>
        <v>0</v>
      </c>
      <c r="H237" s="7">
        <f>Ведомственная!I231</f>
        <v>0</v>
      </c>
    </row>
    <row r="238" spans="1:8" ht="47.25">
      <c r="A238" s="205" t="s">
        <v>755</v>
      </c>
      <c r="B238" s="20" t="s">
        <v>478</v>
      </c>
      <c r="C238" s="20"/>
      <c r="D238" s="3"/>
      <c r="E238" s="3"/>
      <c r="F238" s="7">
        <f>F239</f>
        <v>943.3</v>
      </c>
      <c r="G238" s="7">
        <f t="shared" ref="G238:H239" si="128">G239</f>
        <v>0</v>
      </c>
      <c r="H238" s="7">
        <f t="shared" si="128"/>
        <v>2711.1</v>
      </c>
    </row>
    <row r="239" spans="1:8">
      <c r="A239" s="21" t="s">
        <v>18</v>
      </c>
      <c r="B239" s="20" t="s">
        <v>479</v>
      </c>
      <c r="C239" s="20"/>
      <c r="D239" s="3"/>
      <c r="E239" s="3"/>
      <c r="F239" s="7">
        <f>F240</f>
        <v>943.3</v>
      </c>
      <c r="G239" s="7">
        <f t="shared" si="128"/>
        <v>0</v>
      </c>
      <c r="H239" s="7">
        <f t="shared" si="128"/>
        <v>2711.1</v>
      </c>
    </row>
    <row r="240" spans="1:8" ht="31.5">
      <c r="A240" s="22" t="s">
        <v>22</v>
      </c>
      <c r="B240" s="20" t="s">
        <v>479</v>
      </c>
      <c r="C240" s="20">
        <v>200</v>
      </c>
      <c r="D240" s="3" t="s">
        <v>61</v>
      </c>
      <c r="E240" s="3" t="s">
        <v>24</v>
      </c>
      <c r="F240" s="7">
        <f>Ведомственная!G426</f>
        <v>943.3</v>
      </c>
      <c r="G240" s="7">
        <f>Ведомственная!H426</f>
        <v>0</v>
      </c>
      <c r="H240" s="7">
        <f>Ведомственная!I426</f>
        <v>2711.1</v>
      </c>
    </row>
    <row r="241" spans="1:8" ht="47.25">
      <c r="A241" s="51" t="s">
        <v>701</v>
      </c>
      <c r="B241" s="52" t="s">
        <v>185</v>
      </c>
      <c r="C241" s="52"/>
      <c r="D241" s="56"/>
      <c r="E241" s="56"/>
      <c r="F241" s="54">
        <f>F242</f>
        <v>11290.2</v>
      </c>
      <c r="G241" s="54">
        <f t="shared" ref="G241:G242" si="129">G242</f>
        <v>2519.8999999999996</v>
      </c>
      <c r="H241" s="54">
        <f t="shared" ref="H241:H242" si="130">H242</f>
        <v>11645.2</v>
      </c>
    </row>
    <row r="242" spans="1:8">
      <c r="A242" s="205" t="s">
        <v>147</v>
      </c>
      <c r="B242" s="3" t="s">
        <v>187</v>
      </c>
      <c r="C242" s="3"/>
      <c r="D242" s="3"/>
      <c r="E242" s="3"/>
      <c r="F242" s="7">
        <f>F243</f>
        <v>11290.2</v>
      </c>
      <c r="G242" s="7">
        <f t="shared" si="129"/>
        <v>2519.8999999999996</v>
      </c>
      <c r="H242" s="7">
        <f t="shared" si="130"/>
        <v>11645.2</v>
      </c>
    </row>
    <row r="243" spans="1:8" ht="31.5">
      <c r="A243" s="205" t="s">
        <v>214</v>
      </c>
      <c r="B243" s="3" t="s">
        <v>186</v>
      </c>
      <c r="C243" s="3"/>
      <c r="D243" s="3"/>
      <c r="E243" s="3"/>
      <c r="F243" s="7">
        <f>F248+F246+F244</f>
        <v>11290.2</v>
      </c>
      <c r="G243" s="7">
        <f t="shared" ref="G243:H243" si="131">G248+G246+G244</f>
        <v>2519.8999999999996</v>
      </c>
      <c r="H243" s="7">
        <f t="shared" si="131"/>
        <v>11645.2</v>
      </c>
    </row>
    <row r="244" spans="1:8">
      <c r="A244" s="205" t="s">
        <v>480</v>
      </c>
      <c r="B244" s="3" t="s">
        <v>481</v>
      </c>
      <c r="C244" s="3"/>
      <c r="D244" s="3"/>
      <c r="E244" s="3"/>
      <c r="F244" s="7">
        <f>F245</f>
        <v>8968.5</v>
      </c>
      <c r="G244" s="7">
        <f t="shared" ref="G244:H244" si="132">G245</f>
        <v>198.2</v>
      </c>
      <c r="H244" s="7">
        <f t="shared" si="132"/>
        <v>9323.5</v>
      </c>
    </row>
    <row r="245" spans="1:8" ht="31.5">
      <c r="A245" s="2" t="s">
        <v>22</v>
      </c>
      <c r="B245" s="3" t="s">
        <v>481</v>
      </c>
      <c r="C245" s="3" t="s">
        <v>32</v>
      </c>
      <c r="D245" s="3" t="s">
        <v>61</v>
      </c>
      <c r="E245" s="3" t="s">
        <v>24</v>
      </c>
      <c r="F245" s="7">
        <f>Ведомственная!G431</f>
        <v>8968.5</v>
      </c>
      <c r="G245" s="7">
        <f>Ведомственная!H431</f>
        <v>198.2</v>
      </c>
      <c r="H245" s="7">
        <f>Ведомственная!I431</f>
        <v>9323.5</v>
      </c>
    </row>
    <row r="246" spans="1:8">
      <c r="A246" s="205" t="s">
        <v>453</v>
      </c>
      <c r="B246" s="3" t="s">
        <v>452</v>
      </c>
      <c r="C246" s="3"/>
      <c r="D246" s="3"/>
      <c r="E246" s="3"/>
      <c r="F246" s="7">
        <f>F247</f>
        <v>1900</v>
      </c>
      <c r="G246" s="7">
        <f t="shared" ref="G246:H246" si="133">G247</f>
        <v>1900</v>
      </c>
      <c r="H246" s="7">
        <f t="shared" si="133"/>
        <v>1900</v>
      </c>
    </row>
    <row r="247" spans="1:8" ht="31.5">
      <c r="A247" s="2" t="s">
        <v>22</v>
      </c>
      <c r="B247" s="3" t="s">
        <v>452</v>
      </c>
      <c r="C247" s="3" t="s">
        <v>32</v>
      </c>
      <c r="D247" s="3" t="s">
        <v>61</v>
      </c>
      <c r="E247" s="3" t="s">
        <v>20</v>
      </c>
      <c r="F247" s="7">
        <f>Ведомственная!G374</f>
        <v>1900</v>
      </c>
      <c r="G247" s="7">
        <f>Ведомственная!H374</f>
        <v>1900</v>
      </c>
      <c r="H247" s="7">
        <f>Ведомственная!I374</f>
        <v>1900</v>
      </c>
    </row>
    <row r="248" spans="1:8" ht="31.5">
      <c r="A248" s="2" t="s">
        <v>215</v>
      </c>
      <c r="B248" s="3" t="s">
        <v>242</v>
      </c>
      <c r="C248" s="3"/>
      <c r="D248" s="3"/>
      <c r="E248" s="3"/>
      <c r="F248" s="7">
        <f>F249</f>
        <v>421.7</v>
      </c>
      <c r="G248" s="7">
        <f t="shared" ref="G248:H248" si="134">G249</f>
        <v>421.7</v>
      </c>
      <c r="H248" s="7">
        <f t="shared" si="134"/>
        <v>421.7</v>
      </c>
    </row>
    <row r="249" spans="1:8" ht="31.5">
      <c r="A249" s="2" t="s">
        <v>22</v>
      </c>
      <c r="B249" s="3" t="s">
        <v>242</v>
      </c>
      <c r="C249" s="3" t="s">
        <v>32</v>
      </c>
      <c r="D249" s="3" t="s">
        <v>26</v>
      </c>
      <c r="E249" s="3" t="s">
        <v>61</v>
      </c>
      <c r="F249" s="7">
        <f>Ведомственная!G554</f>
        <v>421.7</v>
      </c>
      <c r="G249" s="7">
        <f>Ведомственная!H554</f>
        <v>421.7</v>
      </c>
      <c r="H249" s="7">
        <f>Ведомственная!I554</f>
        <v>421.7</v>
      </c>
    </row>
    <row r="250" spans="1:8" ht="47.25">
      <c r="A250" s="51" t="s">
        <v>702</v>
      </c>
      <c r="B250" s="52" t="s">
        <v>226</v>
      </c>
      <c r="C250" s="52"/>
      <c r="D250" s="56"/>
      <c r="E250" s="56"/>
      <c r="F250" s="54">
        <f>F255+F262+F251</f>
        <v>252768.40000000002</v>
      </c>
      <c r="G250" s="54">
        <f>G255+G262+G251</f>
        <v>63350.900000000009</v>
      </c>
      <c r="H250" s="54">
        <f>H255+H262+H251</f>
        <v>141917.70000000001</v>
      </c>
    </row>
    <row r="251" spans="1:8" ht="31.5">
      <c r="A251" s="207" t="s">
        <v>146</v>
      </c>
      <c r="B251" s="3" t="s">
        <v>572</v>
      </c>
      <c r="C251" s="93"/>
      <c r="D251" s="3"/>
      <c r="E251" s="3"/>
      <c r="F251" s="7">
        <f>F252</f>
        <v>55581.3</v>
      </c>
      <c r="G251" s="7">
        <f t="shared" ref="G251:H251" si="135">G252</f>
        <v>17340</v>
      </c>
      <c r="H251" s="7">
        <f t="shared" si="135"/>
        <v>64133.1</v>
      </c>
    </row>
    <row r="252" spans="1:8" ht="31.5">
      <c r="A252" s="2" t="s">
        <v>851</v>
      </c>
      <c r="B252" s="3" t="s">
        <v>573</v>
      </c>
      <c r="C252" s="93"/>
      <c r="D252" s="3"/>
      <c r="E252" s="3"/>
      <c r="F252" s="7">
        <f>F253</f>
        <v>55581.3</v>
      </c>
      <c r="G252" s="7">
        <f t="shared" ref="G252:H252" si="136">G253</f>
        <v>17340</v>
      </c>
      <c r="H252" s="7">
        <f t="shared" si="136"/>
        <v>64133.1</v>
      </c>
    </row>
    <row r="253" spans="1:8" ht="31.5">
      <c r="A253" s="2" t="s">
        <v>571</v>
      </c>
      <c r="B253" s="3" t="s">
        <v>636</v>
      </c>
      <c r="C253" s="93"/>
      <c r="D253" s="3"/>
      <c r="E253" s="3"/>
      <c r="F253" s="7">
        <f>F254</f>
        <v>55581.3</v>
      </c>
      <c r="G253" s="7">
        <f t="shared" ref="G253:H253" si="137">G254</f>
        <v>17340</v>
      </c>
      <c r="H253" s="7">
        <f t="shared" si="137"/>
        <v>64133.1</v>
      </c>
    </row>
    <row r="254" spans="1:8" ht="31.5">
      <c r="A254" s="22" t="s">
        <v>22</v>
      </c>
      <c r="B254" s="3" t="s">
        <v>636</v>
      </c>
      <c r="C254" s="3" t="s">
        <v>32</v>
      </c>
      <c r="D254" s="3" t="s">
        <v>61</v>
      </c>
      <c r="E254" s="3" t="s">
        <v>20</v>
      </c>
      <c r="F254" s="7">
        <f>Ведомственная!G379</f>
        <v>55581.3</v>
      </c>
      <c r="G254" s="7">
        <f>Ведомственная!H379</f>
        <v>17340</v>
      </c>
      <c r="H254" s="7">
        <f>Ведомственная!I379</f>
        <v>64133.1</v>
      </c>
    </row>
    <row r="255" spans="1:8">
      <c r="A255" s="21" t="s">
        <v>184</v>
      </c>
      <c r="B255" s="20" t="s">
        <v>454</v>
      </c>
      <c r="C255" s="20"/>
      <c r="D255" s="3"/>
      <c r="E255" s="3"/>
      <c r="F255" s="7">
        <f>F256+F259</f>
        <v>0</v>
      </c>
      <c r="G255" s="7">
        <f>G256+G259</f>
        <v>6196.2000000000007</v>
      </c>
      <c r="H255" s="7">
        <f>H256+H259</f>
        <v>1634.8000000000002</v>
      </c>
    </row>
    <row r="256" spans="1:8" ht="31.5">
      <c r="A256" s="205" t="s">
        <v>455</v>
      </c>
      <c r="B256" s="20" t="s">
        <v>456</v>
      </c>
      <c r="C256" s="20"/>
      <c r="D256" s="3"/>
      <c r="E256" s="3"/>
      <c r="F256" s="7">
        <f>F257</f>
        <v>0</v>
      </c>
      <c r="G256" s="7">
        <f>G257</f>
        <v>5642.6</v>
      </c>
      <c r="H256" s="7">
        <f>H257</f>
        <v>1081.2</v>
      </c>
    </row>
    <row r="257" spans="1:8" ht="78.75">
      <c r="A257" s="205" t="s">
        <v>457</v>
      </c>
      <c r="B257" s="20" t="s">
        <v>458</v>
      </c>
      <c r="C257" s="20"/>
      <c r="D257" s="3"/>
      <c r="E257" s="3"/>
      <c r="F257" s="7">
        <f>F258</f>
        <v>0</v>
      </c>
      <c r="G257" s="7">
        <f t="shared" ref="G257:H257" si="138">G258</f>
        <v>5642.6</v>
      </c>
      <c r="H257" s="7">
        <f t="shared" si="138"/>
        <v>1081.2</v>
      </c>
    </row>
    <row r="258" spans="1:8" ht="31.5">
      <c r="A258" s="22" t="s">
        <v>22</v>
      </c>
      <c r="B258" s="20" t="s">
        <v>458</v>
      </c>
      <c r="C258" s="20">
        <v>200</v>
      </c>
      <c r="D258" s="3" t="s">
        <v>61</v>
      </c>
      <c r="E258" s="3" t="s">
        <v>20</v>
      </c>
      <c r="F258" s="7">
        <f>Ведомственная!G383</f>
        <v>0</v>
      </c>
      <c r="G258" s="7">
        <f>Ведомственная!H383</f>
        <v>5642.6</v>
      </c>
      <c r="H258" s="7">
        <f>Ведомственная!I383</f>
        <v>1081.2</v>
      </c>
    </row>
    <row r="259" spans="1:8" ht="31.5">
      <c r="A259" s="22" t="s">
        <v>556</v>
      </c>
      <c r="B259" s="20" t="s">
        <v>896</v>
      </c>
      <c r="C259" s="20"/>
      <c r="D259" s="3"/>
      <c r="E259" s="3"/>
      <c r="F259" s="7">
        <f>F260</f>
        <v>0</v>
      </c>
      <c r="G259" s="7">
        <f t="shared" ref="G259:H260" si="139">G260</f>
        <v>553.6</v>
      </c>
      <c r="H259" s="7">
        <f t="shared" si="139"/>
        <v>553.6</v>
      </c>
    </row>
    <row r="260" spans="1:8">
      <c r="A260" s="22" t="s">
        <v>555</v>
      </c>
      <c r="B260" s="20" t="s">
        <v>897</v>
      </c>
      <c r="C260" s="20"/>
      <c r="D260" s="3"/>
      <c r="E260" s="3"/>
      <c r="F260" s="7">
        <f>F261</f>
        <v>0</v>
      </c>
      <c r="G260" s="7">
        <f t="shared" si="139"/>
        <v>553.6</v>
      </c>
      <c r="H260" s="7">
        <f t="shared" si="139"/>
        <v>553.6</v>
      </c>
    </row>
    <row r="261" spans="1:8" ht="31.5">
      <c r="A261" s="22" t="s">
        <v>22</v>
      </c>
      <c r="B261" s="20" t="s">
        <v>897</v>
      </c>
      <c r="C261" s="20">
        <v>200</v>
      </c>
      <c r="D261" s="3" t="s">
        <v>61</v>
      </c>
      <c r="E261" s="3" t="s">
        <v>20</v>
      </c>
      <c r="F261" s="7">
        <f>Ведомственная!G386</f>
        <v>0</v>
      </c>
      <c r="G261" s="7">
        <f>Ведомственная!H386</f>
        <v>553.6</v>
      </c>
      <c r="H261" s="7">
        <f>Ведомственная!I386</f>
        <v>553.6</v>
      </c>
    </row>
    <row r="262" spans="1:8">
      <c r="A262" s="205" t="s">
        <v>147</v>
      </c>
      <c r="B262" s="20" t="s">
        <v>459</v>
      </c>
      <c r="C262" s="20"/>
      <c r="D262" s="3"/>
      <c r="E262" s="3"/>
      <c r="F262" s="7">
        <f>F263+F266+F269+F272</f>
        <v>197187.1</v>
      </c>
      <c r="G262" s="7">
        <f t="shared" ref="G262:H262" si="140">G263+G266+G269+G272</f>
        <v>39814.700000000004</v>
      </c>
      <c r="H262" s="7">
        <f t="shared" si="140"/>
        <v>76149.8</v>
      </c>
    </row>
    <row r="263" spans="1:8" ht="47.25">
      <c r="A263" s="205" t="s">
        <v>756</v>
      </c>
      <c r="B263" s="20" t="s">
        <v>460</v>
      </c>
      <c r="C263" s="20"/>
      <c r="D263" s="3"/>
      <c r="E263" s="3"/>
      <c r="F263" s="7">
        <f>F264</f>
        <v>164860.1</v>
      </c>
      <c r="G263" s="7">
        <f t="shared" ref="G263:H264" si="141">G264</f>
        <v>34863.699999999997</v>
      </c>
      <c r="H263" s="7">
        <f t="shared" si="141"/>
        <v>54113.7</v>
      </c>
    </row>
    <row r="264" spans="1:8">
      <c r="A264" s="21" t="s">
        <v>18</v>
      </c>
      <c r="B264" s="20" t="s">
        <v>461</v>
      </c>
      <c r="C264" s="20"/>
      <c r="D264" s="3"/>
      <c r="E264" s="3"/>
      <c r="F264" s="7">
        <f>F265</f>
        <v>164860.1</v>
      </c>
      <c r="G264" s="7">
        <f t="shared" si="141"/>
        <v>34863.699999999997</v>
      </c>
      <c r="H264" s="7">
        <f t="shared" si="141"/>
        <v>54113.7</v>
      </c>
    </row>
    <row r="265" spans="1:8" ht="31.5">
      <c r="A265" s="22" t="s">
        <v>22</v>
      </c>
      <c r="B265" s="20" t="s">
        <v>461</v>
      </c>
      <c r="C265" s="20">
        <v>200</v>
      </c>
      <c r="D265" s="3" t="s">
        <v>61</v>
      </c>
      <c r="E265" s="3" t="s">
        <v>24</v>
      </c>
      <c r="F265" s="7">
        <f>Ведомственная!G436</f>
        <v>164860.1</v>
      </c>
      <c r="G265" s="7">
        <f>Ведомственная!H436</f>
        <v>34863.699999999997</v>
      </c>
      <c r="H265" s="7">
        <f>Ведомственная!I436</f>
        <v>54113.7</v>
      </c>
    </row>
    <row r="266" spans="1:8" ht="47.25">
      <c r="A266" s="205" t="s">
        <v>757</v>
      </c>
      <c r="B266" s="20" t="s">
        <v>462</v>
      </c>
      <c r="C266" s="20"/>
      <c r="D266" s="3"/>
      <c r="E266" s="3"/>
      <c r="F266" s="7">
        <f>F267</f>
        <v>8717.1999999999989</v>
      </c>
      <c r="G266" s="7">
        <f t="shared" ref="G266:H267" si="142">G267</f>
        <v>1413.8</v>
      </c>
      <c r="H266" s="7">
        <f t="shared" si="142"/>
        <v>1418.4</v>
      </c>
    </row>
    <row r="267" spans="1:8">
      <c r="A267" s="21" t="s">
        <v>18</v>
      </c>
      <c r="B267" s="20" t="s">
        <v>463</v>
      </c>
      <c r="C267" s="20"/>
      <c r="D267" s="3"/>
      <c r="E267" s="3"/>
      <c r="F267" s="7">
        <f>F268</f>
        <v>8717.1999999999989</v>
      </c>
      <c r="G267" s="7">
        <f t="shared" si="142"/>
        <v>1413.8</v>
      </c>
      <c r="H267" s="7">
        <f t="shared" si="142"/>
        <v>1418.4</v>
      </c>
    </row>
    <row r="268" spans="1:8" ht="31.5">
      <c r="A268" s="22" t="s">
        <v>22</v>
      </c>
      <c r="B268" s="20" t="s">
        <v>463</v>
      </c>
      <c r="C268" s="20">
        <v>200</v>
      </c>
      <c r="D268" s="3" t="s">
        <v>61</v>
      </c>
      <c r="E268" s="3" t="s">
        <v>20</v>
      </c>
      <c r="F268" s="7">
        <f>Ведомственная!G390</f>
        <v>8717.1999999999989</v>
      </c>
      <c r="G268" s="7">
        <f>Ведомственная!H390</f>
        <v>1413.8</v>
      </c>
      <c r="H268" s="7">
        <f>Ведомственная!I390</f>
        <v>1418.4</v>
      </c>
    </row>
    <row r="269" spans="1:8" ht="31.5">
      <c r="A269" s="22" t="s">
        <v>464</v>
      </c>
      <c r="B269" s="20" t="s">
        <v>465</v>
      </c>
      <c r="C269" s="20"/>
      <c r="D269" s="3"/>
      <c r="E269" s="3"/>
      <c r="F269" s="7">
        <f>F270</f>
        <v>21695.9</v>
      </c>
      <c r="G269" s="7">
        <f t="shared" ref="G269:H270" si="143">G270</f>
        <v>3238.3</v>
      </c>
      <c r="H269" s="7">
        <f t="shared" si="143"/>
        <v>18250</v>
      </c>
    </row>
    <row r="270" spans="1:8">
      <c r="A270" s="21" t="s">
        <v>18</v>
      </c>
      <c r="B270" s="20" t="s">
        <v>466</v>
      </c>
      <c r="C270" s="20"/>
      <c r="D270" s="3"/>
      <c r="E270" s="3"/>
      <c r="F270" s="7">
        <f>F271</f>
        <v>21695.9</v>
      </c>
      <c r="G270" s="7">
        <f t="shared" si="143"/>
        <v>3238.3</v>
      </c>
      <c r="H270" s="7">
        <f t="shared" si="143"/>
        <v>18250</v>
      </c>
    </row>
    <row r="271" spans="1:8" ht="31.5">
      <c r="A271" s="22" t="s">
        <v>22</v>
      </c>
      <c r="B271" s="20" t="s">
        <v>466</v>
      </c>
      <c r="C271" s="20">
        <v>200</v>
      </c>
      <c r="D271" s="3" t="s">
        <v>61</v>
      </c>
      <c r="E271" s="3" t="s">
        <v>20</v>
      </c>
      <c r="F271" s="7">
        <f>Ведомственная!G393</f>
        <v>21695.9</v>
      </c>
      <c r="G271" s="7">
        <f>Ведомственная!H393</f>
        <v>3238.3</v>
      </c>
      <c r="H271" s="7">
        <f>Ведомственная!I393</f>
        <v>18250</v>
      </c>
    </row>
    <row r="272" spans="1:8" ht="31.5">
      <c r="A272" s="22" t="s">
        <v>482</v>
      </c>
      <c r="B272" s="20" t="s">
        <v>483</v>
      </c>
      <c r="C272" s="20"/>
      <c r="D272" s="3"/>
      <c r="E272" s="3"/>
      <c r="F272" s="7">
        <f>F273</f>
        <v>1913.9</v>
      </c>
      <c r="G272" s="7">
        <f t="shared" ref="G272:H272" si="144">G273</f>
        <v>298.89999999999998</v>
      </c>
      <c r="H272" s="7">
        <f t="shared" si="144"/>
        <v>2367.6999999999998</v>
      </c>
    </row>
    <row r="273" spans="1:8">
      <c r="A273" s="21" t="s">
        <v>18</v>
      </c>
      <c r="B273" s="20" t="s">
        <v>484</v>
      </c>
      <c r="C273" s="20"/>
      <c r="D273" s="3"/>
      <c r="E273" s="3"/>
      <c r="F273" s="7">
        <f>F275+F274</f>
        <v>1913.9</v>
      </c>
      <c r="G273" s="7">
        <f t="shared" ref="G273:H273" si="145">G275+G274</f>
        <v>298.89999999999998</v>
      </c>
      <c r="H273" s="7">
        <f t="shared" si="145"/>
        <v>2367.6999999999998</v>
      </c>
    </row>
    <row r="274" spans="1:8">
      <c r="A274" s="238" t="s">
        <v>22</v>
      </c>
      <c r="B274" s="20" t="s">
        <v>484</v>
      </c>
      <c r="C274" s="20">
        <v>200</v>
      </c>
      <c r="D274" s="3" t="s">
        <v>61</v>
      </c>
      <c r="E274" s="3" t="s">
        <v>20</v>
      </c>
      <c r="F274" s="7">
        <f>Ведомственная!G396</f>
        <v>0</v>
      </c>
      <c r="G274" s="7">
        <f>Ведомственная!H396</f>
        <v>0</v>
      </c>
      <c r="H274" s="7">
        <f>Ведомственная!I396</f>
        <v>0</v>
      </c>
    </row>
    <row r="275" spans="1:8">
      <c r="A275" s="245"/>
      <c r="B275" s="20" t="s">
        <v>484</v>
      </c>
      <c r="C275" s="20">
        <v>200</v>
      </c>
      <c r="D275" s="3" t="s">
        <v>61</v>
      </c>
      <c r="E275" s="3" t="s">
        <v>24</v>
      </c>
      <c r="F275" s="7">
        <f>Ведомственная!G439</f>
        <v>1913.9</v>
      </c>
      <c r="G275" s="7">
        <f>Ведомственная!H439</f>
        <v>298.89999999999998</v>
      </c>
      <c r="H275" s="7">
        <f>Ведомственная!I439</f>
        <v>2367.6999999999998</v>
      </c>
    </row>
    <row r="276" spans="1:8" ht="47.25">
      <c r="A276" s="51" t="s">
        <v>703</v>
      </c>
      <c r="B276" s="52" t="s">
        <v>227</v>
      </c>
      <c r="C276" s="52"/>
      <c r="D276" s="56"/>
      <c r="E276" s="56"/>
      <c r="F276" s="54">
        <f>F277+F286</f>
        <v>907683.5</v>
      </c>
      <c r="G276" s="54">
        <f>G277+G286</f>
        <v>751179.3</v>
      </c>
      <c r="H276" s="54">
        <f>H277+H286</f>
        <v>639280.4</v>
      </c>
    </row>
    <row r="277" spans="1:8">
      <c r="A277" s="21" t="s">
        <v>184</v>
      </c>
      <c r="B277" s="20" t="s">
        <v>431</v>
      </c>
      <c r="C277" s="20"/>
      <c r="D277" s="3"/>
      <c r="E277" s="3"/>
      <c r="F277" s="7">
        <f>F281+F278</f>
        <v>502006.50000000006</v>
      </c>
      <c r="G277" s="7">
        <f t="shared" ref="G277:H277" si="146">G281+G278</f>
        <v>235504.7</v>
      </c>
      <c r="H277" s="7">
        <f t="shared" si="146"/>
        <v>235226.6</v>
      </c>
    </row>
    <row r="278" spans="1:8" ht="31.5">
      <c r="A278" s="205" t="s">
        <v>442</v>
      </c>
      <c r="B278" s="20" t="s">
        <v>443</v>
      </c>
      <c r="C278" s="20"/>
      <c r="D278" s="3"/>
      <c r="E278" s="3"/>
      <c r="F278" s="7">
        <f>F279</f>
        <v>190364.2</v>
      </c>
      <c r="G278" s="7">
        <f t="shared" ref="G278:H278" si="147">G279</f>
        <v>90529.1</v>
      </c>
      <c r="H278" s="7">
        <f t="shared" si="147"/>
        <v>90251</v>
      </c>
    </row>
    <row r="279" spans="1:8" ht="31.5">
      <c r="A279" s="205" t="s">
        <v>444</v>
      </c>
      <c r="B279" s="20" t="s">
        <v>445</v>
      </c>
      <c r="C279" s="20"/>
      <c r="D279" s="3"/>
      <c r="E279" s="3"/>
      <c r="F279" s="7">
        <f>F280</f>
        <v>190364.2</v>
      </c>
      <c r="G279" s="7">
        <f t="shared" ref="G279:H279" si="148">G280</f>
        <v>90529.1</v>
      </c>
      <c r="H279" s="7">
        <f t="shared" si="148"/>
        <v>90251</v>
      </c>
    </row>
    <row r="280" spans="1:8" ht="31.5">
      <c r="A280" s="22" t="s">
        <v>22</v>
      </c>
      <c r="B280" s="20" t="s">
        <v>445</v>
      </c>
      <c r="C280" s="20">
        <v>200</v>
      </c>
      <c r="D280" s="3" t="s">
        <v>7</v>
      </c>
      <c r="E280" s="3" t="s">
        <v>64</v>
      </c>
      <c r="F280" s="7">
        <f>Ведомственная!G236</f>
        <v>190364.2</v>
      </c>
      <c r="G280" s="7">
        <f>Ведомственная!H236</f>
        <v>90529.1</v>
      </c>
      <c r="H280" s="7">
        <f>Ведомственная!I236</f>
        <v>90251</v>
      </c>
    </row>
    <row r="281" spans="1:8" ht="63">
      <c r="A281" s="205" t="s">
        <v>432</v>
      </c>
      <c r="B281" s="20" t="s">
        <v>433</v>
      </c>
      <c r="C281" s="20"/>
      <c r="D281" s="3"/>
      <c r="E281" s="3"/>
      <c r="F281" s="7">
        <f>F282+F284</f>
        <v>311642.30000000005</v>
      </c>
      <c r="G281" s="7">
        <f t="shared" ref="G281:H281" si="149">G282+G284</f>
        <v>144975.6</v>
      </c>
      <c r="H281" s="7">
        <f t="shared" si="149"/>
        <v>144975.6</v>
      </c>
    </row>
    <row r="282" spans="1:8" ht="63">
      <c r="A282" s="205" t="s">
        <v>434</v>
      </c>
      <c r="B282" s="20" t="s">
        <v>435</v>
      </c>
      <c r="C282" s="20"/>
      <c r="D282" s="3"/>
      <c r="E282" s="3"/>
      <c r="F282" s="7">
        <f>F283</f>
        <v>144975.6</v>
      </c>
      <c r="G282" s="7">
        <f t="shared" ref="G282:H282" si="150">G283</f>
        <v>144975.6</v>
      </c>
      <c r="H282" s="7">
        <f t="shared" si="150"/>
        <v>144975.6</v>
      </c>
    </row>
    <row r="283" spans="1:8" ht="37.5" customHeight="1">
      <c r="A283" s="22" t="s">
        <v>22</v>
      </c>
      <c r="B283" s="20" t="s">
        <v>435</v>
      </c>
      <c r="C283" s="20">
        <v>200</v>
      </c>
      <c r="D283" s="3" t="s">
        <v>7</v>
      </c>
      <c r="E283" s="3" t="s">
        <v>9</v>
      </c>
      <c r="F283" s="7">
        <f>Ведомственная!G198</f>
        <v>144975.6</v>
      </c>
      <c r="G283" s="7">
        <f>Ведомственная!H198</f>
        <v>144975.6</v>
      </c>
      <c r="H283" s="7">
        <f>Ведомственная!I198</f>
        <v>144975.6</v>
      </c>
    </row>
    <row r="284" spans="1:8" ht="47.25">
      <c r="A284" s="210" t="s">
        <v>858</v>
      </c>
      <c r="B284" s="20" t="s">
        <v>859</v>
      </c>
      <c r="C284" s="20"/>
      <c r="D284" s="3"/>
      <c r="E284" s="3"/>
      <c r="F284" s="7">
        <f>F285</f>
        <v>166666.70000000001</v>
      </c>
      <c r="G284" s="7">
        <f t="shared" ref="G284:H284" si="151">G285</f>
        <v>0</v>
      </c>
      <c r="H284" s="7">
        <f t="shared" si="151"/>
        <v>0</v>
      </c>
    </row>
    <row r="285" spans="1:8" ht="31.5">
      <c r="A285" s="22" t="s">
        <v>22</v>
      </c>
      <c r="B285" s="20" t="s">
        <v>859</v>
      </c>
      <c r="C285" s="20">
        <v>200</v>
      </c>
      <c r="D285" s="3" t="s">
        <v>7</v>
      </c>
      <c r="E285" s="3" t="s">
        <v>9</v>
      </c>
      <c r="F285" s="7">
        <f>Ведомственная!G200</f>
        <v>166666.70000000001</v>
      </c>
      <c r="G285" s="7">
        <f>Ведомственная!H200</f>
        <v>0</v>
      </c>
      <c r="H285" s="7">
        <f>Ведомственная!I200</f>
        <v>0</v>
      </c>
    </row>
    <row r="286" spans="1:8">
      <c r="A286" s="205" t="s">
        <v>147</v>
      </c>
      <c r="B286" s="20" t="s">
        <v>436</v>
      </c>
      <c r="C286" s="20"/>
      <c r="D286" s="3"/>
      <c r="E286" s="3"/>
      <c r="F286" s="7">
        <f>F287+F294+F299</f>
        <v>405677</v>
      </c>
      <c r="G286" s="7">
        <f>G287+G294+G299</f>
        <v>515674.60000000003</v>
      </c>
      <c r="H286" s="7">
        <f>H287+H294+H299</f>
        <v>404053.80000000005</v>
      </c>
    </row>
    <row r="287" spans="1:8" ht="47.25">
      <c r="A287" s="205" t="s">
        <v>759</v>
      </c>
      <c r="B287" s="20" t="s">
        <v>437</v>
      </c>
      <c r="C287" s="20"/>
      <c r="D287" s="3"/>
      <c r="E287" s="3"/>
      <c r="F287" s="7">
        <f>F290+F292+F288</f>
        <v>169497.8</v>
      </c>
      <c r="G287" s="7">
        <f t="shared" ref="G287:H287" si="152">G290+G292+G288</f>
        <v>134961.5</v>
      </c>
      <c r="H287" s="7">
        <f t="shared" si="152"/>
        <v>249200.40000000002</v>
      </c>
    </row>
    <row r="288" spans="1:8">
      <c r="A288" s="49" t="s">
        <v>18</v>
      </c>
      <c r="B288" s="20" t="s">
        <v>558</v>
      </c>
      <c r="C288" s="20"/>
      <c r="D288" s="3"/>
      <c r="E288" s="3"/>
      <c r="F288" s="7">
        <f>F289</f>
        <v>0</v>
      </c>
      <c r="G288" s="7">
        <f t="shared" ref="G288:H288" si="153">G289</f>
        <v>0</v>
      </c>
      <c r="H288" s="7">
        <f t="shared" si="153"/>
        <v>0</v>
      </c>
    </row>
    <row r="289" spans="1:8" ht="31.5">
      <c r="A289" s="22" t="s">
        <v>22</v>
      </c>
      <c r="B289" s="20" t="s">
        <v>558</v>
      </c>
      <c r="C289" s="20">
        <v>200</v>
      </c>
      <c r="D289" s="3" t="s">
        <v>7</v>
      </c>
      <c r="E289" s="3" t="s">
        <v>9</v>
      </c>
      <c r="F289" s="7">
        <f>Ведомственная!G204</f>
        <v>0</v>
      </c>
      <c r="G289" s="7">
        <f>Ведомственная!H204</f>
        <v>0</v>
      </c>
      <c r="H289" s="7">
        <f>Ведомственная!I204</f>
        <v>0</v>
      </c>
    </row>
    <row r="290" spans="1:8">
      <c r="A290" s="205" t="s">
        <v>438</v>
      </c>
      <c r="B290" s="20" t="s">
        <v>439</v>
      </c>
      <c r="C290" s="20"/>
      <c r="D290" s="3"/>
      <c r="E290" s="3"/>
      <c r="F290" s="7">
        <f>F291</f>
        <v>138362.5</v>
      </c>
      <c r="G290" s="7">
        <f t="shared" ref="G290:H290" si="154">G291</f>
        <v>81055.7</v>
      </c>
      <c r="H290" s="7">
        <f t="shared" si="154"/>
        <v>163164.70000000001</v>
      </c>
    </row>
    <row r="291" spans="1:8" ht="31.5">
      <c r="A291" s="22" t="s">
        <v>22</v>
      </c>
      <c r="B291" s="20" t="s">
        <v>439</v>
      </c>
      <c r="C291" s="20">
        <v>200</v>
      </c>
      <c r="D291" s="3" t="s">
        <v>7</v>
      </c>
      <c r="E291" s="3" t="s">
        <v>9</v>
      </c>
      <c r="F291" s="7">
        <f>Ведомственная!G206</f>
        <v>138362.5</v>
      </c>
      <c r="G291" s="7">
        <f>Ведомственная!H206</f>
        <v>81055.7</v>
      </c>
      <c r="H291" s="7">
        <f>Ведомственная!I206</f>
        <v>163164.70000000001</v>
      </c>
    </row>
    <row r="292" spans="1:8">
      <c r="A292" s="205" t="s">
        <v>440</v>
      </c>
      <c r="B292" s="20" t="s">
        <v>441</v>
      </c>
      <c r="C292" s="20"/>
      <c r="D292" s="3"/>
      <c r="E292" s="3"/>
      <c r="F292" s="7">
        <f>F293</f>
        <v>31135.3</v>
      </c>
      <c r="G292" s="7">
        <f t="shared" ref="G292:H292" si="155">G293</f>
        <v>53905.799999999988</v>
      </c>
      <c r="H292" s="7">
        <f t="shared" si="155"/>
        <v>86035.700000000012</v>
      </c>
    </row>
    <row r="293" spans="1:8" ht="31.5">
      <c r="A293" s="22" t="s">
        <v>22</v>
      </c>
      <c r="B293" s="20" t="s">
        <v>441</v>
      </c>
      <c r="C293" s="20">
        <v>200</v>
      </c>
      <c r="D293" s="3" t="s">
        <v>7</v>
      </c>
      <c r="E293" s="3" t="s">
        <v>9</v>
      </c>
      <c r="F293" s="7">
        <f>Ведомственная!G208</f>
        <v>31135.3</v>
      </c>
      <c r="G293" s="7">
        <f>Ведомственная!H208</f>
        <v>53905.799999999988</v>
      </c>
      <c r="H293" s="7">
        <f>Ведомственная!I208</f>
        <v>86035.700000000012</v>
      </c>
    </row>
    <row r="294" spans="1:8" ht="47.25">
      <c r="A294" s="205" t="s">
        <v>758</v>
      </c>
      <c r="B294" s="20" t="s">
        <v>446</v>
      </c>
      <c r="C294" s="20"/>
      <c r="D294" s="3"/>
      <c r="E294" s="3"/>
      <c r="F294" s="7">
        <f>F297+F295</f>
        <v>180737.8</v>
      </c>
      <c r="G294" s="7">
        <f>G297+G295</f>
        <v>371671.7</v>
      </c>
      <c r="H294" s="7">
        <f>H297+H295</f>
        <v>99412</v>
      </c>
    </row>
    <row r="295" spans="1:8">
      <c r="A295" s="49" t="s">
        <v>18</v>
      </c>
      <c r="B295" s="20" t="s">
        <v>559</v>
      </c>
      <c r="C295" s="20"/>
      <c r="D295" s="3"/>
      <c r="E295" s="3"/>
      <c r="F295" s="7">
        <f>F296</f>
        <v>0</v>
      </c>
      <c r="G295" s="7">
        <f t="shared" ref="G295:H295" si="156">G296</f>
        <v>0</v>
      </c>
      <c r="H295" s="7">
        <f t="shared" si="156"/>
        <v>0</v>
      </c>
    </row>
    <row r="296" spans="1:8" ht="31.5">
      <c r="A296" s="22" t="s">
        <v>22</v>
      </c>
      <c r="B296" s="20" t="s">
        <v>559</v>
      </c>
      <c r="C296" s="20">
        <v>200</v>
      </c>
      <c r="D296" s="3" t="s">
        <v>61</v>
      </c>
      <c r="E296" s="3" t="s">
        <v>24</v>
      </c>
      <c r="F296" s="7">
        <f>Ведомственная!G444</f>
        <v>0</v>
      </c>
      <c r="G296" s="7">
        <f>Ведомственная!H444</f>
        <v>0</v>
      </c>
      <c r="H296" s="7">
        <f>Ведомственная!I444</f>
        <v>0</v>
      </c>
    </row>
    <row r="297" spans="1:8" ht="47.25">
      <c r="A297" s="205" t="s">
        <v>447</v>
      </c>
      <c r="B297" s="20" t="s">
        <v>448</v>
      </c>
      <c r="C297" s="20"/>
      <c r="D297" s="3"/>
      <c r="E297" s="3"/>
      <c r="F297" s="7">
        <f>F298</f>
        <v>180737.8</v>
      </c>
      <c r="G297" s="7">
        <f t="shared" ref="G297:H297" si="157">G298</f>
        <v>371671.7</v>
      </c>
      <c r="H297" s="7">
        <f t="shared" si="157"/>
        <v>99412</v>
      </c>
    </row>
    <row r="298" spans="1:8" ht="31.5">
      <c r="A298" s="22" t="s">
        <v>22</v>
      </c>
      <c r="B298" s="20" t="s">
        <v>448</v>
      </c>
      <c r="C298" s="20">
        <v>200</v>
      </c>
      <c r="D298" s="3" t="s">
        <v>7</v>
      </c>
      <c r="E298" s="3" t="s">
        <v>64</v>
      </c>
      <c r="F298" s="7">
        <f>Ведомственная!G240</f>
        <v>180737.8</v>
      </c>
      <c r="G298" s="7">
        <f>Ведомственная!H240</f>
        <v>371671.7</v>
      </c>
      <c r="H298" s="7">
        <f>Ведомственная!I240</f>
        <v>99412</v>
      </c>
    </row>
    <row r="299" spans="1:8" ht="47.25">
      <c r="A299" s="205" t="s">
        <v>760</v>
      </c>
      <c r="B299" s="20" t="s">
        <v>449</v>
      </c>
      <c r="C299" s="20"/>
      <c r="D299" s="3"/>
      <c r="E299" s="3"/>
      <c r="F299" s="7">
        <f>F300</f>
        <v>55441.4</v>
      </c>
      <c r="G299" s="7">
        <f t="shared" ref="G299:H299" si="158">G300</f>
        <v>9041.4</v>
      </c>
      <c r="H299" s="7">
        <f t="shared" si="158"/>
        <v>55441.4</v>
      </c>
    </row>
    <row r="300" spans="1:8">
      <c r="A300" s="21" t="s">
        <v>450</v>
      </c>
      <c r="B300" s="20" t="s">
        <v>451</v>
      </c>
      <c r="C300" s="20"/>
      <c r="D300" s="3"/>
      <c r="E300" s="3"/>
      <c r="F300" s="7">
        <f>F301</f>
        <v>55441.4</v>
      </c>
      <c r="G300" s="7">
        <f t="shared" ref="G300:H300" si="159">G301</f>
        <v>9041.4</v>
      </c>
      <c r="H300" s="7">
        <f t="shared" si="159"/>
        <v>55441.4</v>
      </c>
    </row>
    <row r="301" spans="1:8" ht="31.5">
      <c r="A301" s="22" t="s">
        <v>22</v>
      </c>
      <c r="B301" s="20" t="s">
        <v>451</v>
      </c>
      <c r="C301" s="20">
        <v>200</v>
      </c>
      <c r="D301" s="3" t="s">
        <v>7</v>
      </c>
      <c r="E301" s="3" t="s">
        <v>64</v>
      </c>
      <c r="F301" s="7">
        <f>Ведомственная!G243</f>
        <v>55441.4</v>
      </c>
      <c r="G301" s="7">
        <f>Ведомственная!H243</f>
        <v>9041.4</v>
      </c>
      <c r="H301" s="7">
        <f>Ведомственная!I243</f>
        <v>55441.4</v>
      </c>
    </row>
    <row r="302" spans="1:8" ht="47.25">
      <c r="A302" s="51" t="s">
        <v>704</v>
      </c>
      <c r="B302" s="52" t="s">
        <v>228</v>
      </c>
      <c r="C302" s="52"/>
      <c r="D302" s="56"/>
      <c r="E302" s="56"/>
      <c r="F302" s="54">
        <f>F303+F307</f>
        <v>62466.8</v>
      </c>
      <c r="G302" s="54">
        <f t="shared" ref="G302:H302" si="160">G303+G307</f>
        <v>44642.400000000001</v>
      </c>
      <c r="H302" s="54">
        <f t="shared" si="160"/>
        <v>46331.7</v>
      </c>
    </row>
    <row r="303" spans="1:8" ht="31.5">
      <c r="A303" s="21" t="s">
        <v>146</v>
      </c>
      <c r="B303" s="20" t="s">
        <v>485</v>
      </c>
      <c r="C303" s="20"/>
      <c r="D303" s="3"/>
      <c r="E303" s="3"/>
      <c r="F303" s="7">
        <f>F304</f>
        <v>46378</v>
      </c>
      <c r="G303" s="7">
        <f t="shared" ref="G303" si="161">G304</f>
        <v>44642.400000000001</v>
      </c>
      <c r="H303" s="7">
        <f t="shared" ref="H303" si="162">H304</f>
        <v>45111.5</v>
      </c>
    </row>
    <row r="304" spans="1:8">
      <c r="A304" s="21" t="s">
        <v>486</v>
      </c>
      <c r="B304" s="20" t="s">
        <v>565</v>
      </c>
      <c r="C304" s="20"/>
      <c r="D304" s="3"/>
      <c r="E304" s="3"/>
      <c r="F304" s="7">
        <f>F305</f>
        <v>46378</v>
      </c>
      <c r="G304" s="7">
        <f>G305</f>
        <v>44642.400000000001</v>
      </c>
      <c r="H304" s="7">
        <f>H305</f>
        <v>45111.5</v>
      </c>
    </row>
    <row r="305" spans="1:8">
      <c r="A305" s="21" t="s">
        <v>487</v>
      </c>
      <c r="B305" s="20" t="s">
        <v>564</v>
      </c>
      <c r="C305" s="20"/>
      <c r="D305" s="3"/>
      <c r="E305" s="3"/>
      <c r="F305" s="7">
        <f>F306</f>
        <v>46378</v>
      </c>
      <c r="G305" s="7">
        <f t="shared" ref="G305:H305" si="163">G306</f>
        <v>44642.400000000001</v>
      </c>
      <c r="H305" s="7">
        <f t="shared" si="163"/>
        <v>45111.5</v>
      </c>
    </row>
    <row r="306" spans="1:8" ht="31.5">
      <c r="A306" s="22" t="s">
        <v>22</v>
      </c>
      <c r="B306" s="20" t="s">
        <v>564</v>
      </c>
      <c r="C306" s="20">
        <v>200</v>
      </c>
      <c r="D306" s="3" t="s">
        <v>61</v>
      </c>
      <c r="E306" s="3" t="s">
        <v>24</v>
      </c>
      <c r="F306" s="7">
        <f>Ведомственная!G449</f>
        <v>46378</v>
      </c>
      <c r="G306" s="7">
        <f>Ведомственная!H449</f>
        <v>44642.400000000001</v>
      </c>
      <c r="H306" s="7">
        <f>Ведомственная!I449</f>
        <v>45111.5</v>
      </c>
    </row>
    <row r="307" spans="1:8">
      <c r="A307" s="21" t="s">
        <v>267</v>
      </c>
      <c r="B307" s="20" t="s">
        <v>488</v>
      </c>
      <c r="C307" s="20"/>
      <c r="D307" s="3"/>
      <c r="E307" s="3"/>
      <c r="F307" s="7">
        <f>F308</f>
        <v>16088.8</v>
      </c>
      <c r="G307" s="7">
        <f t="shared" ref="G307:H307" si="164">G308</f>
        <v>0</v>
      </c>
      <c r="H307" s="7">
        <f t="shared" si="164"/>
        <v>1220.2</v>
      </c>
    </row>
    <row r="308" spans="1:8" ht="31.5">
      <c r="A308" s="205" t="s">
        <v>567</v>
      </c>
      <c r="B308" s="20" t="s">
        <v>490</v>
      </c>
      <c r="C308" s="20"/>
      <c r="D308" s="3"/>
      <c r="E308" s="3"/>
      <c r="F308" s="7">
        <f>F311+F309</f>
        <v>16088.8</v>
      </c>
      <c r="G308" s="7">
        <f t="shared" ref="G308:H308" si="165">G311+G309</f>
        <v>0</v>
      </c>
      <c r="H308" s="7">
        <f t="shared" si="165"/>
        <v>1220.2</v>
      </c>
    </row>
    <row r="309" spans="1:8" ht="47.25" hidden="1">
      <c r="A309" s="22" t="s">
        <v>537</v>
      </c>
      <c r="B309" s="20" t="s">
        <v>539</v>
      </c>
      <c r="C309" s="20"/>
      <c r="D309" s="3"/>
      <c r="E309" s="3"/>
      <c r="F309" s="7">
        <f>F310</f>
        <v>0</v>
      </c>
      <c r="G309" s="7">
        <f t="shared" ref="G309:H309" si="166">G310</f>
        <v>0</v>
      </c>
      <c r="H309" s="7">
        <f t="shared" si="166"/>
        <v>0</v>
      </c>
    </row>
    <row r="310" spans="1:8" ht="31.5" hidden="1">
      <c r="A310" s="22" t="s">
        <v>22</v>
      </c>
      <c r="B310" s="20" t="s">
        <v>539</v>
      </c>
      <c r="C310" s="20">
        <v>200</v>
      </c>
      <c r="D310" s="3" t="s">
        <v>7</v>
      </c>
      <c r="E310" s="3" t="s">
        <v>64</v>
      </c>
      <c r="F310" s="7">
        <f>Ведомственная!G248</f>
        <v>0</v>
      </c>
      <c r="G310" s="7">
        <f>Ведомственная!H248</f>
        <v>0</v>
      </c>
      <c r="H310" s="7">
        <f>Ведомственная!I248</f>
        <v>0</v>
      </c>
    </row>
    <row r="311" spans="1:8">
      <c r="A311" s="21" t="s">
        <v>491</v>
      </c>
      <c r="B311" s="20" t="s">
        <v>492</v>
      </c>
      <c r="C311" s="20"/>
      <c r="D311" s="3"/>
      <c r="E311" s="3"/>
      <c r="F311" s="7">
        <f>SUM(F312:F312)</f>
        <v>16088.8</v>
      </c>
      <c r="G311" s="7">
        <f>SUM(G312:G312)</f>
        <v>0</v>
      </c>
      <c r="H311" s="7">
        <f>SUM(H312:H312)</f>
        <v>1220.2</v>
      </c>
    </row>
    <row r="312" spans="1:8" ht="31.5">
      <c r="A312" s="22" t="s">
        <v>22</v>
      </c>
      <c r="B312" s="20" t="s">
        <v>492</v>
      </c>
      <c r="C312" s="20">
        <v>200</v>
      </c>
      <c r="D312" s="3" t="s">
        <v>61</v>
      </c>
      <c r="E312" s="3" t="s">
        <v>24</v>
      </c>
      <c r="F312" s="7">
        <f>Ведомственная!G453</f>
        <v>16088.8</v>
      </c>
      <c r="G312" s="7">
        <f>Ведомственная!H453</f>
        <v>0</v>
      </c>
      <c r="H312" s="7">
        <f>Ведомственная!I453</f>
        <v>1220.2</v>
      </c>
    </row>
    <row r="313" spans="1:8" ht="31.5">
      <c r="A313" s="51" t="s">
        <v>705</v>
      </c>
      <c r="B313" s="52" t="s">
        <v>229</v>
      </c>
      <c r="C313" s="52"/>
      <c r="D313" s="56"/>
      <c r="E313" s="56"/>
      <c r="F313" s="54">
        <f>F314</f>
        <v>107298.59999999999</v>
      </c>
      <c r="G313" s="54">
        <f t="shared" ref="G313:H313" si="167">G314</f>
        <v>101845.6</v>
      </c>
      <c r="H313" s="54">
        <f t="shared" si="167"/>
        <v>96485.7</v>
      </c>
    </row>
    <row r="314" spans="1:8">
      <c r="A314" s="21" t="s">
        <v>184</v>
      </c>
      <c r="B314" s="20" t="s">
        <v>493</v>
      </c>
      <c r="C314" s="20"/>
      <c r="D314" s="3"/>
      <c r="E314" s="3"/>
      <c r="F314" s="7">
        <f>F315</f>
        <v>107298.59999999999</v>
      </c>
      <c r="G314" s="7">
        <f t="shared" ref="G314" si="168">G315</f>
        <v>101845.6</v>
      </c>
      <c r="H314" s="7">
        <f t="shared" ref="H314" si="169">H315</f>
        <v>96485.7</v>
      </c>
    </row>
    <row r="315" spans="1:8" ht="31.5">
      <c r="A315" s="205" t="s">
        <v>552</v>
      </c>
      <c r="B315" s="20" t="s">
        <v>494</v>
      </c>
      <c r="C315" s="20"/>
      <c r="D315" s="3"/>
      <c r="E315" s="3"/>
      <c r="F315" s="7">
        <f>F316</f>
        <v>107298.59999999999</v>
      </c>
      <c r="G315" s="7">
        <f t="shared" ref="G315:H315" si="170">G316</f>
        <v>101845.6</v>
      </c>
      <c r="H315" s="7">
        <f t="shared" si="170"/>
        <v>96485.7</v>
      </c>
    </row>
    <row r="316" spans="1:8">
      <c r="A316" s="21" t="s">
        <v>495</v>
      </c>
      <c r="B316" s="20" t="s">
        <v>496</v>
      </c>
      <c r="C316" s="20"/>
      <c r="D316" s="3"/>
      <c r="E316" s="3"/>
      <c r="F316" s="7">
        <f>F317+F318+F321+F324+F327+F330+F332+F334+F337+F340+F343+F346+F349+F352+F355+F358+F361+F363+F366+F369+F371</f>
        <v>107298.59999999999</v>
      </c>
      <c r="G316" s="7">
        <f t="shared" ref="G316:H316" si="171">G317+G318+G321+G324+G327+G330+G332+G334+G337+G340+G343+G346+G349+G352+G355+G358+G361+G363+G366+G369+G371</f>
        <v>101845.6</v>
      </c>
      <c r="H316" s="7">
        <f t="shared" si="171"/>
        <v>96485.7</v>
      </c>
    </row>
    <row r="317" spans="1:8" ht="31.5">
      <c r="A317" s="22" t="s">
        <v>22</v>
      </c>
      <c r="B317" s="20" t="s">
        <v>496</v>
      </c>
      <c r="C317" s="20">
        <v>200</v>
      </c>
      <c r="D317" s="3" t="s">
        <v>61</v>
      </c>
      <c r="E317" s="3" t="s">
        <v>24</v>
      </c>
      <c r="F317" s="7">
        <f>Ведомственная!G458</f>
        <v>0</v>
      </c>
      <c r="G317" s="7">
        <f>Ведомственная!H458</f>
        <v>101845.6</v>
      </c>
      <c r="H317" s="7">
        <f>Ведомственная!I458</f>
        <v>96485.7</v>
      </c>
    </row>
    <row r="318" spans="1:8" ht="47.25">
      <c r="A318" s="22" t="s">
        <v>867</v>
      </c>
      <c r="B318" s="20" t="s">
        <v>866</v>
      </c>
      <c r="C318" s="20"/>
      <c r="D318" s="3"/>
      <c r="E318" s="3"/>
      <c r="F318" s="7">
        <f>F319+F320</f>
        <v>3406.7</v>
      </c>
      <c r="G318" s="7">
        <f t="shared" ref="G318:H318" si="172">G319+G320</f>
        <v>0</v>
      </c>
      <c r="H318" s="7">
        <f t="shared" si="172"/>
        <v>0</v>
      </c>
    </row>
    <row r="319" spans="1:8">
      <c r="A319" s="238" t="s">
        <v>22</v>
      </c>
      <c r="B319" s="20" t="s">
        <v>866</v>
      </c>
      <c r="C319" s="20">
        <v>200</v>
      </c>
      <c r="D319" s="3" t="s">
        <v>7</v>
      </c>
      <c r="E319" s="3" t="s">
        <v>64</v>
      </c>
      <c r="F319" s="7">
        <f>Ведомственная!G253</f>
        <v>2282.1999999999998</v>
      </c>
      <c r="G319" s="7">
        <f>Ведомственная!H253</f>
        <v>0</v>
      </c>
      <c r="H319" s="7">
        <f>Ведомственная!I253</f>
        <v>0</v>
      </c>
    </row>
    <row r="320" spans="1:8">
      <c r="A320" s="234"/>
      <c r="B320" s="20" t="s">
        <v>866</v>
      </c>
      <c r="C320" s="20">
        <v>200</v>
      </c>
      <c r="D320" s="3" t="s">
        <v>61</v>
      </c>
      <c r="E320" s="3" t="s">
        <v>24</v>
      </c>
      <c r="F320" s="7">
        <f>Ведомственная!G460</f>
        <v>1124.5</v>
      </c>
      <c r="G320" s="7">
        <f>Ведомственная!H460</f>
        <v>0</v>
      </c>
      <c r="H320" s="7">
        <f>Ведомственная!I460</f>
        <v>0</v>
      </c>
    </row>
    <row r="321" spans="1:8" ht="31.5">
      <c r="A321" s="22" t="s">
        <v>868</v>
      </c>
      <c r="B321" s="20" t="s">
        <v>641</v>
      </c>
      <c r="C321" s="20"/>
      <c r="D321" s="3"/>
      <c r="E321" s="3"/>
      <c r="F321" s="7">
        <f>F322+F323</f>
        <v>4169.6000000000004</v>
      </c>
      <c r="G321" s="7">
        <f t="shared" ref="G321:H321" si="173">G322+G323</f>
        <v>0</v>
      </c>
      <c r="H321" s="7">
        <f t="shared" si="173"/>
        <v>0</v>
      </c>
    </row>
    <row r="322" spans="1:8">
      <c r="A322" s="238" t="s">
        <v>22</v>
      </c>
      <c r="B322" s="20" t="s">
        <v>641</v>
      </c>
      <c r="C322" s="20">
        <v>200</v>
      </c>
      <c r="D322" s="3" t="s">
        <v>7</v>
      </c>
      <c r="E322" s="3" t="s">
        <v>64</v>
      </c>
      <c r="F322" s="7">
        <f>Ведомственная!G255</f>
        <v>3749.4</v>
      </c>
      <c r="G322" s="7">
        <f>Ведомственная!H255</f>
        <v>0</v>
      </c>
      <c r="H322" s="7">
        <f>Ведомственная!I255</f>
        <v>0</v>
      </c>
    </row>
    <row r="323" spans="1:8">
      <c r="A323" s="239"/>
      <c r="B323" s="20" t="s">
        <v>641</v>
      </c>
      <c r="C323" s="20">
        <v>200</v>
      </c>
      <c r="D323" s="3" t="s">
        <v>61</v>
      </c>
      <c r="E323" s="3" t="s">
        <v>24</v>
      </c>
      <c r="F323" s="7">
        <f>Ведомственная!G462</f>
        <v>420.2</v>
      </c>
      <c r="G323" s="7">
        <f>Ведомственная!H462</f>
        <v>0</v>
      </c>
      <c r="H323" s="7">
        <f>Ведомственная!I462</f>
        <v>0</v>
      </c>
    </row>
    <row r="324" spans="1:8" ht="47.25">
      <c r="A324" s="22" t="s">
        <v>869</v>
      </c>
      <c r="B324" s="20" t="s">
        <v>654</v>
      </c>
      <c r="C324" s="20"/>
      <c r="D324" s="3"/>
      <c r="E324" s="3"/>
      <c r="F324" s="7">
        <f>F326+F325</f>
        <v>15095.4</v>
      </c>
      <c r="G324" s="7">
        <f t="shared" ref="G324:H324" si="174">G326+G325</f>
        <v>0</v>
      </c>
      <c r="H324" s="7">
        <f t="shared" si="174"/>
        <v>0</v>
      </c>
    </row>
    <row r="325" spans="1:8">
      <c r="A325" s="238" t="s">
        <v>22</v>
      </c>
      <c r="B325" s="20" t="s">
        <v>654</v>
      </c>
      <c r="C325" s="20">
        <v>200</v>
      </c>
      <c r="D325" s="3" t="s">
        <v>7</v>
      </c>
      <c r="E325" s="3" t="s">
        <v>64</v>
      </c>
      <c r="F325" s="7">
        <f>Ведомственная!G257</f>
        <v>15095.4</v>
      </c>
      <c r="G325" s="7">
        <f>Ведомственная!H257</f>
        <v>0</v>
      </c>
      <c r="H325" s="7">
        <f>Ведомственная!I257</f>
        <v>0</v>
      </c>
    </row>
    <row r="326" spans="1:8">
      <c r="A326" s="234"/>
      <c r="B326" s="20" t="s">
        <v>654</v>
      </c>
      <c r="C326" s="20">
        <v>200</v>
      </c>
      <c r="D326" s="3" t="s">
        <v>61</v>
      </c>
      <c r="E326" s="3" t="s">
        <v>24</v>
      </c>
      <c r="F326" s="7"/>
      <c r="G326" s="7"/>
      <c r="H326" s="7"/>
    </row>
    <row r="327" spans="1:8" ht="47.25">
      <c r="A327" s="22" t="s">
        <v>870</v>
      </c>
      <c r="B327" s="20" t="s">
        <v>642</v>
      </c>
      <c r="C327" s="20"/>
      <c r="D327" s="3"/>
      <c r="E327" s="3"/>
      <c r="F327" s="7">
        <f>F328+F329</f>
        <v>2750.1</v>
      </c>
      <c r="G327" s="7">
        <f t="shared" ref="G327:H327" si="175">G328+G329</f>
        <v>0</v>
      </c>
      <c r="H327" s="7">
        <f t="shared" si="175"/>
        <v>0</v>
      </c>
    </row>
    <row r="328" spans="1:8">
      <c r="A328" s="238" t="s">
        <v>22</v>
      </c>
      <c r="B328" s="20" t="s">
        <v>642</v>
      </c>
      <c r="C328" s="20">
        <v>200</v>
      </c>
      <c r="D328" s="3" t="s">
        <v>7</v>
      </c>
      <c r="E328" s="3" t="s">
        <v>64</v>
      </c>
      <c r="F328" s="7">
        <f>Ведомственная!G259</f>
        <v>2750.1</v>
      </c>
      <c r="G328" s="7">
        <f>Ведомственная!H259</f>
        <v>0</v>
      </c>
      <c r="H328" s="7">
        <f>Ведомственная!I259</f>
        <v>0</v>
      </c>
    </row>
    <row r="329" spans="1:8">
      <c r="A329" s="234"/>
      <c r="B329" s="20" t="s">
        <v>642</v>
      </c>
      <c r="C329" s="20">
        <v>200</v>
      </c>
      <c r="D329" s="3" t="s">
        <v>61</v>
      </c>
      <c r="E329" s="3" t="s">
        <v>24</v>
      </c>
      <c r="F329" s="7"/>
      <c r="G329" s="7"/>
      <c r="H329" s="7"/>
    </row>
    <row r="330" spans="1:8" ht="47.25">
      <c r="A330" s="22" t="s">
        <v>884</v>
      </c>
      <c r="B330" s="20" t="s">
        <v>883</v>
      </c>
      <c r="C330" s="20"/>
      <c r="D330" s="3"/>
      <c r="E330" s="3"/>
      <c r="F330" s="7">
        <f>F331</f>
        <v>5893.3</v>
      </c>
      <c r="G330" s="7">
        <f t="shared" ref="G330:H330" si="176">G331</f>
        <v>0</v>
      </c>
      <c r="H330" s="7">
        <f t="shared" si="176"/>
        <v>0</v>
      </c>
    </row>
    <row r="331" spans="1:8" ht="31.5">
      <c r="A331" s="22" t="s">
        <v>22</v>
      </c>
      <c r="B331" s="20" t="s">
        <v>883</v>
      </c>
      <c r="C331" s="20">
        <v>200</v>
      </c>
      <c r="D331" s="3" t="s">
        <v>61</v>
      </c>
      <c r="E331" s="3" t="s">
        <v>24</v>
      </c>
      <c r="F331" s="7">
        <f>Ведомственная!G464</f>
        <v>5893.3</v>
      </c>
      <c r="G331" s="7"/>
      <c r="H331" s="7"/>
    </row>
    <row r="332" spans="1:8" ht="47.25">
      <c r="A332" s="22" t="s">
        <v>882</v>
      </c>
      <c r="B332" s="20" t="s">
        <v>643</v>
      </c>
      <c r="C332" s="20"/>
      <c r="D332" s="3"/>
      <c r="E332" s="3"/>
      <c r="F332" s="7">
        <f>F333</f>
        <v>1848.7</v>
      </c>
      <c r="G332" s="7">
        <f t="shared" ref="G332:H332" si="177">G333</f>
        <v>0</v>
      </c>
      <c r="H332" s="7">
        <f t="shared" si="177"/>
        <v>0</v>
      </c>
    </row>
    <row r="333" spans="1:8" ht="31.5">
      <c r="A333" s="22" t="s">
        <v>22</v>
      </c>
      <c r="B333" s="20" t="s">
        <v>643</v>
      </c>
      <c r="C333" s="20">
        <v>200</v>
      </c>
      <c r="D333" s="3" t="s">
        <v>61</v>
      </c>
      <c r="E333" s="3" t="s">
        <v>24</v>
      </c>
      <c r="F333" s="7">
        <f>Ведомственная!G466</f>
        <v>1848.7</v>
      </c>
      <c r="G333" s="7">
        <f>Ведомственная!H466</f>
        <v>0</v>
      </c>
      <c r="H333" s="7">
        <f>Ведомственная!I466</f>
        <v>0</v>
      </c>
    </row>
    <row r="334" spans="1:8" ht="47.25">
      <c r="A334" s="22" t="s">
        <v>871</v>
      </c>
      <c r="B334" s="20" t="s">
        <v>644</v>
      </c>
      <c r="C334" s="20"/>
      <c r="D334" s="3"/>
      <c r="E334" s="3"/>
      <c r="F334" s="7">
        <f>F335+F336</f>
        <v>2985</v>
      </c>
      <c r="G334" s="7">
        <f t="shared" ref="G334:H334" si="178">G335+G336</f>
        <v>0</v>
      </c>
      <c r="H334" s="7">
        <f t="shared" si="178"/>
        <v>0</v>
      </c>
    </row>
    <row r="335" spans="1:8">
      <c r="A335" s="238" t="s">
        <v>22</v>
      </c>
      <c r="B335" s="20" t="s">
        <v>644</v>
      </c>
      <c r="C335" s="20">
        <v>200</v>
      </c>
      <c r="D335" s="3" t="s">
        <v>7</v>
      </c>
      <c r="E335" s="3" t="s">
        <v>64</v>
      </c>
      <c r="F335" s="7">
        <f>Ведомственная!G261</f>
        <v>2737.5</v>
      </c>
      <c r="G335" s="7">
        <f>Ведомственная!H261</f>
        <v>0</v>
      </c>
      <c r="H335" s="7">
        <f>Ведомственная!I261</f>
        <v>0</v>
      </c>
    </row>
    <row r="336" spans="1:8">
      <c r="A336" s="239"/>
      <c r="B336" s="20" t="s">
        <v>644</v>
      </c>
      <c r="C336" s="20">
        <v>200</v>
      </c>
      <c r="D336" s="3" t="s">
        <v>61</v>
      </c>
      <c r="E336" s="3" t="s">
        <v>24</v>
      </c>
      <c r="F336" s="7">
        <f>Ведомственная!G468</f>
        <v>247.5</v>
      </c>
      <c r="G336" s="7">
        <f>Ведомственная!H468</f>
        <v>0</v>
      </c>
      <c r="H336" s="7">
        <f>Ведомственная!I468</f>
        <v>0</v>
      </c>
    </row>
    <row r="337" spans="1:8" ht="47.25">
      <c r="A337" s="22" t="s">
        <v>872</v>
      </c>
      <c r="B337" s="20" t="s">
        <v>645</v>
      </c>
      <c r="C337" s="20"/>
      <c r="D337" s="3"/>
      <c r="E337" s="3"/>
      <c r="F337" s="7">
        <f>F338+F339</f>
        <v>3955.4</v>
      </c>
      <c r="G337" s="7">
        <f t="shared" ref="G337" si="179">G338</f>
        <v>0</v>
      </c>
      <c r="H337" s="7">
        <f t="shared" ref="H337" si="180">H338</f>
        <v>0</v>
      </c>
    </row>
    <row r="338" spans="1:8">
      <c r="A338" s="238" t="s">
        <v>22</v>
      </c>
      <c r="B338" s="20" t="s">
        <v>645</v>
      </c>
      <c r="C338" s="20">
        <v>200</v>
      </c>
      <c r="D338" s="3" t="s">
        <v>7</v>
      </c>
      <c r="E338" s="3" t="s">
        <v>64</v>
      </c>
      <c r="F338" s="7">
        <f>Ведомственная!G263</f>
        <v>3845.5</v>
      </c>
      <c r="G338" s="7">
        <f>Ведомственная!H263</f>
        <v>0</v>
      </c>
      <c r="H338" s="7">
        <f>Ведомственная!I263</f>
        <v>0</v>
      </c>
    </row>
    <row r="339" spans="1:8">
      <c r="A339" s="234"/>
      <c r="B339" s="20" t="s">
        <v>645</v>
      </c>
      <c r="C339" s="20">
        <v>200</v>
      </c>
      <c r="D339" s="3" t="s">
        <v>61</v>
      </c>
      <c r="E339" s="3" t="s">
        <v>24</v>
      </c>
      <c r="F339" s="7">
        <f>Ведомственная!G470</f>
        <v>109.9</v>
      </c>
      <c r="G339" s="7">
        <f>Ведомственная!H470</f>
        <v>0</v>
      </c>
      <c r="H339" s="7">
        <f>Ведомственная!I470</f>
        <v>0</v>
      </c>
    </row>
    <row r="340" spans="1:8" ht="47.25">
      <c r="A340" s="22" t="s">
        <v>873</v>
      </c>
      <c r="B340" s="20" t="s">
        <v>646</v>
      </c>
      <c r="C340" s="20"/>
      <c r="D340" s="3"/>
      <c r="E340" s="3"/>
      <c r="F340" s="7">
        <f>F341+F342</f>
        <v>4049.6000000000004</v>
      </c>
      <c r="G340" s="7">
        <f t="shared" ref="G340:H340" si="181">G341+G342</f>
        <v>0</v>
      </c>
      <c r="H340" s="7">
        <f t="shared" si="181"/>
        <v>0</v>
      </c>
    </row>
    <row r="341" spans="1:8">
      <c r="A341" s="238" t="s">
        <v>22</v>
      </c>
      <c r="B341" s="20" t="s">
        <v>646</v>
      </c>
      <c r="C341" s="20">
        <v>200</v>
      </c>
      <c r="D341" s="3" t="s">
        <v>7</v>
      </c>
      <c r="E341" s="3" t="s">
        <v>64</v>
      </c>
      <c r="F341" s="7">
        <f>Ведомственная!G265</f>
        <v>3938.8</v>
      </c>
      <c r="G341" s="7">
        <f>Ведомственная!H265</f>
        <v>0</v>
      </c>
      <c r="H341" s="7">
        <f>Ведомственная!I265</f>
        <v>0</v>
      </c>
    </row>
    <row r="342" spans="1:8">
      <c r="A342" s="234"/>
      <c r="B342" s="20" t="s">
        <v>646</v>
      </c>
      <c r="C342" s="20">
        <v>200</v>
      </c>
      <c r="D342" s="3" t="s">
        <v>61</v>
      </c>
      <c r="E342" s="3" t="s">
        <v>24</v>
      </c>
      <c r="F342" s="7">
        <f>Ведомственная!G472</f>
        <v>110.8</v>
      </c>
      <c r="G342" s="7">
        <f>Ведомственная!H472</f>
        <v>0</v>
      </c>
      <c r="H342" s="7">
        <f>Ведомственная!I472</f>
        <v>0</v>
      </c>
    </row>
    <row r="343" spans="1:8" ht="47.25">
      <c r="A343" s="22" t="s">
        <v>874</v>
      </c>
      <c r="B343" s="20" t="s">
        <v>647</v>
      </c>
      <c r="C343" s="20"/>
      <c r="D343" s="3"/>
      <c r="E343" s="3"/>
      <c r="F343" s="7">
        <f>F344+F345</f>
        <v>3762.1000000000004</v>
      </c>
      <c r="G343" s="7">
        <f t="shared" ref="G343:H343" si="182">G344+G345</f>
        <v>0</v>
      </c>
      <c r="H343" s="7">
        <f t="shared" si="182"/>
        <v>0</v>
      </c>
    </row>
    <row r="344" spans="1:8">
      <c r="A344" s="238" t="s">
        <v>22</v>
      </c>
      <c r="B344" s="20" t="s">
        <v>647</v>
      </c>
      <c r="C344" s="20">
        <v>200</v>
      </c>
      <c r="D344" s="3" t="s">
        <v>7</v>
      </c>
      <c r="E344" s="3" t="s">
        <v>64</v>
      </c>
      <c r="F344" s="7">
        <f>Ведомственная!G267</f>
        <v>3065.9</v>
      </c>
      <c r="G344" s="7">
        <f>Ведомственная!H267</f>
        <v>0</v>
      </c>
      <c r="H344" s="7">
        <f>Ведомственная!I267</f>
        <v>0</v>
      </c>
    </row>
    <row r="345" spans="1:8">
      <c r="A345" s="239"/>
      <c r="B345" s="20" t="s">
        <v>647</v>
      </c>
      <c r="C345" s="20">
        <v>200</v>
      </c>
      <c r="D345" s="3" t="s">
        <v>61</v>
      </c>
      <c r="E345" s="3" t="s">
        <v>24</v>
      </c>
      <c r="F345" s="7">
        <f>Ведомственная!G474</f>
        <v>696.2</v>
      </c>
      <c r="G345" s="7">
        <f>Ведомственная!H474</f>
        <v>0</v>
      </c>
      <c r="H345" s="7">
        <f>Ведомственная!I474</f>
        <v>0</v>
      </c>
    </row>
    <row r="346" spans="1:8" ht="47.25">
      <c r="A346" s="22" t="s">
        <v>875</v>
      </c>
      <c r="B346" s="20" t="s">
        <v>648</v>
      </c>
      <c r="C346" s="20"/>
      <c r="D346" s="3"/>
      <c r="E346" s="3"/>
      <c r="F346" s="7">
        <f>F347+F348</f>
        <v>14378.300000000001</v>
      </c>
      <c r="G346" s="7">
        <f t="shared" ref="G346:H346" si="183">G347+G348</f>
        <v>0</v>
      </c>
      <c r="H346" s="7">
        <f t="shared" si="183"/>
        <v>0</v>
      </c>
    </row>
    <row r="347" spans="1:8">
      <c r="A347" s="238" t="s">
        <v>22</v>
      </c>
      <c r="B347" s="20" t="s">
        <v>648</v>
      </c>
      <c r="C347" s="20">
        <v>200</v>
      </c>
      <c r="D347" s="3" t="s">
        <v>7</v>
      </c>
      <c r="E347" s="3" t="s">
        <v>64</v>
      </c>
      <c r="F347" s="7">
        <f>Ведомственная!G269</f>
        <v>12967.2</v>
      </c>
      <c r="G347" s="7">
        <f>Ведомственная!H269</f>
        <v>0</v>
      </c>
      <c r="H347" s="7">
        <f>Ведомственная!I269</f>
        <v>0</v>
      </c>
    </row>
    <row r="348" spans="1:8">
      <c r="A348" s="239"/>
      <c r="B348" s="20" t="s">
        <v>648</v>
      </c>
      <c r="C348" s="20">
        <v>200</v>
      </c>
      <c r="D348" s="3" t="s">
        <v>61</v>
      </c>
      <c r="E348" s="3" t="s">
        <v>24</v>
      </c>
      <c r="F348" s="7">
        <f>Ведомственная!G476</f>
        <v>1411.1</v>
      </c>
      <c r="G348" s="7">
        <f>Ведомственная!H476</f>
        <v>0</v>
      </c>
      <c r="H348" s="7">
        <f>Ведомственная!I476</f>
        <v>0</v>
      </c>
    </row>
    <row r="349" spans="1:8" ht="47.25">
      <c r="A349" s="22" t="s">
        <v>876</v>
      </c>
      <c r="B349" s="20" t="s">
        <v>649</v>
      </c>
      <c r="C349" s="20"/>
      <c r="D349" s="3"/>
      <c r="E349" s="3"/>
      <c r="F349" s="7">
        <f>F350+F351</f>
        <v>4460.5</v>
      </c>
      <c r="G349" s="7">
        <f t="shared" ref="G349:H349" si="184">G350+G351</f>
        <v>0</v>
      </c>
      <c r="H349" s="7">
        <f t="shared" si="184"/>
        <v>0</v>
      </c>
    </row>
    <row r="350" spans="1:8">
      <c r="A350" s="238" t="s">
        <v>22</v>
      </c>
      <c r="B350" s="20" t="s">
        <v>649</v>
      </c>
      <c r="C350" s="20">
        <v>200</v>
      </c>
      <c r="D350" s="3" t="s">
        <v>7</v>
      </c>
      <c r="E350" s="3" t="s">
        <v>64</v>
      </c>
      <c r="F350" s="7">
        <f>Ведомственная!G271</f>
        <v>4191</v>
      </c>
      <c r="G350" s="7">
        <f>Ведомственная!H271</f>
        <v>0</v>
      </c>
      <c r="H350" s="7">
        <f>Ведомственная!I271</f>
        <v>0</v>
      </c>
    </row>
    <row r="351" spans="1:8">
      <c r="A351" s="234"/>
      <c r="B351" s="20" t="s">
        <v>649</v>
      </c>
      <c r="C351" s="20">
        <v>200</v>
      </c>
      <c r="D351" s="3" t="s">
        <v>61</v>
      </c>
      <c r="E351" s="3" t="s">
        <v>24</v>
      </c>
      <c r="F351" s="7">
        <f>Ведомственная!G478</f>
        <v>269.5</v>
      </c>
      <c r="G351" s="7">
        <f>Ведомственная!H478</f>
        <v>0</v>
      </c>
      <c r="H351" s="7">
        <f>Ведомственная!I478</f>
        <v>0</v>
      </c>
    </row>
    <row r="352" spans="1:8" ht="47.25">
      <c r="A352" s="22" t="s">
        <v>877</v>
      </c>
      <c r="B352" s="20" t="s">
        <v>650</v>
      </c>
      <c r="C352" s="20"/>
      <c r="D352" s="3"/>
      <c r="E352" s="3"/>
      <c r="F352" s="7">
        <f>F353+F354</f>
        <v>6803.4000000000005</v>
      </c>
      <c r="G352" s="7">
        <f t="shared" ref="G352:H352" si="185">G353+G354</f>
        <v>0</v>
      </c>
      <c r="H352" s="7">
        <f t="shared" si="185"/>
        <v>0</v>
      </c>
    </row>
    <row r="353" spans="1:8">
      <c r="A353" s="238" t="s">
        <v>22</v>
      </c>
      <c r="B353" s="20" t="s">
        <v>650</v>
      </c>
      <c r="C353" s="20">
        <v>200</v>
      </c>
      <c r="D353" s="3" t="s">
        <v>7</v>
      </c>
      <c r="E353" s="3" t="s">
        <v>64</v>
      </c>
      <c r="F353" s="7">
        <f>Ведомственная!G273</f>
        <v>6183.8</v>
      </c>
      <c r="G353" s="7">
        <f>Ведомственная!H273</f>
        <v>0</v>
      </c>
      <c r="H353" s="7">
        <f>Ведомственная!I273</f>
        <v>0</v>
      </c>
    </row>
    <row r="354" spans="1:8">
      <c r="A354" s="234"/>
      <c r="B354" s="20" t="s">
        <v>650</v>
      </c>
      <c r="C354" s="20">
        <v>200</v>
      </c>
      <c r="D354" s="3" t="s">
        <v>61</v>
      </c>
      <c r="E354" s="3" t="s">
        <v>24</v>
      </c>
      <c r="F354" s="7">
        <f>Ведомственная!G480</f>
        <v>619.6</v>
      </c>
      <c r="G354" s="7">
        <f>Ведомственная!H480</f>
        <v>0</v>
      </c>
      <c r="H354" s="7">
        <f>Ведомственная!I480</f>
        <v>0</v>
      </c>
    </row>
    <row r="355" spans="1:8" ht="47.25">
      <c r="A355" s="22" t="s">
        <v>881</v>
      </c>
      <c r="B355" s="20" t="s">
        <v>655</v>
      </c>
      <c r="C355" s="20"/>
      <c r="D355" s="3"/>
      <c r="E355" s="3"/>
      <c r="F355" s="7">
        <f>F357+F356</f>
        <v>4052.5</v>
      </c>
      <c r="G355" s="7">
        <f t="shared" ref="G355:H355" si="186">G357+G356</f>
        <v>0</v>
      </c>
      <c r="H355" s="7">
        <f t="shared" si="186"/>
        <v>0</v>
      </c>
    </row>
    <row r="356" spans="1:8">
      <c r="A356" s="238" t="s">
        <v>22</v>
      </c>
      <c r="B356" s="20" t="s">
        <v>655</v>
      </c>
      <c r="C356" s="20">
        <v>200</v>
      </c>
      <c r="D356" s="3" t="s">
        <v>7</v>
      </c>
      <c r="E356" s="3" t="s">
        <v>64</v>
      </c>
      <c r="F356" s="7">
        <f>Ведомственная!G275</f>
        <v>3564.4</v>
      </c>
      <c r="G356" s="7">
        <f>Ведомственная!H275</f>
        <v>0</v>
      </c>
      <c r="H356" s="7">
        <f>Ведомственная!I275</f>
        <v>0</v>
      </c>
    </row>
    <row r="357" spans="1:8">
      <c r="A357" s="234"/>
      <c r="B357" s="20" t="s">
        <v>656</v>
      </c>
      <c r="C357" s="20">
        <v>200</v>
      </c>
      <c r="D357" s="3" t="s">
        <v>61</v>
      </c>
      <c r="E357" s="3" t="s">
        <v>24</v>
      </c>
      <c r="F357" s="7">
        <f>Ведомственная!G482</f>
        <v>488.1</v>
      </c>
      <c r="G357" s="7">
        <f>Ведомственная!H482</f>
        <v>0</v>
      </c>
      <c r="H357" s="7">
        <f>Ведомственная!I482</f>
        <v>0</v>
      </c>
    </row>
    <row r="358" spans="1:8" ht="47.25">
      <c r="A358" s="22" t="s">
        <v>878</v>
      </c>
      <c r="B358" s="20" t="s">
        <v>651</v>
      </c>
      <c r="C358" s="20"/>
      <c r="D358" s="3"/>
      <c r="E358" s="3"/>
      <c r="F358" s="7">
        <f>F359+F360</f>
        <v>5102.8</v>
      </c>
      <c r="G358" s="7">
        <f t="shared" ref="G358:H358" si="187">G359+G360</f>
        <v>0</v>
      </c>
      <c r="H358" s="7">
        <f t="shared" si="187"/>
        <v>0</v>
      </c>
    </row>
    <row r="359" spans="1:8">
      <c r="A359" s="238" t="s">
        <v>22</v>
      </c>
      <c r="B359" s="20" t="s">
        <v>651</v>
      </c>
      <c r="C359" s="20">
        <v>200</v>
      </c>
      <c r="D359" s="3" t="s">
        <v>7</v>
      </c>
      <c r="E359" s="3" t="s">
        <v>64</v>
      </c>
      <c r="F359" s="7">
        <f>Ведомственная!G277</f>
        <v>4820.2</v>
      </c>
      <c r="G359" s="7">
        <f>Ведомственная!H277</f>
        <v>0</v>
      </c>
      <c r="H359" s="7">
        <f>Ведомственная!I277</f>
        <v>0</v>
      </c>
    </row>
    <row r="360" spans="1:8">
      <c r="A360" s="234"/>
      <c r="B360" s="20" t="s">
        <v>651</v>
      </c>
      <c r="C360" s="20">
        <v>200</v>
      </c>
      <c r="D360" s="3" t="s">
        <v>61</v>
      </c>
      <c r="E360" s="3" t="s">
        <v>24</v>
      </c>
      <c r="F360" s="7">
        <f>Ведомственная!G484</f>
        <v>282.60000000000002</v>
      </c>
      <c r="G360" s="7">
        <f>Ведомственная!H484</f>
        <v>0</v>
      </c>
      <c r="H360" s="7">
        <f>Ведомственная!I484</f>
        <v>0</v>
      </c>
    </row>
    <row r="361" spans="1:8" ht="47.25">
      <c r="A361" s="22" t="s">
        <v>879</v>
      </c>
      <c r="B361" s="20" t="s">
        <v>652</v>
      </c>
      <c r="C361" s="20"/>
      <c r="D361" s="3"/>
      <c r="E361" s="3"/>
      <c r="F361" s="7">
        <f>F362</f>
        <v>2037.6</v>
      </c>
      <c r="G361" s="7">
        <f t="shared" ref="G361" si="188">G362</f>
        <v>0</v>
      </c>
      <c r="H361" s="7">
        <f t="shared" ref="H361" si="189">H362</f>
        <v>0</v>
      </c>
    </row>
    <row r="362" spans="1:8" ht="31.5">
      <c r="A362" s="22" t="s">
        <v>22</v>
      </c>
      <c r="B362" s="20" t="s">
        <v>652</v>
      </c>
      <c r="C362" s="20">
        <v>200</v>
      </c>
      <c r="D362" s="3" t="s">
        <v>7</v>
      </c>
      <c r="E362" s="3" t="s">
        <v>64</v>
      </c>
      <c r="F362" s="7">
        <f>Ведомственная!G279</f>
        <v>2037.6</v>
      </c>
      <c r="G362" s="7">
        <f>Ведомственная!H279</f>
        <v>0</v>
      </c>
      <c r="H362" s="7">
        <f>Ведомственная!I279</f>
        <v>0</v>
      </c>
    </row>
    <row r="363" spans="1:8" ht="47.25">
      <c r="A363" s="22" t="s">
        <v>880</v>
      </c>
      <c r="B363" s="20" t="s">
        <v>653</v>
      </c>
      <c r="C363" s="20"/>
      <c r="D363" s="3"/>
      <c r="E363" s="3"/>
      <c r="F363" s="7">
        <f>F364+F365</f>
        <v>7583</v>
      </c>
      <c r="G363" s="7">
        <f t="shared" ref="G363:H363" si="190">G364+G365</f>
        <v>0</v>
      </c>
      <c r="H363" s="7">
        <f t="shared" si="190"/>
        <v>0</v>
      </c>
    </row>
    <row r="364" spans="1:8">
      <c r="A364" s="238" t="s">
        <v>22</v>
      </c>
      <c r="B364" s="20" t="s">
        <v>653</v>
      </c>
      <c r="C364" s="20">
        <v>200</v>
      </c>
      <c r="D364" s="3" t="s">
        <v>7</v>
      </c>
      <c r="E364" s="3" t="s">
        <v>64</v>
      </c>
      <c r="F364" s="7">
        <f>Ведомственная!G281</f>
        <v>7486.6</v>
      </c>
      <c r="G364" s="7">
        <f>Ведомственная!H281</f>
        <v>0</v>
      </c>
      <c r="H364" s="7">
        <f>Ведомственная!I281</f>
        <v>0</v>
      </c>
    </row>
    <row r="365" spans="1:8">
      <c r="A365" s="239"/>
      <c r="B365" s="20" t="s">
        <v>653</v>
      </c>
      <c r="C365" s="20">
        <v>200</v>
      </c>
      <c r="D365" s="3" t="s">
        <v>61</v>
      </c>
      <c r="E365" s="3" t="s">
        <v>24</v>
      </c>
      <c r="F365" s="7">
        <f>Ведомственная!G486</f>
        <v>96.4</v>
      </c>
      <c r="G365" s="7">
        <f>Ведомственная!H486</f>
        <v>0</v>
      </c>
      <c r="H365" s="7">
        <f>Ведомственная!I486</f>
        <v>0</v>
      </c>
    </row>
    <row r="366" spans="1:8" ht="47.25">
      <c r="A366" s="22" t="s">
        <v>903</v>
      </c>
      <c r="B366" s="225" t="s">
        <v>906</v>
      </c>
      <c r="C366" s="20"/>
      <c r="D366" s="3"/>
      <c r="E366" s="3"/>
      <c r="F366" s="7">
        <f>F367+F368</f>
        <v>4142.5</v>
      </c>
      <c r="G366" s="7">
        <f t="shared" ref="G366:H366" si="191">G367</f>
        <v>0</v>
      </c>
      <c r="H366" s="7">
        <f t="shared" si="191"/>
        <v>0</v>
      </c>
    </row>
    <row r="367" spans="1:8">
      <c r="A367" s="238" t="s">
        <v>22</v>
      </c>
      <c r="B367" s="225" t="s">
        <v>906</v>
      </c>
      <c r="C367" s="20">
        <v>200</v>
      </c>
      <c r="D367" s="3" t="s">
        <v>7</v>
      </c>
      <c r="E367" s="3" t="s">
        <v>64</v>
      </c>
      <c r="F367" s="7">
        <f>Ведомственная!G283</f>
        <v>3505.3</v>
      </c>
      <c r="G367" s="7">
        <f>Ведомственная!H283</f>
        <v>0</v>
      </c>
      <c r="H367" s="7">
        <f>Ведомственная!I283</f>
        <v>0</v>
      </c>
    </row>
    <row r="368" spans="1:8">
      <c r="A368" s="234"/>
      <c r="B368" s="225" t="s">
        <v>906</v>
      </c>
      <c r="C368" s="20">
        <v>200</v>
      </c>
      <c r="D368" s="3" t="s">
        <v>61</v>
      </c>
      <c r="E368" s="3" t="s">
        <v>24</v>
      </c>
      <c r="F368" s="7">
        <f>Ведомственная!G488</f>
        <v>637.20000000000005</v>
      </c>
      <c r="G368" s="7"/>
      <c r="H368" s="7"/>
    </row>
    <row r="369" spans="1:8" ht="47.25">
      <c r="A369" s="22" t="s">
        <v>904</v>
      </c>
      <c r="B369" s="225" t="s">
        <v>907</v>
      </c>
      <c r="C369" s="20"/>
      <c r="D369" s="3"/>
      <c r="E369" s="3"/>
      <c r="F369" s="7">
        <f>F370</f>
        <v>6585.2</v>
      </c>
      <c r="G369" s="7">
        <f t="shared" ref="G369:H369" si="192">G370</f>
        <v>0</v>
      </c>
      <c r="H369" s="7">
        <f t="shared" si="192"/>
        <v>0</v>
      </c>
    </row>
    <row r="370" spans="1:8" ht="31.5">
      <c r="A370" s="22" t="s">
        <v>22</v>
      </c>
      <c r="B370" s="225" t="s">
        <v>907</v>
      </c>
      <c r="C370" s="20">
        <v>200</v>
      </c>
      <c r="D370" s="3" t="s">
        <v>7</v>
      </c>
      <c r="E370" s="3" t="s">
        <v>64</v>
      </c>
      <c r="F370" s="7">
        <f>Ведомственная!G285</f>
        <v>6585.2</v>
      </c>
      <c r="G370" s="7">
        <f>Ведомственная!H285</f>
        <v>0</v>
      </c>
      <c r="H370" s="7">
        <f>Ведомственная!I285</f>
        <v>0</v>
      </c>
    </row>
    <row r="371" spans="1:8" ht="47.25">
      <c r="A371" s="22" t="s">
        <v>905</v>
      </c>
      <c r="B371" s="225" t="s">
        <v>908</v>
      </c>
      <c r="C371" s="20"/>
      <c r="D371" s="3"/>
      <c r="E371" s="3"/>
      <c r="F371" s="7">
        <f>F372+F373</f>
        <v>4236.8999999999996</v>
      </c>
      <c r="G371" s="7">
        <f t="shared" ref="G371:H371" si="193">G372</f>
        <v>0</v>
      </c>
      <c r="H371" s="7">
        <f t="shared" si="193"/>
        <v>0</v>
      </c>
    </row>
    <row r="372" spans="1:8">
      <c r="A372" s="238" t="s">
        <v>22</v>
      </c>
      <c r="B372" s="225" t="s">
        <v>908</v>
      </c>
      <c r="C372" s="20">
        <v>200</v>
      </c>
      <c r="D372" s="3" t="s">
        <v>7</v>
      </c>
      <c r="E372" s="3" t="s">
        <v>64</v>
      </c>
      <c r="F372" s="7">
        <f>Ведомственная!G287</f>
        <v>3646.6</v>
      </c>
      <c r="G372" s="7">
        <f>Ведомственная!H287</f>
        <v>0</v>
      </c>
      <c r="H372" s="7">
        <f>Ведомственная!I287</f>
        <v>0</v>
      </c>
    </row>
    <row r="373" spans="1:8">
      <c r="A373" s="234"/>
      <c r="B373" s="225" t="s">
        <v>908</v>
      </c>
      <c r="C373" s="20">
        <v>200</v>
      </c>
      <c r="D373" s="3" t="s">
        <v>61</v>
      </c>
      <c r="E373" s="3" t="s">
        <v>24</v>
      </c>
      <c r="F373" s="7">
        <f>Ведомственная!G490</f>
        <v>590.29999999999995</v>
      </c>
      <c r="G373" s="7"/>
      <c r="H373" s="7"/>
    </row>
    <row r="374" spans="1:8" ht="47.25">
      <c r="A374" s="51" t="s">
        <v>706</v>
      </c>
      <c r="B374" s="226" t="s">
        <v>230</v>
      </c>
      <c r="C374" s="52"/>
      <c r="D374" s="56"/>
      <c r="E374" s="56"/>
      <c r="F374" s="54">
        <f>F375</f>
        <v>69013.599999999991</v>
      </c>
      <c r="G374" s="54">
        <f t="shared" ref="G374" si="194">G375</f>
        <v>102087.59999999999</v>
      </c>
      <c r="H374" s="54">
        <f t="shared" ref="H374" si="195">H375</f>
        <v>104387.59999999999</v>
      </c>
    </row>
    <row r="375" spans="1:8">
      <c r="A375" s="205" t="s">
        <v>147</v>
      </c>
      <c r="B375" s="20" t="s">
        <v>497</v>
      </c>
      <c r="C375" s="20"/>
      <c r="D375" s="3"/>
      <c r="E375" s="3"/>
      <c r="F375" s="7">
        <f>F376+F380+F383+F386</f>
        <v>69013.599999999991</v>
      </c>
      <c r="G375" s="7">
        <f t="shared" ref="G375:H375" si="196">G376+G380+G383+G386</f>
        <v>102087.59999999999</v>
      </c>
      <c r="H375" s="7">
        <f t="shared" si="196"/>
        <v>104387.59999999999</v>
      </c>
    </row>
    <row r="376" spans="1:8" ht="31.5">
      <c r="A376" s="81" t="s">
        <v>498</v>
      </c>
      <c r="B376" s="20" t="s">
        <v>499</v>
      </c>
      <c r="C376" s="20"/>
      <c r="D376" s="3"/>
      <c r="E376" s="3"/>
      <c r="F376" s="7">
        <f>F377</f>
        <v>7607.4</v>
      </c>
      <c r="G376" s="7">
        <f t="shared" ref="G376:H376" si="197">G377</f>
        <v>13700</v>
      </c>
      <c r="H376" s="7">
        <f t="shared" si="197"/>
        <v>15000</v>
      </c>
    </row>
    <row r="377" spans="1:8">
      <c r="A377" s="49" t="s">
        <v>18</v>
      </c>
      <c r="B377" s="20" t="s">
        <v>548</v>
      </c>
      <c r="C377" s="20"/>
      <c r="D377" s="3"/>
      <c r="E377" s="3"/>
      <c r="F377" s="7">
        <f>F378+F379</f>
        <v>7607.4</v>
      </c>
      <c r="G377" s="7">
        <f t="shared" ref="G377:H377" si="198">G378</f>
        <v>13700</v>
      </c>
      <c r="H377" s="7">
        <f t="shared" si="198"/>
        <v>15000</v>
      </c>
    </row>
    <row r="378" spans="1:8" ht="31.5">
      <c r="A378" s="22" t="s">
        <v>22</v>
      </c>
      <c r="B378" s="20" t="s">
        <v>548</v>
      </c>
      <c r="C378" s="20">
        <v>200</v>
      </c>
      <c r="D378" s="3" t="s">
        <v>61</v>
      </c>
      <c r="E378" s="3" t="s">
        <v>24</v>
      </c>
      <c r="F378" s="7">
        <f>Ведомственная!G495</f>
        <v>7601.7</v>
      </c>
      <c r="G378" s="7">
        <f>Ведомственная!H495</f>
        <v>13700</v>
      </c>
      <c r="H378" s="7">
        <f>Ведомственная!I495</f>
        <v>15000</v>
      </c>
    </row>
    <row r="379" spans="1:8">
      <c r="A379" s="22" t="s">
        <v>10</v>
      </c>
      <c r="B379" s="20" t="s">
        <v>548</v>
      </c>
      <c r="C379" s="20">
        <v>800</v>
      </c>
      <c r="D379" s="3" t="s">
        <v>61</v>
      </c>
      <c r="E379" s="3" t="s">
        <v>24</v>
      </c>
      <c r="F379" s="7">
        <f>Ведомственная!G496</f>
        <v>5.7</v>
      </c>
      <c r="G379" s="7"/>
      <c r="H379" s="7"/>
    </row>
    <row r="380" spans="1:8" ht="31.5">
      <c r="A380" s="8" t="s">
        <v>500</v>
      </c>
      <c r="B380" s="20" t="s">
        <v>501</v>
      </c>
      <c r="C380" s="20"/>
      <c r="D380" s="3"/>
      <c r="E380" s="3"/>
      <c r="F380" s="7">
        <f>F381</f>
        <v>1883.3</v>
      </c>
      <c r="G380" s="7">
        <f t="shared" ref="G380:H380" si="199">G381</f>
        <v>6000</v>
      </c>
      <c r="H380" s="7">
        <f t="shared" si="199"/>
        <v>7000</v>
      </c>
    </row>
    <row r="381" spans="1:8">
      <c r="A381" s="49" t="s">
        <v>18</v>
      </c>
      <c r="B381" s="20" t="s">
        <v>549</v>
      </c>
      <c r="C381" s="20"/>
      <c r="D381" s="3"/>
      <c r="E381" s="3"/>
      <c r="F381" s="7">
        <f>F382</f>
        <v>1883.3</v>
      </c>
      <c r="G381" s="7">
        <f t="shared" ref="G381:H381" si="200">G382</f>
        <v>6000</v>
      </c>
      <c r="H381" s="7">
        <f t="shared" si="200"/>
        <v>7000</v>
      </c>
    </row>
    <row r="382" spans="1:8" ht="31.5">
      <c r="A382" s="22" t="s">
        <v>22</v>
      </c>
      <c r="B382" s="20" t="s">
        <v>549</v>
      </c>
      <c r="C382" s="20">
        <v>200</v>
      </c>
      <c r="D382" s="3" t="s">
        <v>61</v>
      </c>
      <c r="E382" s="3" t="s">
        <v>24</v>
      </c>
      <c r="F382" s="7">
        <f>Ведомственная!G499</f>
        <v>1883.3</v>
      </c>
      <c r="G382" s="7">
        <f>Ведомственная!H499</f>
        <v>6000</v>
      </c>
      <c r="H382" s="7">
        <f>Ведомственная!I499</f>
        <v>7000</v>
      </c>
    </row>
    <row r="383" spans="1:8" ht="31.5">
      <c r="A383" s="81" t="s">
        <v>502</v>
      </c>
      <c r="B383" s="20" t="s">
        <v>503</v>
      </c>
      <c r="C383" s="20"/>
      <c r="D383" s="3"/>
      <c r="E383" s="3"/>
      <c r="F383" s="7">
        <f>F384</f>
        <v>1173.3</v>
      </c>
      <c r="G383" s="7">
        <f t="shared" ref="G383:H383" si="201">G384</f>
        <v>3000</v>
      </c>
      <c r="H383" s="7">
        <f t="shared" si="201"/>
        <v>3000</v>
      </c>
    </row>
    <row r="384" spans="1:8">
      <c r="A384" s="49" t="s">
        <v>18</v>
      </c>
      <c r="B384" s="20" t="s">
        <v>550</v>
      </c>
      <c r="C384" s="20"/>
      <c r="D384" s="3"/>
      <c r="E384" s="3"/>
      <c r="F384" s="7">
        <f>F385</f>
        <v>1173.3</v>
      </c>
      <c r="G384" s="7">
        <f t="shared" ref="G384:H384" si="202">G385</f>
        <v>3000</v>
      </c>
      <c r="H384" s="7">
        <f t="shared" si="202"/>
        <v>3000</v>
      </c>
    </row>
    <row r="385" spans="1:8" ht="31.5">
      <c r="A385" s="22" t="s">
        <v>22</v>
      </c>
      <c r="B385" s="20" t="s">
        <v>550</v>
      </c>
      <c r="C385" s="20">
        <v>200</v>
      </c>
      <c r="D385" s="3" t="s">
        <v>61</v>
      </c>
      <c r="E385" s="3" t="s">
        <v>24</v>
      </c>
      <c r="F385" s="7">
        <f>Ведомственная!G502</f>
        <v>1173.3</v>
      </c>
      <c r="G385" s="7">
        <f>Ведомственная!H502</f>
        <v>3000</v>
      </c>
      <c r="H385" s="7">
        <f>Ведомственная!I502</f>
        <v>3000</v>
      </c>
    </row>
    <row r="386" spans="1:8" ht="47.25">
      <c r="A386" s="81" t="s">
        <v>764</v>
      </c>
      <c r="B386" s="20" t="s">
        <v>504</v>
      </c>
      <c r="C386" s="20"/>
      <c r="D386" s="3"/>
      <c r="E386" s="3"/>
      <c r="F386" s="7">
        <f>F387</f>
        <v>58349.599999999999</v>
      </c>
      <c r="G386" s="7">
        <f t="shared" ref="G386:H386" si="203">G387</f>
        <v>79387.599999999991</v>
      </c>
      <c r="H386" s="7">
        <f t="shared" si="203"/>
        <v>79387.599999999991</v>
      </c>
    </row>
    <row r="387" spans="1:8">
      <c r="A387" s="81" t="s">
        <v>216</v>
      </c>
      <c r="B387" s="20" t="s">
        <v>551</v>
      </c>
      <c r="C387" s="20"/>
      <c r="D387" s="3"/>
      <c r="E387" s="3"/>
      <c r="F387" s="7">
        <f>SUM(F388:F390)</f>
        <v>58349.599999999999</v>
      </c>
      <c r="G387" s="7">
        <f>SUM(G388:G390)</f>
        <v>79387.599999999991</v>
      </c>
      <c r="H387" s="7">
        <f>SUM(H388:H390)</f>
        <v>79387.599999999991</v>
      </c>
    </row>
    <row r="388" spans="1:8" ht="63">
      <c r="A388" s="2" t="s">
        <v>21</v>
      </c>
      <c r="B388" s="20" t="s">
        <v>551</v>
      </c>
      <c r="C388" s="20">
        <v>100</v>
      </c>
      <c r="D388" s="3" t="s">
        <v>61</v>
      </c>
      <c r="E388" s="3" t="s">
        <v>24</v>
      </c>
      <c r="F388" s="7">
        <f>Ведомственная!G505</f>
        <v>57835.3</v>
      </c>
      <c r="G388" s="7">
        <f>Ведомственная!H505</f>
        <v>78215.199999999997</v>
      </c>
      <c r="H388" s="7">
        <f>Ведомственная!I505</f>
        <v>78215.199999999997</v>
      </c>
    </row>
    <row r="389" spans="1:8" ht="31.5">
      <c r="A389" s="203" t="s">
        <v>22</v>
      </c>
      <c r="B389" s="20" t="s">
        <v>551</v>
      </c>
      <c r="C389" s="20">
        <v>200</v>
      </c>
      <c r="D389" s="3" t="s">
        <v>61</v>
      </c>
      <c r="E389" s="3" t="s">
        <v>24</v>
      </c>
      <c r="F389" s="7">
        <f>Ведомственная!G506</f>
        <v>306.7</v>
      </c>
      <c r="G389" s="7">
        <f>Ведомственная!H506</f>
        <v>964.9</v>
      </c>
      <c r="H389" s="7">
        <f>Ведомственная!I506</f>
        <v>964.9</v>
      </c>
    </row>
    <row r="390" spans="1:8">
      <c r="A390" s="205" t="s">
        <v>10</v>
      </c>
      <c r="B390" s="20" t="s">
        <v>551</v>
      </c>
      <c r="C390" s="20">
        <v>800</v>
      </c>
      <c r="D390" s="3" t="s">
        <v>61</v>
      </c>
      <c r="E390" s="3" t="s">
        <v>24</v>
      </c>
      <c r="F390" s="7">
        <f>Ведомственная!G507</f>
        <v>207.6</v>
      </c>
      <c r="G390" s="7">
        <f>Ведомственная!H507</f>
        <v>207.5</v>
      </c>
      <c r="H390" s="7">
        <f>Ведомственная!I507</f>
        <v>207.5</v>
      </c>
    </row>
    <row r="391" spans="1:8" ht="47.25">
      <c r="A391" s="51" t="s">
        <v>707</v>
      </c>
      <c r="B391" s="52" t="s">
        <v>231</v>
      </c>
      <c r="C391" s="52"/>
      <c r="D391" s="56"/>
      <c r="E391" s="56"/>
      <c r="F391" s="54">
        <f>F392+F396</f>
        <v>21525.5</v>
      </c>
      <c r="G391" s="54">
        <f t="shared" ref="G391:H391" si="204">G392+G396</f>
        <v>30105.9</v>
      </c>
      <c r="H391" s="54">
        <f t="shared" si="204"/>
        <v>30799</v>
      </c>
    </row>
    <row r="392" spans="1:8">
      <c r="A392" s="49" t="s">
        <v>184</v>
      </c>
      <c r="B392" s="20" t="s">
        <v>540</v>
      </c>
      <c r="C392" s="20"/>
      <c r="D392" s="3"/>
      <c r="E392" s="3"/>
      <c r="F392" s="7">
        <f>F393</f>
        <v>7531.7</v>
      </c>
      <c r="G392" s="7">
        <f t="shared" ref="G392" si="205">G393</f>
        <v>11261.9</v>
      </c>
      <c r="H392" s="7">
        <f t="shared" ref="H392" si="206">H393</f>
        <v>0</v>
      </c>
    </row>
    <row r="393" spans="1:8" ht="47.25">
      <c r="A393" s="81" t="s">
        <v>547</v>
      </c>
      <c r="B393" s="20" t="s">
        <v>541</v>
      </c>
      <c r="C393" s="20"/>
      <c r="D393" s="3"/>
      <c r="E393" s="3"/>
      <c r="F393" s="7">
        <f>F394</f>
        <v>7531.7</v>
      </c>
      <c r="G393" s="7">
        <f t="shared" ref="G393:H393" si="207">G394</f>
        <v>11261.9</v>
      </c>
      <c r="H393" s="7">
        <f t="shared" si="207"/>
        <v>0</v>
      </c>
    </row>
    <row r="394" spans="1:8" ht="47.25">
      <c r="A394" s="81" t="s">
        <v>542</v>
      </c>
      <c r="B394" s="20" t="s">
        <v>543</v>
      </c>
      <c r="C394" s="20"/>
      <c r="D394" s="3"/>
      <c r="E394" s="3"/>
      <c r="F394" s="7">
        <f>F395</f>
        <v>7531.7</v>
      </c>
      <c r="G394" s="7">
        <f>G395</f>
        <v>11261.9</v>
      </c>
      <c r="H394" s="7">
        <f>H395</f>
        <v>0</v>
      </c>
    </row>
    <row r="395" spans="1:8" ht="31.5">
      <c r="A395" s="205" t="s">
        <v>22</v>
      </c>
      <c r="B395" s="20" t="s">
        <v>543</v>
      </c>
      <c r="C395" s="20">
        <v>200</v>
      </c>
      <c r="D395" s="3" t="s">
        <v>24</v>
      </c>
      <c r="E395" s="3" t="s">
        <v>14</v>
      </c>
      <c r="F395" s="7">
        <f>Ведомственная!G165</f>
        <v>7531.7</v>
      </c>
      <c r="G395" s="7">
        <f>Ведомственная!H165</f>
        <v>11261.9</v>
      </c>
      <c r="H395" s="7">
        <f>Ведомственная!I165</f>
        <v>0</v>
      </c>
    </row>
    <row r="396" spans="1:8">
      <c r="A396" s="205" t="s">
        <v>147</v>
      </c>
      <c r="B396" s="20" t="s">
        <v>544</v>
      </c>
      <c r="C396" s="20"/>
      <c r="D396" s="3"/>
      <c r="E396" s="3"/>
      <c r="F396" s="7">
        <f>F397</f>
        <v>13993.8</v>
      </c>
      <c r="G396" s="7">
        <f t="shared" ref="G396:H396" si="208">G397</f>
        <v>18844</v>
      </c>
      <c r="H396" s="7">
        <f t="shared" si="208"/>
        <v>30799</v>
      </c>
    </row>
    <row r="397" spans="1:8" ht="94.5">
      <c r="A397" s="205" t="s">
        <v>843</v>
      </c>
      <c r="B397" s="20" t="s">
        <v>545</v>
      </c>
      <c r="C397" s="20"/>
      <c r="D397" s="3"/>
      <c r="E397" s="3"/>
      <c r="F397" s="7">
        <f>F398</f>
        <v>13993.8</v>
      </c>
      <c r="G397" s="7">
        <f t="shared" ref="G397:H397" si="209">G398</f>
        <v>18844</v>
      </c>
      <c r="H397" s="7">
        <f t="shared" si="209"/>
        <v>30799</v>
      </c>
    </row>
    <row r="398" spans="1:8">
      <c r="A398" s="49" t="s">
        <v>18</v>
      </c>
      <c r="B398" s="20" t="s">
        <v>546</v>
      </c>
      <c r="C398" s="20"/>
      <c r="D398" s="3"/>
      <c r="E398" s="3"/>
      <c r="F398" s="7">
        <f>F399</f>
        <v>13993.8</v>
      </c>
      <c r="G398" s="7">
        <f t="shared" ref="G398:H398" si="210">G399</f>
        <v>18844</v>
      </c>
      <c r="H398" s="7">
        <f t="shared" si="210"/>
        <v>30799</v>
      </c>
    </row>
    <row r="399" spans="1:8" ht="31.5">
      <c r="A399" s="205" t="s">
        <v>22</v>
      </c>
      <c r="B399" s="20" t="s">
        <v>546</v>
      </c>
      <c r="C399" s="20">
        <v>200</v>
      </c>
      <c r="D399" s="3" t="s">
        <v>24</v>
      </c>
      <c r="E399" s="3" t="s">
        <v>14</v>
      </c>
      <c r="F399" s="7">
        <f>Ведомственная!G169</f>
        <v>13993.8</v>
      </c>
      <c r="G399" s="7">
        <f>Ведомственная!H169</f>
        <v>18844</v>
      </c>
      <c r="H399" s="7">
        <f>Ведомственная!I169</f>
        <v>30799</v>
      </c>
    </row>
    <row r="400" spans="1:8" ht="47.25">
      <c r="A400" s="51" t="s">
        <v>708</v>
      </c>
      <c r="B400" s="52" t="s">
        <v>193</v>
      </c>
      <c r="C400" s="52"/>
      <c r="D400" s="56"/>
      <c r="E400" s="56"/>
      <c r="F400" s="54">
        <f>F401</f>
        <v>123386.50000000001</v>
      </c>
      <c r="G400" s="54">
        <f t="shared" ref="G400:H400" si="211">G401</f>
        <v>152897</v>
      </c>
      <c r="H400" s="54">
        <f t="shared" si="211"/>
        <v>152897</v>
      </c>
    </row>
    <row r="401" spans="1:8">
      <c r="A401" s="205" t="s">
        <v>147</v>
      </c>
      <c r="B401" s="20" t="s">
        <v>194</v>
      </c>
      <c r="C401" s="20"/>
      <c r="D401" s="3"/>
      <c r="E401" s="3"/>
      <c r="F401" s="7">
        <f>F402+F415</f>
        <v>123386.50000000001</v>
      </c>
      <c r="G401" s="7">
        <f t="shared" ref="G401:H401" si="212">G402+G415</f>
        <v>152897</v>
      </c>
      <c r="H401" s="7">
        <f t="shared" si="212"/>
        <v>152897</v>
      </c>
    </row>
    <row r="402" spans="1:8" ht="31.5">
      <c r="A402" s="205" t="s">
        <v>735</v>
      </c>
      <c r="B402" s="20" t="s">
        <v>195</v>
      </c>
      <c r="C402" s="20"/>
      <c r="D402" s="3"/>
      <c r="E402" s="3"/>
      <c r="F402" s="7">
        <f>F403+F406+F409+F411</f>
        <v>93522.000000000015</v>
      </c>
      <c r="G402" s="7">
        <f t="shared" ref="G402:H402" si="213">G403+G406+G409+G411</f>
        <v>115497</v>
      </c>
      <c r="H402" s="7">
        <f t="shared" si="213"/>
        <v>115497</v>
      </c>
    </row>
    <row r="403" spans="1:8">
      <c r="A403" s="205" t="s">
        <v>27</v>
      </c>
      <c r="B403" s="142" t="s">
        <v>196</v>
      </c>
      <c r="C403" s="142"/>
      <c r="D403" s="3"/>
      <c r="E403" s="3"/>
      <c r="F403" s="7">
        <f>F404+F405</f>
        <v>69107.200000000012</v>
      </c>
      <c r="G403" s="7">
        <f t="shared" ref="G403:H403" si="214">G404+G405</f>
        <v>72128.700000000012</v>
      </c>
      <c r="H403" s="7">
        <f t="shared" si="214"/>
        <v>72128.700000000012</v>
      </c>
    </row>
    <row r="404" spans="1:8" ht="63">
      <c r="A404" s="2" t="s">
        <v>21</v>
      </c>
      <c r="B404" s="142" t="s">
        <v>196</v>
      </c>
      <c r="C404" s="142" t="s">
        <v>31</v>
      </c>
      <c r="D404" s="3" t="s">
        <v>17</v>
      </c>
      <c r="E404" s="3" t="s">
        <v>26</v>
      </c>
      <c r="F404" s="7">
        <f>Ведомственная!G619</f>
        <v>69090.600000000006</v>
      </c>
      <c r="G404" s="7">
        <f>Ведомственная!H619</f>
        <v>72112.100000000006</v>
      </c>
      <c r="H404" s="7">
        <f>Ведомственная!I619</f>
        <v>72112.100000000006</v>
      </c>
    </row>
    <row r="405" spans="1:8" ht="31.5">
      <c r="A405" s="205" t="s">
        <v>22</v>
      </c>
      <c r="B405" s="142" t="s">
        <v>196</v>
      </c>
      <c r="C405" s="142" t="s">
        <v>32</v>
      </c>
      <c r="D405" s="3" t="s">
        <v>17</v>
      </c>
      <c r="E405" s="3" t="s">
        <v>26</v>
      </c>
      <c r="F405" s="7">
        <f>Ведомственная!G620</f>
        <v>16.600000000000001</v>
      </c>
      <c r="G405" s="7">
        <f>Ведомственная!H620</f>
        <v>16.600000000000001</v>
      </c>
      <c r="H405" s="7">
        <f>Ведомственная!I620</f>
        <v>16.600000000000001</v>
      </c>
    </row>
    <row r="406" spans="1:8">
      <c r="A406" s="205" t="s">
        <v>35</v>
      </c>
      <c r="B406" s="20" t="s">
        <v>197</v>
      </c>
      <c r="C406" s="20"/>
      <c r="D406" s="3"/>
      <c r="E406" s="3"/>
      <c r="F406" s="7">
        <f>SUM(F407:F408)</f>
        <v>254.10000000000002</v>
      </c>
      <c r="G406" s="7">
        <f t="shared" ref="G406:H406" si="215">SUM(G407:G408)</f>
        <v>252.70000000000002</v>
      </c>
      <c r="H406" s="7">
        <f t="shared" si="215"/>
        <v>252.70000000000002</v>
      </c>
    </row>
    <row r="407" spans="1:8" ht="31.5">
      <c r="A407" s="205" t="s">
        <v>22</v>
      </c>
      <c r="B407" s="20" t="s">
        <v>197</v>
      </c>
      <c r="C407" s="20">
        <v>200</v>
      </c>
      <c r="D407" s="3" t="s">
        <v>17</v>
      </c>
      <c r="E407" s="3" t="s">
        <v>34</v>
      </c>
      <c r="F407" s="7">
        <f>Ведомственная!G630</f>
        <v>251.3</v>
      </c>
      <c r="G407" s="7">
        <f>Ведомственная!H630</f>
        <v>251.3</v>
      </c>
      <c r="H407" s="7">
        <f>Ведомственная!I630</f>
        <v>251.3</v>
      </c>
    </row>
    <row r="408" spans="1:8">
      <c r="A408" s="205" t="s">
        <v>10</v>
      </c>
      <c r="B408" s="20" t="s">
        <v>197</v>
      </c>
      <c r="C408" s="20">
        <v>800</v>
      </c>
      <c r="D408" s="3" t="s">
        <v>17</v>
      </c>
      <c r="E408" s="3" t="s">
        <v>34</v>
      </c>
      <c r="F408" s="7">
        <f>Ведомственная!G631</f>
        <v>2.8</v>
      </c>
      <c r="G408" s="7">
        <f>Ведомственная!H631</f>
        <v>1.4</v>
      </c>
      <c r="H408" s="7">
        <f>Ведомственная!I631</f>
        <v>1.4</v>
      </c>
    </row>
    <row r="409" spans="1:8" ht="31.5">
      <c r="A409" s="205" t="s">
        <v>37</v>
      </c>
      <c r="B409" s="20" t="s">
        <v>198</v>
      </c>
      <c r="C409" s="20"/>
      <c r="D409" s="3"/>
      <c r="E409" s="3"/>
      <c r="F409" s="7">
        <f>F410</f>
        <v>333.7</v>
      </c>
      <c r="G409" s="7">
        <f t="shared" ref="G409:H409" si="216">G410</f>
        <v>333.7</v>
      </c>
      <c r="H409" s="7">
        <f t="shared" si="216"/>
        <v>333.7</v>
      </c>
    </row>
    <row r="410" spans="1:8" ht="31.5">
      <c r="A410" s="205" t="s">
        <v>22</v>
      </c>
      <c r="B410" s="20" t="s">
        <v>198</v>
      </c>
      <c r="C410" s="20">
        <v>200</v>
      </c>
      <c r="D410" s="3" t="s">
        <v>17</v>
      </c>
      <c r="E410" s="3" t="s">
        <v>34</v>
      </c>
      <c r="F410" s="7">
        <f>Ведомственная!G633</f>
        <v>333.7</v>
      </c>
      <c r="G410" s="7">
        <f>Ведомственная!H633</f>
        <v>333.7</v>
      </c>
      <c r="H410" s="7">
        <f>Ведомственная!I633</f>
        <v>333.7</v>
      </c>
    </row>
    <row r="411" spans="1:8" ht="31.5">
      <c r="A411" s="205" t="s">
        <v>38</v>
      </c>
      <c r="B411" s="20" t="s">
        <v>199</v>
      </c>
      <c r="C411" s="20"/>
      <c r="D411" s="3"/>
      <c r="E411" s="3"/>
      <c r="F411" s="7">
        <f>SUM(F412:F414)</f>
        <v>23827</v>
      </c>
      <c r="G411" s="7">
        <f t="shared" ref="G411:H411" si="217">SUM(G412:G414)</f>
        <v>42781.899999999994</v>
      </c>
      <c r="H411" s="7">
        <f t="shared" si="217"/>
        <v>42781.899999999994</v>
      </c>
    </row>
    <row r="412" spans="1:8" ht="31.5">
      <c r="A412" s="205" t="s">
        <v>22</v>
      </c>
      <c r="B412" s="20" t="s">
        <v>199</v>
      </c>
      <c r="C412" s="20">
        <v>200</v>
      </c>
      <c r="D412" s="3" t="s">
        <v>17</v>
      </c>
      <c r="E412" s="3" t="s">
        <v>34</v>
      </c>
      <c r="F412" s="7">
        <f>Ведомственная!G635</f>
        <v>23602.2</v>
      </c>
      <c r="G412" s="7">
        <f>Ведомственная!H635</f>
        <v>42557.7</v>
      </c>
      <c r="H412" s="7">
        <f>Ведомственная!I635</f>
        <v>42557.7</v>
      </c>
    </row>
    <row r="413" spans="1:8" ht="31.5">
      <c r="A413" s="205" t="s">
        <v>22</v>
      </c>
      <c r="B413" s="20" t="s">
        <v>199</v>
      </c>
      <c r="C413" s="20">
        <v>200</v>
      </c>
      <c r="D413" s="3" t="s">
        <v>47</v>
      </c>
      <c r="E413" s="3" t="s">
        <v>61</v>
      </c>
      <c r="F413" s="7">
        <f>Ведомственная!G651</f>
        <v>224.2</v>
      </c>
      <c r="G413" s="7">
        <f>Ведомственная!H651</f>
        <v>224.2</v>
      </c>
      <c r="H413" s="7">
        <f>Ведомственная!I651</f>
        <v>224.2</v>
      </c>
    </row>
    <row r="414" spans="1:8">
      <c r="A414" s="216" t="s">
        <v>10</v>
      </c>
      <c r="B414" s="20" t="s">
        <v>199</v>
      </c>
      <c r="C414" s="20">
        <v>800</v>
      </c>
      <c r="D414" s="3" t="s">
        <v>17</v>
      </c>
      <c r="E414" s="3" t="s">
        <v>34</v>
      </c>
      <c r="F414" s="7">
        <f>Ведомственная!G636</f>
        <v>0.6</v>
      </c>
      <c r="G414" s="7">
        <f>Ведомственная!H636</f>
        <v>0</v>
      </c>
      <c r="H414" s="7">
        <f>Ведомственная!I636</f>
        <v>0</v>
      </c>
    </row>
    <row r="415" spans="1:8" ht="31.5">
      <c r="A415" s="174" t="s">
        <v>806</v>
      </c>
      <c r="B415" s="20" t="s">
        <v>726</v>
      </c>
      <c r="C415" s="20"/>
      <c r="D415" s="3"/>
      <c r="E415" s="3"/>
      <c r="F415" s="7">
        <f>F416</f>
        <v>29864.5</v>
      </c>
      <c r="G415" s="7">
        <f t="shared" ref="G415:H415" si="218">G416</f>
        <v>37400</v>
      </c>
      <c r="H415" s="7">
        <f t="shared" si="218"/>
        <v>37400</v>
      </c>
    </row>
    <row r="416" spans="1:8">
      <c r="A416" s="175" t="s">
        <v>727</v>
      </c>
      <c r="B416" s="20" t="s">
        <v>855</v>
      </c>
      <c r="C416" s="20"/>
      <c r="D416" s="3"/>
      <c r="E416" s="3"/>
      <c r="F416" s="7">
        <f>F417</f>
        <v>29864.5</v>
      </c>
      <c r="G416" s="7">
        <f t="shared" ref="G416:H416" si="219">G417</f>
        <v>37400</v>
      </c>
      <c r="H416" s="7">
        <f t="shared" si="219"/>
        <v>37400</v>
      </c>
    </row>
    <row r="417" spans="1:8">
      <c r="A417" s="205" t="s">
        <v>724</v>
      </c>
      <c r="B417" s="20" t="s">
        <v>855</v>
      </c>
      <c r="C417" s="20">
        <v>700</v>
      </c>
      <c r="D417" s="3" t="s">
        <v>34</v>
      </c>
      <c r="E417" s="3" t="s">
        <v>17</v>
      </c>
      <c r="F417" s="7">
        <f>Ведомственная!G663</f>
        <v>29864.5</v>
      </c>
      <c r="G417" s="7">
        <f>Ведомственная!H663</f>
        <v>37400</v>
      </c>
      <c r="H417" s="7">
        <f>Ведомственная!I663</f>
        <v>37400</v>
      </c>
    </row>
    <row r="418" spans="1:8" ht="31.5">
      <c r="A418" s="51" t="s">
        <v>709</v>
      </c>
      <c r="B418" s="52" t="s">
        <v>191</v>
      </c>
      <c r="C418" s="52"/>
      <c r="D418" s="56"/>
      <c r="E418" s="56"/>
      <c r="F418" s="54">
        <f>F419</f>
        <v>1042131.1</v>
      </c>
      <c r="G418" s="54">
        <f t="shared" ref="G418:H418" si="220">G419</f>
        <v>1077405.9000000001</v>
      </c>
      <c r="H418" s="54">
        <f t="shared" si="220"/>
        <v>1099337.7999999998</v>
      </c>
    </row>
    <row r="419" spans="1:8">
      <c r="A419" s="205" t="s">
        <v>143</v>
      </c>
      <c r="B419" s="20" t="s">
        <v>192</v>
      </c>
      <c r="C419" s="20"/>
      <c r="D419" s="3"/>
      <c r="E419" s="3"/>
      <c r="F419" s="7">
        <f>F420+F454+F466+F476+F480+F547+F550</f>
        <v>1042131.1</v>
      </c>
      <c r="G419" s="7">
        <f>G420+G454+G466+G476+G480+G547+G550</f>
        <v>1077405.9000000001</v>
      </c>
      <c r="H419" s="7">
        <f>H420+H454+H466+H476+H480+H547+H550</f>
        <v>1099337.7999999998</v>
      </c>
    </row>
    <row r="420" spans="1:8" ht="31.5">
      <c r="A420" s="205" t="s">
        <v>357</v>
      </c>
      <c r="B420" s="20" t="s">
        <v>337</v>
      </c>
      <c r="C420" s="20"/>
      <c r="D420" s="3"/>
      <c r="E420" s="3"/>
      <c r="F420" s="7">
        <f>F421+F424+F426+F428+F431+F434+F437+F440+F442+F445+F448+F451</f>
        <v>76367.5</v>
      </c>
      <c r="G420" s="7">
        <f t="shared" ref="G420:H420" si="221">G421+G424+G426+G428+G431+G434+G437+G440+G442+G445+G448+G451</f>
        <v>79246.899999999994</v>
      </c>
      <c r="H420" s="7">
        <f t="shared" si="221"/>
        <v>79312.799999999988</v>
      </c>
    </row>
    <row r="421" spans="1:8">
      <c r="A421" s="205" t="s">
        <v>27</v>
      </c>
      <c r="B421" s="20" t="s">
        <v>338</v>
      </c>
      <c r="C421" s="20"/>
      <c r="D421" s="3"/>
      <c r="E421" s="3"/>
      <c r="F421" s="7">
        <f>F422+F423</f>
        <v>18078.5</v>
      </c>
      <c r="G421" s="7">
        <f t="shared" ref="G421:H421" si="222">G422+G423</f>
        <v>20896</v>
      </c>
      <c r="H421" s="7">
        <f t="shared" si="222"/>
        <v>20896</v>
      </c>
    </row>
    <row r="422" spans="1:8" ht="63">
      <c r="A422" s="205" t="s">
        <v>21</v>
      </c>
      <c r="B422" s="20" t="s">
        <v>338</v>
      </c>
      <c r="C422" s="20">
        <v>100</v>
      </c>
      <c r="D422" s="3" t="s">
        <v>14</v>
      </c>
      <c r="E422" s="3" t="s">
        <v>26</v>
      </c>
      <c r="F422" s="7">
        <f>Ведомственная!G778</f>
        <v>18064.400000000001</v>
      </c>
      <c r="G422" s="7">
        <f>Ведомственная!H778</f>
        <v>20878.8</v>
      </c>
      <c r="H422" s="7">
        <f>Ведомственная!I778</f>
        <v>20878.8</v>
      </c>
    </row>
    <row r="423" spans="1:8" ht="31.5">
      <c r="A423" s="205" t="s">
        <v>22</v>
      </c>
      <c r="B423" s="20" t="s">
        <v>338</v>
      </c>
      <c r="C423" s="20">
        <v>200</v>
      </c>
      <c r="D423" s="3" t="s">
        <v>14</v>
      </c>
      <c r="E423" s="3" t="s">
        <v>26</v>
      </c>
      <c r="F423" s="7">
        <f>Ведомственная!G779</f>
        <v>14.1</v>
      </c>
      <c r="G423" s="7">
        <f>Ведомственная!H779</f>
        <v>17.2</v>
      </c>
      <c r="H423" s="7">
        <f>Ведомственная!I779</f>
        <v>17.2</v>
      </c>
    </row>
    <row r="424" spans="1:8">
      <c r="A424" s="205" t="s">
        <v>35</v>
      </c>
      <c r="B424" s="20" t="s">
        <v>339</v>
      </c>
      <c r="C424" s="20"/>
      <c r="D424" s="3"/>
      <c r="E424" s="3"/>
      <c r="F424" s="7">
        <f>Ведомственная!G780</f>
        <v>564.5</v>
      </c>
      <c r="G424" s="7">
        <f>Ведомственная!H780</f>
        <v>466.3</v>
      </c>
      <c r="H424" s="7">
        <f>Ведомственная!I780</f>
        <v>466.3</v>
      </c>
    </row>
    <row r="425" spans="1:8" ht="31.5">
      <c r="A425" s="205" t="s">
        <v>22</v>
      </c>
      <c r="B425" s="20" t="s">
        <v>339</v>
      </c>
      <c r="C425" s="20">
        <v>200</v>
      </c>
      <c r="D425" s="3" t="s">
        <v>14</v>
      </c>
      <c r="E425" s="3" t="s">
        <v>26</v>
      </c>
      <c r="F425" s="7">
        <f>Ведомственная!G781</f>
        <v>564.5</v>
      </c>
      <c r="G425" s="7">
        <f>Ведомственная!H781</f>
        <v>466.3</v>
      </c>
      <c r="H425" s="7">
        <f>Ведомственная!I781</f>
        <v>466.3</v>
      </c>
    </row>
    <row r="426" spans="1:8" ht="31.5">
      <c r="A426" s="205" t="s">
        <v>37</v>
      </c>
      <c r="B426" s="20" t="s">
        <v>340</v>
      </c>
      <c r="C426" s="20"/>
      <c r="D426" s="3"/>
      <c r="E426" s="3"/>
      <c r="F426" s="7">
        <f>Ведомственная!G782</f>
        <v>1026.4000000000001</v>
      </c>
      <c r="G426" s="7">
        <f>Ведомственная!H782</f>
        <v>1128.5999999999999</v>
      </c>
      <c r="H426" s="7">
        <f>Ведомственная!I782</f>
        <v>1128.5999999999999</v>
      </c>
    </row>
    <row r="427" spans="1:8" ht="31.5">
      <c r="A427" s="205" t="s">
        <v>22</v>
      </c>
      <c r="B427" s="20" t="s">
        <v>340</v>
      </c>
      <c r="C427" s="20">
        <v>200</v>
      </c>
      <c r="D427" s="3" t="s">
        <v>14</v>
      </c>
      <c r="E427" s="3" t="s">
        <v>26</v>
      </c>
      <c r="F427" s="7">
        <f>Ведомственная!G783</f>
        <v>1026.4000000000001</v>
      </c>
      <c r="G427" s="7">
        <f>Ведомственная!H783</f>
        <v>1128.5999999999999</v>
      </c>
      <c r="H427" s="7">
        <f>Ведомственная!I783</f>
        <v>1128.5999999999999</v>
      </c>
    </row>
    <row r="428" spans="1:8" ht="31.5">
      <c r="A428" s="205" t="s">
        <v>38</v>
      </c>
      <c r="B428" s="20" t="s">
        <v>341</v>
      </c>
      <c r="C428" s="20"/>
      <c r="D428" s="3"/>
      <c r="E428" s="3"/>
      <c r="F428" s="7">
        <f>Ведомственная!G784</f>
        <v>700.1</v>
      </c>
      <c r="G428" s="7">
        <f>Ведомственная!H784</f>
        <v>544.6</v>
      </c>
      <c r="H428" s="7">
        <f>Ведомственная!I784</f>
        <v>544.6</v>
      </c>
    </row>
    <row r="429" spans="1:8" ht="31.5">
      <c r="A429" s="205" t="s">
        <v>22</v>
      </c>
      <c r="B429" s="20" t="s">
        <v>341</v>
      </c>
      <c r="C429" s="20">
        <v>200</v>
      </c>
      <c r="D429" s="3" t="s">
        <v>14</v>
      </c>
      <c r="E429" s="3" t="s">
        <v>26</v>
      </c>
      <c r="F429" s="7">
        <f>Ведомственная!G785</f>
        <v>619.1</v>
      </c>
      <c r="G429" s="7">
        <f>Ведомственная!H785</f>
        <v>448</v>
      </c>
      <c r="H429" s="7">
        <f>Ведомственная!I785</f>
        <v>449.7</v>
      </c>
    </row>
    <row r="430" spans="1:8">
      <c r="A430" s="205" t="s">
        <v>10</v>
      </c>
      <c r="B430" s="20" t="s">
        <v>341</v>
      </c>
      <c r="C430" s="20">
        <v>800</v>
      </c>
      <c r="D430" s="3" t="s">
        <v>14</v>
      </c>
      <c r="E430" s="3" t="s">
        <v>26</v>
      </c>
      <c r="F430" s="7">
        <f>Ведомственная!G786</f>
        <v>81</v>
      </c>
      <c r="G430" s="7">
        <f>Ведомственная!H786</f>
        <v>96.6</v>
      </c>
      <c r="H430" s="7">
        <f>Ведомственная!I786</f>
        <v>94.899999999999991</v>
      </c>
    </row>
    <row r="431" spans="1:8" ht="141.75">
      <c r="A431" s="205" t="s">
        <v>585</v>
      </c>
      <c r="B431" s="20" t="s">
        <v>342</v>
      </c>
      <c r="C431" s="20"/>
      <c r="D431" s="3"/>
      <c r="E431" s="3"/>
      <c r="F431" s="7">
        <f>Ведомственная!G787</f>
        <v>707.4</v>
      </c>
      <c r="G431" s="7">
        <f>Ведомственная!H787</f>
        <v>735.7</v>
      </c>
      <c r="H431" s="7">
        <f>Ведомственная!I787</f>
        <v>765.1</v>
      </c>
    </row>
    <row r="432" spans="1:8" ht="63">
      <c r="A432" s="205" t="s">
        <v>21</v>
      </c>
      <c r="B432" s="20" t="s">
        <v>342</v>
      </c>
      <c r="C432" s="20">
        <v>100</v>
      </c>
      <c r="D432" s="3" t="s">
        <v>14</v>
      </c>
      <c r="E432" s="3" t="s">
        <v>26</v>
      </c>
      <c r="F432" s="7">
        <f>Ведомственная!G788</f>
        <v>600</v>
      </c>
      <c r="G432" s="7">
        <f>Ведомственная!H788</f>
        <v>600</v>
      </c>
      <c r="H432" s="7">
        <f>Ведомственная!I788</f>
        <v>600</v>
      </c>
    </row>
    <row r="433" spans="1:8" ht="31.5">
      <c r="A433" s="205" t="s">
        <v>22</v>
      </c>
      <c r="B433" s="20" t="s">
        <v>342</v>
      </c>
      <c r="C433" s="20">
        <v>200</v>
      </c>
      <c r="D433" s="3" t="s">
        <v>14</v>
      </c>
      <c r="E433" s="3" t="s">
        <v>26</v>
      </c>
      <c r="F433" s="7">
        <f>Ведомственная!G789</f>
        <v>107.4</v>
      </c>
      <c r="G433" s="7">
        <f>Ведомственная!H789</f>
        <v>135.69999999999999</v>
      </c>
      <c r="H433" s="7">
        <f>Ведомственная!I789</f>
        <v>165.1</v>
      </c>
    </row>
    <row r="434" spans="1:8" ht="47.25">
      <c r="A434" s="205" t="s">
        <v>343</v>
      </c>
      <c r="B434" s="20" t="s">
        <v>344</v>
      </c>
      <c r="C434" s="20"/>
      <c r="D434" s="3"/>
      <c r="E434" s="3"/>
      <c r="F434" s="7">
        <f>SUM(F435:F436)</f>
        <v>9450</v>
      </c>
      <c r="G434" s="7">
        <f t="shared" ref="G434:H434" si="223">SUM(G435:G436)</f>
        <v>9450</v>
      </c>
      <c r="H434" s="7">
        <f t="shared" si="223"/>
        <v>9450</v>
      </c>
    </row>
    <row r="435" spans="1:8" ht="63">
      <c r="A435" s="205" t="s">
        <v>21</v>
      </c>
      <c r="B435" s="20" t="s">
        <v>344</v>
      </c>
      <c r="C435" s="20">
        <v>100</v>
      </c>
      <c r="D435" s="3" t="s">
        <v>14</v>
      </c>
      <c r="E435" s="3" t="s">
        <v>26</v>
      </c>
      <c r="F435" s="7">
        <f>Ведомственная!G791</f>
        <v>9401</v>
      </c>
      <c r="G435" s="7">
        <f>Ведомственная!H791</f>
        <v>9401</v>
      </c>
      <c r="H435" s="7">
        <f>Ведомственная!I791</f>
        <v>9401</v>
      </c>
    </row>
    <row r="436" spans="1:8" ht="31.5">
      <c r="A436" s="205" t="s">
        <v>22</v>
      </c>
      <c r="B436" s="20" t="s">
        <v>344</v>
      </c>
      <c r="C436" s="20">
        <v>200</v>
      </c>
      <c r="D436" s="3" t="s">
        <v>47</v>
      </c>
      <c r="E436" s="3" t="s">
        <v>61</v>
      </c>
      <c r="F436" s="7">
        <f>Ведомственная!G671</f>
        <v>49</v>
      </c>
      <c r="G436" s="7">
        <f>Ведомственная!H671</f>
        <v>49</v>
      </c>
      <c r="H436" s="7">
        <f>Ведомственная!I671</f>
        <v>49</v>
      </c>
    </row>
    <row r="437" spans="1:8" ht="47.25">
      <c r="A437" s="205" t="s">
        <v>582</v>
      </c>
      <c r="B437" s="20" t="s">
        <v>345</v>
      </c>
      <c r="C437" s="20"/>
      <c r="D437" s="3"/>
      <c r="E437" s="3"/>
      <c r="F437" s="7">
        <f>F438+F439</f>
        <v>7690.4</v>
      </c>
      <c r="G437" s="7">
        <f t="shared" ref="G437:H437" si="224">G438+G439</f>
        <v>7690.4</v>
      </c>
      <c r="H437" s="7">
        <f t="shared" si="224"/>
        <v>7690.4</v>
      </c>
    </row>
    <row r="438" spans="1:8" ht="63">
      <c r="A438" s="205" t="s">
        <v>21</v>
      </c>
      <c r="B438" s="20" t="s">
        <v>345</v>
      </c>
      <c r="C438" s="20">
        <v>100</v>
      </c>
      <c r="D438" s="3" t="s">
        <v>14</v>
      </c>
      <c r="E438" s="3" t="s">
        <v>26</v>
      </c>
      <c r="F438" s="7">
        <f>Ведомственная!G793</f>
        <v>7535.2</v>
      </c>
      <c r="G438" s="7">
        <f>Ведомственная!H793</f>
        <v>7535.2</v>
      </c>
      <c r="H438" s="7">
        <f>Ведомственная!I793</f>
        <v>7535.2</v>
      </c>
    </row>
    <row r="439" spans="1:8" ht="31.5">
      <c r="A439" s="205" t="s">
        <v>22</v>
      </c>
      <c r="B439" s="20" t="s">
        <v>844</v>
      </c>
      <c r="C439" s="20">
        <v>200</v>
      </c>
      <c r="D439" s="3" t="s">
        <v>14</v>
      </c>
      <c r="E439" s="3" t="s">
        <v>26</v>
      </c>
      <c r="F439" s="7">
        <f>Ведомственная!G794</f>
        <v>155.19999999999999</v>
      </c>
      <c r="G439" s="7">
        <f>Ведомственная!H794</f>
        <v>155.19999999999999</v>
      </c>
      <c r="H439" s="7">
        <f>Ведомственная!I794</f>
        <v>155.19999999999999</v>
      </c>
    </row>
    <row r="440" spans="1:8" ht="63">
      <c r="A440" s="205" t="s">
        <v>346</v>
      </c>
      <c r="B440" s="20" t="s">
        <v>347</v>
      </c>
      <c r="C440" s="20"/>
      <c r="D440" s="3"/>
      <c r="E440" s="3"/>
      <c r="F440" s="7">
        <f>F441</f>
        <v>65.099999999999994</v>
      </c>
      <c r="G440" s="7">
        <f t="shared" ref="G440:H440" si="225">G441</f>
        <v>65.099999999999994</v>
      </c>
      <c r="H440" s="7">
        <f t="shared" si="225"/>
        <v>65.099999999999994</v>
      </c>
    </row>
    <row r="441" spans="1:8" ht="31.5">
      <c r="A441" s="205" t="s">
        <v>22</v>
      </c>
      <c r="B441" s="20" t="s">
        <v>347</v>
      </c>
      <c r="C441" s="20">
        <v>200</v>
      </c>
      <c r="D441" s="3" t="s">
        <v>14</v>
      </c>
      <c r="E441" s="3" t="s">
        <v>26</v>
      </c>
      <c r="F441" s="7">
        <f>Ведомственная!G796</f>
        <v>65.099999999999994</v>
      </c>
      <c r="G441" s="7">
        <f>Ведомственная!H796</f>
        <v>65.099999999999994</v>
      </c>
      <c r="H441" s="7">
        <f>Ведомственная!I796</f>
        <v>65.099999999999994</v>
      </c>
    </row>
    <row r="442" spans="1:8" ht="110.25">
      <c r="A442" s="205" t="s">
        <v>586</v>
      </c>
      <c r="B442" s="20" t="s">
        <v>348</v>
      </c>
      <c r="C442" s="20"/>
      <c r="D442" s="3"/>
      <c r="E442" s="3"/>
      <c r="F442" s="7">
        <f>F443+F444</f>
        <v>572</v>
      </c>
      <c r="G442" s="7">
        <f t="shared" ref="G442:H442" si="226">G443+G444</f>
        <v>672</v>
      </c>
      <c r="H442" s="7">
        <f t="shared" si="226"/>
        <v>672</v>
      </c>
    </row>
    <row r="443" spans="1:8" ht="63">
      <c r="A443" s="205" t="s">
        <v>21</v>
      </c>
      <c r="B443" s="20" t="s">
        <v>348</v>
      </c>
      <c r="C443" s="20">
        <v>100</v>
      </c>
      <c r="D443" s="3" t="s">
        <v>14</v>
      </c>
      <c r="E443" s="3" t="s">
        <v>26</v>
      </c>
      <c r="F443" s="7">
        <f>Ведомственная!G798</f>
        <v>479.3</v>
      </c>
      <c r="G443" s="7">
        <f>Ведомственная!H798</f>
        <v>479.3</v>
      </c>
      <c r="H443" s="7">
        <f>Ведомственная!I798</f>
        <v>479.3</v>
      </c>
    </row>
    <row r="444" spans="1:8" ht="31.5">
      <c r="A444" s="205" t="s">
        <v>22</v>
      </c>
      <c r="B444" s="20" t="s">
        <v>348</v>
      </c>
      <c r="C444" s="20">
        <v>200</v>
      </c>
      <c r="D444" s="3" t="s">
        <v>14</v>
      </c>
      <c r="E444" s="3" t="s">
        <v>26</v>
      </c>
      <c r="F444" s="7">
        <f>Ведомственная!G799</f>
        <v>92.7</v>
      </c>
      <c r="G444" s="7">
        <f>Ведомственная!H799</f>
        <v>192.7</v>
      </c>
      <c r="H444" s="7">
        <f>Ведомственная!I799</f>
        <v>192.7</v>
      </c>
    </row>
    <row r="445" spans="1:8" ht="126">
      <c r="A445" s="205" t="s">
        <v>349</v>
      </c>
      <c r="B445" s="20" t="s">
        <v>350</v>
      </c>
      <c r="C445" s="20"/>
      <c r="D445" s="3"/>
      <c r="E445" s="3"/>
      <c r="F445" s="7">
        <f>Ведомственная!G800</f>
        <v>8000</v>
      </c>
      <c r="G445" s="7">
        <f>Ведомственная!H800</f>
        <v>8000</v>
      </c>
      <c r="H445" s="7">
        <f>Ведомственная!I800</f>
        <v>8000</v>
      </c>
    </row>
    <row r="446" spans="1:8" ht="63">
      <c r="A446" s="205" t="s">
        <v>21</v>
      </c>
      <c r="B446" s="20" t="s">
        <v>350</v>
      </c>
      <c r="C446" s="20">
        <v>100</v>
      </c>
      <c r="D446" s="3" t="s">
        <v>14</v>
      </c>
      <c r="E446" s="3" t="s">
        <v>26</v>
      </c>
      <c r="F446" s="7">
        <f>Ведомственная!G801</f>
        <v>7600</v>
      </c>
      <c r="G446" s="7">
        <f>Ведомственная!H801</f>
        <v>7600</v>
      </c>
      <c r="H446" s="7">
        <f>Ведомственная!I801</f>
        <v>7600</v>
      </c>
    </row>
    <row r="447" spans="1:8" ht="31.5">
      <c r="A447" s="205" t="s">
        <v>22</v>
      </c>
      <c r="B447" s="20" t="s">
        <v>350</v>
      </c>
      <c r="C447" s="20">
        <v>200</v>
      </c>
      <c r="D447" s="3" t="s">
        <v>14</v>
      </c>
      <c r="E447" s="3" t="s">
        <v>26</v>
      </c>
      <c r="F447" s="7">
        <f>Ведомственная!G802</f>
        <v>400</v>
      </c>
      <c r="G447" s="7">
        <f>Ведомственная!H802</f>
        <v>400</v>
      </c>
      <c r="H447" s="7">
        <f>Ведомственная!I802</f>
        <v>400</v>
      </c>
    </row>
    <row r="448" spans="1:8" ht="78.75">
      <c r="A448" s="205" t="s">
        <v>351</v>
      </c>
      <c r="B448" s="20" t="s">
        <v>352</v>
      </c>
      <c r="C448" s="20"/>
      <c r="D448" s="3"/>
      <c r="E448" s="3"/>
      <c r="F448" s="7">
        <f>Ведомственная!G803</f>
        <v>827.09999999999991</v>
      </c>
      <c r="G448" s="7">
        <f>Ведомственная!H803</f>
        <v>912.19999999999993</v>
      </c>
      <c r="H448" s="7">
        <f>Ведомственная!I803</f>
        <v>948.69999999999993</v>
      </c>
    </row>
    <row r="449" spans="1:8" ht="63">
      <c r="A449" s="205" t="s">
        <v>21</v>
      </c>
      <c r="B449" s="20" t="s">
        <v>352</v>
      </c>
      <c r="C449" s="20">
        <v>100</v>
      </c>
      <c r="D449" s="3" t="s">
        <v>14</v>
      </c>
      <c r="E449" s="3" t="s">
        <v>26</v>
      </c>
      <c r="F449" s="7">
        <f>Ведомственная!G804</f>
        <v>740.3</v>
      </c>
      <c r="G449" s="7">
        <f>Ведомственная!H804</f>
        <v>785.9</v>
      </c>
      <c r="H449" s="7">
        <f>Ведомственная!I804</f>
        <v>833.3</v>
      </c>
    </row>
    <row r="450" spans="1:8" ht="31.5">
      <c r="A450" s="205" t="s">
        <v>22</v>
      </c>
      <c r="B450" s="20" t="s">
        <v>352</v>
      </c>
      <c r="C450" s="20">
        <v>200</v>
      </c>
      <c r="D450" s="3" t="s">
        <v>14</v>
      </c>
      <c r="E450" s="3" t="s">
        <v>26</v>
      </c>
      <c r="F450" s="7">
        <f>Ведомственная!G805</f>
        <v>86.8</v>
      </c>
      <c r="G450" s="7">
        <f>Ведомственная!H805</f>
        <v>126.3</v>
      </c>
      <c r="H450" s="7">
        <f>Ведомственная!I805</f>
        <v>115.4</v>
      </c>
    </row>
    <row r="451" spans="1:8" ht="31.5">
      <c r="A451" s="205" t="s">
        <v>353</v>
      </c>
      <c r="B451" s="20" t="s">
        <v>354</v>
      </c>
      <c r="C451" s="20"/>
      <c r="D451" s="3"/>
      <c r="E451" s="3"/>
      <c r="F451" s="7">
        <f>SUM(F452:F453)</f>
        <v>28686</v>
      </c>
      <c r="G451" s="7">
        <f t="shared" ref="G451:H451" si="227">SUM(G452:G453)</f>
        <v>28686</v>
      </c>
      <c r="H451" s="7">
        <f t="shared" si="227"/>
        <v>28686</v>
      </c>
    </row>
    <row r="452" spans="1:8" ht="63">
      <c r="A452" s="205" t="s">
        <v>21</v>
      </c>
      <c r="B452" s="20" t="s">
        <v>354</v>
      </c>
      <c r="C452" s="20">
        <v>100</v>
      </c>
      <c r="D452" s="3" t="s">
        <v>14</v>
      </c>
      <c r="E452" s="3" t="s">
        <v>26</v>
      </c>
      <c r="F452" s="7">
        <f>Ведомственная!G807</f>
        <v>28090</v>
      </c>
      <c r="G452" s="7">
        <f>Ведомственная!H807</f>
        <v>28275.599999999999</v>
      </c>
      <c r="H452" s="7">
        <f>Ведомственная!I807</f>
        <v>28275.599999999999</v>
      </c>
    </row>
    <row r="453" spans="1:8" ht="31.5">
      <c r="A453" s="216" t="s">
        <v>22</v>
      </c>
      <c r="B453" s="20" t="s">
        <v>354</v>
      </c>
      <c r="C453" s="20">
        <v>200</v>
      </c>
      <c r="D453" s="3" t="s">
        <v>14</v>
      </c>
      <c r="E453" s="3" t="s">
        <v>26</v>
      </c>
      <c r="F453" s="7">
        <f>Ведомственная!G808</f>
        <v>596</v>
      </c>
      <c r="G453" s="7">
        <f>Ведомственная!H808</f>
        <v>410.4</v>
      </c>
      <c r="H453" s="7">
        <f>Ведомственная!I808</f>
        <v>410.4</v>
      </c>
    </row>
    <row r="454" spans="1:8" ht="31.5">
      <c r="A454" s="205" t="s">
        <v>293</v>
      </c>
      <c r="B454" s="20" t="s">
        <v>294</v>
      </c>
      <c r="C454" s="20"/>
      <c r="D454" s="3"/>
      <c r="E454" s="3"/>
      <c r="F454" s="7">
        <f>F455+F464</f>
        <v>2517.8000000000002</v>
      </c>
      <c r="G454" s="7">
        <f>G455+G464</f>
        <v>3424.7</v>
      </c>
      <c r="H454" s="7">
        <f>H455+H464</f>
        <v>3424.7</v>
      </c>
    </row>
    <row r="455" spans="1:8">
      <c r="A455" s="205" t="s">
        <v>204</v>
      </c>
      <c r="B455" s="20" t="s">
        <v>295</v>
      </c>
      <c r="C455" s="20"/>
      <c r="D455" s="3"/>
      <c r="E455" s="3"/>
      <c r="F455" s="7">
        <f>SUM(F456:F463)</f>
        <v>1181.0999999999999</v>
      </c>
      <c r="G455" s="7">
        <f>SUM(G456:G463)</f>
        <v>2088</v>
      </c>
      <c r="H455" s="7">
        <f>SUM(H456:H463)</f>
        <v>2088</v>
      </c>
    </row>
    <row r="456" spans="1:8">
      <c r="A456" s="243" t="s">
        <v>22</v>
      </c>
      <c r="B456" s="20" t="s">
        <v>295</v>
      </c>
      <c r="C456" s="20">
        <v>200</v>
      </c>
      <c r="D456" s="3" t="s">
        <v>47</v>
      </c>
      <c r="E456" s="3" t="s">
        <v>20</v>
      </c>
      <c r="F456" s="7">
        <f>Ведомственная!G954</f>
        <v>0</v>
      </c>
      <c r="G456" s="7">
        <f>Ведомственная!H954</f>
        <v>0</v>
      </c>
      <c r="H456" s="7">
        <f>Ведомственная!I954</f>
        <v>0</v>
      </c>
    </row>
    <row r="457" spans="1:8">
      <c r="A457" s="243"/>
      <c r="B457" s="20" t="s">
        <v>295</v>
      </c>
      <c r="C457" s="20">
        <v>200</v>
      </c>
      <c r="D457" s="3" t="s">
        <v>9</v>
      </c>
      <c r="E457" s="3" t="s">
        <v>17</v>
      </c>
      <c r="F457" s="7">
        <f>Ведомственная!G1227</f>
        <v>0</v>
      </c>
      <c r="G457" s="7">
        <f>Ведомственная!H1227</f>
        <v>0</v>
      </c>
      <c r="H457" s="7">
        <f>Ведомственная!I1227</f>
        <v>0</v>
      </c>
    </row>
    <row r="458" spans="1:8">
      <c r="A458" s="244"/>
      <c r="B458" s="20" t="s">
        <v>295</v>
      </c>
      <c r="C458" s="20">
        <v>200</v>
      </c>
      <c r="D458" s="3" t="s">
        <v>14</v>
      </c>
      <c r="E458" s="3" t="s">
        <v>24</v>
      </c>
      <c r="F458" s="7">
        <f>Ведомственная!G684</f>
        <v>1151.0999999999999</v>
      </c>
      <c r="G458" s="7">
        <f>Ведомственная!H684</f>
        <v>2058</v>
      </c>
      <c r="H458" s="7">
        <f>Ведомственная!I684</f>
        <v>2058</v>
      </c>
    </row>
    <row r="459" spans="1:8">
      <c r="A459" s="231" t="s">
        <v>90</v>
      </c>
      <c r="B459" s="20" t="s">
        <v>295</v>
      </c>
      <c r="C459" s="20">
        <v>600</v>
      </c>
      <c r="D459" s="3" t="s">
        <v>47</v>
      </c>
      <c r="E459" s="3" t="s">
        <v>17</v>
      </c>
      <c r="F459" s="7">
        <f>Ведомственная!G913</f>
        <v>15</v>
      </c>
      <c r="G459" s="7">
        <f>Ведомственная!H913</f>
        <v>15</v>
      </c>
      <c r="H459" s="7">
        <f>Ведомственная!I913</f>
        <v>15</v>
      </c>
    </row>
    <row r="460" spans="1:8">
      <c r="A460" s="243"/>
      <c r="B460" s="20" t="s">
        <v>295</v>
      </c>
      <c r="C460" s="20">
        <v>600</v>
      </c>
      <c r="D460" s="3" t="s">
        <v>47</v>
      </c>
      <c r="E460" s="3" t="s">
        <v>20</v>
      </c>
      <c r="F460" s="7">
        <f>Ведомственная!G955</f>
        <v>15</v>
      </c>
      <c r="G460" s="7">
        <f>Ведомственная!H955</f>
        <v>15</v>
      </c>
      <c r="H460" s="7">
        <f>Ведомственная!I955</f>
        <v>15</v>
      </c>
    </row>
    <row r="461" spans="1:8">
      <c r="A461" s="243"/>
      <c r="B461" s="20" t="s">
        <v>295</v>
      </c>
      <c r="C461" s="20">
        <v>600</v>
      </c>
      <c r="D461" s="3" t="s">
        <v>47</v>
      </c>
      <c r="E461" s="3" t="s">
        <v>24</v>
      </c>
      <c r="F461" s="7">
        <f>Ведомственная!G1197</f>
        <v>0</v>
      </c>
      <c r="G461" s="7">
        <f>Ведомственная!H1197</f>
        <v>0</v>
      </c>
      <c r="H461" s="7">
        <f>Ведомственная!I1197</f>
        <v>0</v>
      </c>
    </row>
    <row r="462" spans="1:8">
      <c r="A462" s="244"/>
      <c r="B462" s="20" t="s">
        <v>295</v>
      </c>
      <c r="C462" s="20">
        <v>600</v>
      </c>
      <c r="D462" s="3" t="s">
        <v>9</v>
      </c>
      <c r="E462" s="3" t="s">
        <v>17</v>
      </c>
      <c r="F462" s="7">
        <f>Ведомственная!G1228</f>
        <v>0</v>
      </c>
      <c r="G462" s="7">
        <f>Ведомственная!H1228</f>
        <v>0</v>
      </c>
      <c r="H462" s="7">
        <f>Ведомственная!I1228</f>
        <v>0</v>
      </c>
    </row>
    <row r="463" spans="1:8">
      <c r="A463" s="205" t="s">
        <v>10</v>
      </c>
      <c r="B463" s="20" t="s">
        <v>295</v>
      </c>
      <c r="C463" s="20">
        <v>800</v>
      </c>
      <c r="D463" s="3" t="s">
        <v>14</v>
      </c>
      <c r="E463" s="3" t="s">
        <v>24</v>
      </c>
      <c r="F463" s="7">
        <f>Ведомственная!G685</f>
        <v>0</v>
      </c>
      <c r="G463" s="7">
        <f>Ведомственная!H685</f>
        <v>0</v>
      </c>
      <c r="H463" s="7">
        <f>Ведомственная!I685</f>
        <v>0</v>
      </c>
    </row>
    <row r="464" spans="1:8" ht="47.25">
      <c r="A464" s="73" t="s">
        <v>516</v>
      </c>
      <c r="B464" s="45" t="s">
        <v>517</v>
      </c>
      <c r="C464" s="74"/>
      <c r="D464" s="3"/>
      <c r="E464" s="3"/>
      <c r="F464" s="7">
        <f>F465</f>
        <v>1336.7</v>
      </c>
      <c r="G464" s="7">
        <f t="shared" ref="G464:H464" si="228">G465</f>
        <v>1336.7</v>
      </c>
      <c r="H464" s="7">
        <f t="shared" si="228"/>
        <v>1336.7</v>
      </c>
    </row>
    <row r="465" spans="1:8" ht="31.5">
      <c r="A465" s="73" t="s">
        <v>90</v>
      </c>
      <c r="B465" s="45" t="s">
        <v>517</v>
      </c>
      <c r="C465" s="74" t="s">
        <v>49</v>
      </c>
      <c r="D465" s="3" t="s">
        <v>62</v>
      </c>
      <c r="E465" s="3" t="s">
        <v>20</v>
      </c>
      <c r="F465" s="7">
        <f>Ведомственная!G860</f>
        <v>1336.7</v>
      </c>
      <c r="G465" s="7">
        <f>Ведомственная!H860</f>
        <v>1336.7</v>
      </c>
      <c r="H465" s="7">
        <f>Ведомственная!I860</f>
        <v>1336.7</v>
      </c>
    </row>
    <row r="466" spans="1:8" ht="31.5">
      <c r="A466" s="205" t="s">
        <v>560</v>
      </c>
      <c r="B466" s="20" t="s">
        <v>331</v>
      </c>
      <c r="C466" s="20"/>
      <c r="D466" s="3"/>
      <c r="E466" s="3"/>
      <c r="F466" s="7">
        <f>F467+F470+F473</f>
        <v>56436.7</v>
      </c>
      <c r="G466" s="7">
        <f t="shared" ref="G466:H466" si="229">G467+G470+G473</f>
        <v>62366.5</v>
      </c>
      <c r="H466" s="7">
        <f t="shared" si="229"/>
        <v>64297.599999999999</v>
      </c>
    </row>
    <row r="467" spans="1:8" ht="47.25">
      <c r="A467" s="205" t="s">
        <v>579</v>
      </c>
      <c r="B467" s="20" t="s">
        <v>638</v>
      </c>
      <c r="C467" s="20"/>
      <c r="D467" s="3"/>
      <c r="E467" s="3"/>
      <c r="F467" s="7">
        <f>F468+F469</f>
        <v>7026.2</v>
      </c>
      <c r="G467" s="7">
        <f t="shared" ref="G467:H467" si="230">G468+G469</f>
        <v>7306.2999999999993</v>
      </c>
      <c r="H467" s="7">
        <f t="shared" si="230"/>
        <v>7597.6</v>
      </c>
    </row>
    <row r="468" spans="1:8" ht="31.5">
      <c r="A468" s="205" t="s">
        <v>22</v>
      </c>
      <c r="B468" s="20" t="s">
        <v>638</v>
      </c>
      <c r="C468" s="20">
        <v>200</v>
      </c>
      <c r="D468" s="3" t="s">
        <v>14</v>
      </c>
      <c r="E468" s="3" t="s">
        <v>7</v>
      </c>
      <c r="F468" s="7">
        <f>Ведомственная!G761</f>
        <v>100.2</v>
      </c>
      <c r="G468" s="7">
        <f>Ведомственная!H761</f>
        <v>102.4</v>
      </c>
      <c r="H468" s="7">
        <f>Ведомственная!I761</f>
        <v>105.3</v>
      </c>
    </row>
    <row r="469" spans="1:8">
      <c r="A469" s="205" t="s">
        <v>19</v>
      </c>
      <c r="B469" s="20" t="s">
        <v>638</v>
      </c>
      <c r="C469" s="20">
        <v>300</v>
      </c>
      <c r="D469" s="3" t="s">
        <v>14</v>
      </c>
      <c r="E469" s="3" t="s">
        <v>7</v>
      </c>
      <c r="F469" s="7">
        <f>Ведомственная!G762</f>
        <v>6926</v>
      </c>
      <c r="G469" s="7">
        <f>Ведомственная!H762</f>
        <v>7203.9</v>
      </c>
      <c r="H469" s="7">
        <f>Ведомственная!I762</f>
        <v>7492.3</v>
      </c>
    </row>
    <row r="470" spans="1:8" ht="31.5">
      <c r="A470" s="205" t="s">
        <v>580</v>
      </c>
      <c r="B470" s="20" t="s">
        <v>332</v>
      </c>
      <c r="C470" s="20"/>
      <c r="D470" s="3"/>
      <c r="E470" s="3"/>
      <c r="F470" s="7">
        <f>Ведомственная!G763</f>
        <v>10633.6</v>
      </c>
      <c r="G470" s="7">
        <f>Ведомственная!H763</f>
        <v>14737.400000000001</v>
      </c>
      <c r="H470" s="7">
        <f>Ведомственная!I763</f>
        <v>14769.4</v>
      </c>
    </row>
    <row r="471" spans="1:8" ht="31.5">
      <c r="A471" s="205" t="s">
        <v>22</v>
      </c>
      <c r="B471" s="20" t="s">
        <v>332</v>
      </c>
      <c r="C471" s="20">
        <v>200</v>
      </c>
      <c r="D471" s="3" t="s">
        <v>14</v>
      </c>
      <c r="E471" s="3" t="s">
        <v>7</v>
      </c>
      <c r="F471" s="7">
        <f>Ведомственная!G764</f>
        <v>190.6</v>
      </c>
      <c r="G471" s="7">
        <f>Ведомственная!H764</f>
        <v>190.7</v>
      </c>
      <c r="H471" s="7">
        <f>Ведомственная!I764</f>
        <v>214.6</v>
      </c>
    </row>
    <row r="472" spans="1:8">
      <c r="A472" s="205" t="s">
        <v>19</v>
      </c>
      <c r="B472" s="20" t="s">
        <v>332</v>
      </c>
      <c r="C472" s="20">
        <v>300</v>
      </c>
      <c r="D472" s="3" t="s">
        <v>14</v>
      </c>
      <c r="E472" s="3" t="s">
        <v>7</v>
      </c>
      <c r="F472" s="7">
        <f>Ведомственная!G765</f>
        <v>10443</v>
      </c>
      <c r="G472" s="7">
        <f>Ведомственная!H765</f>
        <v>14546.7</v>
      </c>
      <c r="H472" s="7">
        <f>Ведомственная!I765</f>
        <v>14554.8</v>
      </c>
    </row>
    <row r="473" spans="1:8" ht="47.25">
      <c r="A473" s="211" t="s">
        <v>860</v>
      </c>
      <c r="B473" s="20" t="s">
        <v>333</v>
      </c>
      <c r="C473" s="20"/>
      <c r="D473" s="3"/>
      <c r="E473" s="3"/>
      <c r="F473" s="7">
        <f>Ведомственная!G766</f>
        <v>38776.9</v>
      </c>
      <c r="G473" s="7">
        <f>Ведомственная!H766</f>
        <v>40322.799999999996</v>
      </c>
      <c r="H473" s="7">
        <f>Ведомственная!I766</f>
        <v>41930.6</v>
      </c>
    </row>
    <row r="474" spans="1:8" ht="31.5">
      <c r="A474" s="205" t="s">
        <v>22</v>
      </c>
      <c r="B474" s="20" t="s">
        <v>333</v>
      </c>
      <c r="C474" s="20">
        <v>200</v>
      </c>
      <c r="D474" s="3" t="s">
        <v>14</v>
      </c>
      <c r="E474" s="3" t="s">
        <v>7</v>
      </c>
      <c r="F474" s="7">
        <f>Ведомственная!G767</f>
        <v>571.5</v>
      </c>
      <c r="G474" s="7">
        <f>Ведомственная!H767</f>
        <v>589.20000000000005</v>
      </c>
      <c r="H474" s="7">
        <f>Ведомственная!I767</f>
        <v>607.6</v>
      </c>
    </row>
    <row r="475" spans="1:8">
      <c r="A475" s="205" t="s">
        <v>19</v>
      </c>
      <c r="B475" s="20" t="s">
        <v>333</v>
      </c>
      <c r="C475" s="20">
        <v>300</v>
      </c>
      <c r="D475" s="3" t="s">
        <v>14</v>
      </c>
      <c r="E475" s="3" t="s">
        <v>7</v>
      </c>
      <c r="F475" s="7">
        <f>Ведомственная!G768</f>
        <v>38205.4</v>
      </c>
      <c r="G475" s="7">
        <f>Ведомственная!H768</f>
        <v>39733.599999999999</v>
      </c>
      <c r="H475" s="7">
        <f>Ведомственная!I768</f>
        <v>41323</v>
      </c>
    </row>
    <row r="476" spans="1:8" ht="47.25">
      <c r="A476" s="205" t="s">
        <v>334</v>
      </c>
      <c r="B476" s="20" t="s">
        <v>335</v>
      </c>
      <c r="C476" s="20"/>
      <c r="D476" s="3"/>
      <c r="E476" s="3"/>
      <c r="F476" s="7">
        <f>Ведомственная!G769</f>
        <v>122788</v>
      </c>
      <c r="G476" s="7">
        <f>Ведомственная!H769</f>
        <v>127319.70000000001</v>
      </c>
      <c r="H476" s="7">
        <f>Ведомственная!I769</f>
        <v>132032.6</v>
      </c>
    </row>
    <row r="477" spans="1:8" ht="78.75">
      <c r="A477" s="205" t="s">
        <v>576</v>
      </c>
      <c r="B477" s="20" t="s">
        <v>336</v>
      </c>
      <c r="C477" s="20"/>
      <c r="D477" s="3"/>
      <c r="E477" s="3"/>
      <c r="F477" s="7">
        <f>Ведомственная!G770</f>
        <v>122788</v>
      </c>
      <c r="G477" s="7">
        <f>Ведомственная!H770</f>
        <v>127319.70000000001</v>
      </c>
      <c r="H477" s="7">
        <f>Ведомственная!I770</f>
        <v>132032.6</v>
      </c>
    </row>
    <row r="478" spans="1:8" ht="31.5">
      <c r="A478" s="205" t="s">
        <v>22</v>
      </c>
      <c r="B478" s="20" t="s">
        <v>336</v>
      </c>
      <c r="C478" s="20">
        <v>200</v>
      </c>
      <c r="D478" s="3" t="s">
        <v>14</v>
      </c>
      <c r="E478" s="3" t="s">
        <v>7</v>
      </c>
      <c r="F478" s="7">
        <f>Ведомственная!G771</f>
        <v>2062.6999999999998</v>
      </c>
      <c r="G478" s="7">
        <f>Ведомственная!H771</f>
        <v>1824.6</v>
      </c>
      <c r="H478" s="7">
        <f>Ведомственная!I771</f>
        <v>1883.3</v>
      </c>
    </row>
    <row r="479" spans="1:8">
      <c r="A479" s="205" t="s">
        <v>19</v>
      </c>
      <c r="B479" s="20" t="s">
        <v>336</v>
      </c>
      <c r="C479" s="20">
        <v>300</v>
      </c>
      <c r="D479" s="3" t="s">
        <v>14</v>
      </c>
      <c r="E479" s="3" t="s">
        <v>7</v>
      </c>
      <c r="F479" s="7">
        <f>Ведомственная!G772</f>
        <v>120725.3</v>
      </c>
      <c r="G479" s="7">
        <f>Ведомственная!H772</f>
        <v>125495.1</v>
      </c>
      <c r="H479" s="7">
        <f>Ведомственная!I772</f>
        <v>130149.3</v>
      </c>
    </row>
    <row r="480" spans="1:8" ht="31.5">
      <c r="A480" s="205" t="s">
        <v>355</v>
      </c>
      <c r="B480" s="20" t="s">
        <v>288</v>
      </c>
      <c r="C480" s="20"/>
      <c r="D480" s="3"/>
      <c r="E480" s="3"/>
      <c r="F480" s="7">
        <f>F481+F484+F487+F490+F493+F496+F499+F502+F511+F514+F517+F520+F523+F526+F528+F530+F532+F534+F536+F538+F540+F545+F543</f>
        <v>775820.29999999993</v>
      </c>
      <c r="G480" s="7">
        <f>G481+G484+G487+G490+G493+G496+G499+G502+G511+G514+G517+G520+G523+G526+G528+G530+G532+G534+G536+G538+G540+G545+G543</f>
        <v>796437.3</v>
      </c>
      <c r="H480" s="7">
        <f>H481+H484+H487+H490+H493+H496+H499+H502+H511+H514+H517+H520+H523+H526+H528+H530+H532+H534+H536+H538+H540+H545+H543</f>
        <v>811610.1</v>
      </c>
    </row>
    <row r="481" spans="1:8" ht="47.25">
      <c r="A481" s="205" t="s">
        <v>574</v>
      </c>
      <c r="B481" s="20" t="s">
        <v>296</v>
      </c>
      <c r="C481" s="20"/>
      <c r="D481" s="3"/>
      <c r="E481" s="3"/>
      <c r="F481" s="7">
        <f>Ведомственная!G687</f>
        <v>164807.1</v>
      </c>
      <c r="G481" s="7">
        <f>Ведомственная!H687</f>
        <v>179694.2</v>
      </c>
      <c r="H481" s="7">
        <f>Ведомственная!I687</f>
        <v>186857</v>
      </c>
    </row>
    <row r="482" spans="1:8" ht="31.5">
      <c r="A482" s="205" t="s">
        <v>22</v>
      </c>
      <c r="B482" s="20" t="s">
        <v>296</v>
      </c>
      <c r="C482" s="20">
        <v>200</v>
      </c>
      <c r="D482" s="3" t="s">
        <v>14</v>
      </c>
      <c r="E482" s="3" t="s">
        <v>24</v>
      </c>
      <c r="F482" s="7">
        <f>Ведомственная!G688</f>
        <v>2530.6999999999998</v>
      </c>
      <c r="G482" s="7">
        <f>Ведомственная!H688</f>
        <v>2594.1999999999998</v>
      </c>
      <c r="H482" s="7">
        <f>Ведомственная!I688</f>
        <v>2629</v>
      </c>
    </row>
    <row r="483" spans="1:8">
      <c r="A483" s="205" t="s">
        <v>19</v>
      </c>
      <c r="B483" s="20" t="s">
        <v>296</v>
      </c>
      <c r="C483" s="20">
        <v>300</v>
      </c>
      <c r="D483" s="3" t="s">
        <v>14</v>
      </c>
      <c r="E483" s="3" t="s">
        <v>24</v>
      </c>
      <c r="F483" s="7">
        <f>Ведомственная!G689</f>
        <v>162276.4</v>
      </c>
      <c r="G483" s="7">
        <f>Ведомственная!H689</f>
        <v>177100</v>
      </c>
      <c r="H483" s="7">
        <f>Ведомственная!I689</f>
        <v>184228</v>
      </c>
    </row>
    <row r="484" spans="1:8" ht="47.25">
      <c r="A484" s="205" t="s">
        <v>575</v>
      </c>
      <c r="B484" s="20" t="s">
        <v>297</v>
      </c>
      <c r="C484" s="20"/>
      <c r="D484" s="3"/>
      <c r="E484" s="3"/>
      <c r="F484" s="7">
        <f>Ведомственная!G690</f>
        <v>8870.6999999999989</v>
      </c>
      <c r="G484" s="7">
        <f>Ведомственная!H690</f>
        <v>9209.7999999999993</v>
      </c>
      <c r="H484" s="7">
        <f>Ведомственная!I690</f>
        <v>9562.5</v>
      </c>
    </row>
    <row r="485" spans="1:8" ht="31.5">
      <c r="A485" s="205" t="s">
        <v>22</v>
      </c>
      <c r="B485" s="20" t="s">
        <v>297</v>
      </c>
      <c r="C485" s="20">
        <v>200</v>
      </c>
      <c r="D485" s="3" t="s">
        <v>14</v>
      </c>
      <c r="E485" s="3" t="s">
        <v>24</v>
      </c>
      <c r="F485" s="7">
        <f>Ведомственная!G691</f>
        <v>129.80000000000001</v>
      </c>
      <c r="G485" s="7">
        <f>Ведомственная!H691</f>
        <v>129</v>
      </c>
      <c r="H485" s="7">
        <f>Ведомственная!I691</f>
        <v>127.7</v>
      </c>
    </row>
    <row r="486" spans="1:8">
      <c r="A486" s="205" t="s">
        <v>19</v>
      </c>
      <c r="B486" s="20" t="s">
        <v>297</v>
      </c>
      <c r="C486" s="20">
        <v>300</v>
      </c>
      <c r="D486" s="3" t="s">
        <v>14</v>
      </c>
      <c r="E486" s="3" t="s">
        <v>24</v>
      </c>
      <c r="F486" s="7">
        <f>Ведомственная!G692</f>
        <v>8740.9</v>
      </c>
      <c r="G486" s="7">
        <f>Ведомственная!H692</f>
        <v>9080.7999999999993</v>
      </c>
      <c r="H486" s="7">
        <f>Ведомственная!I692</f>
        <v>9434.7999999999993</v>
      </c>
    </row>
    <row r="487" spans="1:8" ht="31.5">
      <c r="A487" s="205" t="s">
        <v>577</v>
      </c>
      <c r="B487" s="20" t="s">
        <v>298</v>
      </c>
      <c r="C487" s="20"/>
      <c r="D487" s="3"/>
      <c r="E487" s="3"/>
      <c r="F487" s="7">
        <f>Ведомственная!G693</f>
        <v>129111</v>
      </c>
      <c r="G487" s="7">
        <f>Ведомственная!H693</f>
        <v>136334.70000000001</v>
      </c>
      <c r="H487" s="7">
        <f>Ведомственная!I693</f>
        <v>141767.29999999999</v>
      </c>
    </row>
    <row r="488" spans="1:8" ht="31.5">
      <c r="A488" s="205" t="s">
        <v>22</v>
      </c>
      <c r="B488" s="20" t="s">
        <v>298</v>
      </c>
      <c r="C488" s="20">
        <v>200</v>
      </c>
      <c r="D488" s="3" t="s">
        <v>14</v>
      </c>
      <c r="E488" s="3" t="s">
        <v>24</v>
      </c>
      <c r="F488" s="7">
        <f>Ведомственная!G694</f>
        <v>1898.4</v>
      </c>
      <c r="G488" s="7">
        <f>Ведомственная!H694</f>
        <v>1926.7</v>
      </c>
      <c r="H488" s="7">
        <f>Ведомственная!I694</f>
        <v>1947.9</v>
      </c>
    </row>
    <row r="489" spans="1:8">
      <c r="A489" s="205" t="s">
        <v>19</v>
      </c>
      <c r="B489" s="20" t="s">
        <v>298</v>
      </c>
      <c r="C489" s="20">
        <v>300</v>
      </c>
      <c r="D489" s="3" t="s">
        <v>14</v>
      </c>
      <c r="E489" s="3" t="s">
        <v>24</v>
      </c>
      <c r="F489" s="7">
        <f>Ведомственная!G695</f>
        <v>127212.6</v>
      </c>
      <c r="G489" s="7">
        <f>Ведомственная!H695</f>
        <v>134408</v>
      </c>
      <c r="H489" s="7">
        <f>Ведомственная!I695</f>
        <v>139819.4</v>
      </c>
    </row>
    <row r="490" spans="1:8" ht="110.25">
      <c r="A490" s="205" t="s">
        <v>807</v>
      </c>
      <c r="B490" s="20" t="s">
        <v>299</v>
      </c>
      <c r="C490" s="20"/>
      <c r="D490" s="3"/>
      <c r="E490" s="3"/>
      <c r="F490" s="7">
        <f>Ведомственная!G696</f>
        <v>325.5</v>
      </c>
      <c r="G490" s="7">
        <f>Ведомственная!H696</f>
        <v>338.5</v>
      </c>
      <c r="H490" s="7">
        <f>Ведомственная!I696</f>
        <v>352</v>
      </c>
    </row>
    <row r="491" spans="1:8" ht="31.5">
      <c r="A491" s="205" t="s">
        <v>22</v>
      </c>
      <c r="B491" s="20" t="s">
        <v>299</v>
      </c>
      <c r="C491" s="20">
        <v>200</v>
      </c>
      <c r="D491" s="3" t="s">
        <v>14</v>
      </c>
      <c r="E491" s="3" t="s">
        <v>24</v>
      </c>
      <c r="F491" s="7">
        <f>Ведомственная!G697</f>
        <v>4.7</v>
      </c>
      <c r="G491" s="7">
        <f>Ведомственная!H697</f>
        <v>4.9000000000000004</v>
      </c>
      <c r="H491" s="7">
        <f>Ведомственная!I697</f>
        <v>5</v>
      </c>
    </row>
    <row r="492" spans="1:8">
      <c r="A492" s="205" t="s">
        <v>19</v>
      </c>
      <c r="B492" s="20" t="s">
        <v>299</v>
      </c>
      <c r="C492" s="20">
        <v>300</v>
      </c>
      <c r="D492" s="3" t="s">
        <v>14</v>
      </c>
      <c r="E492" s="3" t="s">
        <v>24</v>
      </c>
      <c r="F492" s="7">
        <f>Ведомственная!G698</f>
        <v>320.8</v>
      </c>
      <c r="G492" s="7">
        <f>Ведомственная!H698</f>
        <v>333.6</v>
      </c>
      <c r="H492" s="7">
        <f>Ведомственная!I698</f>
        <v>347</v>
      </c>
    </row>
    <row r="493" spans="1:8" ht="110.25">
      <c r="A493" s="205" t="s">
        <v>808</v>
      </c>
      <c r="B493" s="20" t="s">
        <v>300</v>
      </c>
      <c r="C493" s="20"/>
      <c r="D493" s="3"/>
      <c r="E493" s="3"/>
      <c r="F493" s="7">
        <f>Ведомственная!G699</f>
        <v>11.7</v>
      </c>
      <c r="G493" s="7">
        <f>Ведомственная!H699</f>
        <v>11.7</v>
      </c>
      <c r="H493" s="7">
        <f>Ведомственная!I699</f>
        <v>11.7</v>
      </c>
    </row>
    <row r="494" spans="1:8" ht="31.5">
      <c r="A494" s="205" t="s">
        <v>22</v>
      </c>
      <c r="B494" s="20" t="s">
        <v>300</v>
      </c>
      <c r="C494" s="20">
        <v>200</v>
      </c>
      <c r="D494" s="3" t="s">
        <v>14</v>
      </c>
      <c r="E494" s="3" t="s">
        <v>24</v>
      </c>
      <c r="F494" s="7">
        <f>Ведомственная!G700</f>
        <v>0.2</v>
      </c>
      <c r="G494" s="7">
        <f>Ведомственная!H700</f>
        <v>0.2</v>
      </c>
      <c r="H494" s="7">
        <f>Ведомственная!I700</f>
        <v>0.2</v>
      </c>
    </row>
    <row r="495" spans="1:8">
      <c r="A495" s="205" t="s">
        <v>19</v>
      </c>
      <c r="B495" s="20" t="s">
        <v>300</v>
      </c>
      <c r="C495" s="20">
        <v>300</v>
      </c>
      <c r="D495" s="3" t="s">
        <v>14</v>
      </c>
      <c r="E495" s="3" t="s">
        <v>24</v>
      </c>
      <c r="F495" s="7">
        <f>Ведомственная!G701</f>
        <v>11.5</v>
      </c>
      <c r="G495" s="7">
        <f>Ведомственная!H701</f>
        <v>11.5</v>
      </c>
      <c r="H495" s="7">
        <f>Ведомственная!I701</f>
        <v>11.5</v>
      </c>
    </row>
    <row r="496" spans="1:8" ht="110.25">
      <c r="A496" s="205" t="s">
        <v>809</v>
      </c>
      <c r="B496" s="20" t="s">
        <v>301</v>
      </c>
      <c r="C496" s="20"/>
      <c r="D496" s="3"/>
      <c r="E496" s="3"/>
      <c r="F496" s="7">
        <f>Ведомственная!G702</f>
        <v>24491.8</v>
      </c>
      <c r="G496" s="7">
        <f>Ведомственная!H702</f>
        <v>23485.699999999997</v>
      </c>
      <c r="H496" s="7">
        <f>Ведомственная!I702</f>
        <v>22715.8</v>
      </c>
    </row>
    <row r="497" spans="1:8" ht="31.5">
      <c r="A497" s="205" t="s">
        <v>22</v>
      </c>
      <c r="B497" s="20" t="s">
        <v>301</v>
      </c>
      <c r="C497" s="20">
        <v>200</v>
      </c>
      <c r="D497" s="3" t="s">
        <v>14</v>
      </c>
      <c r="E497" s="3" t="s">
        <v>24</v>
      </c>
      <c r="F497" s="7">
        <f>Ведомственная!G703</f>
        <v>1195.8</v>
      </c>
      <c r="G497" s="7">
        <f>Ведомственная!H703</f>
        <v>1113.0999999999999</v>
      </c>
      <c r="H497" s="7">
        <f>Ведомственная!I703</f>
        <v>1121.2</v>
      </c>
    </row>
    <row r="498" spans="1:8">
      <c r="A498" s="205" t="s">
        <v>19</v>
      </c>
      <c r="B498" s="20" t="s">
        <v>301</v>
      </c>
      <c r="C498" s="20">
        <v>300</v>
      </c>
      <c r="D498" s="3" t="s">
        <v>14</v>
      </c>
      <c r="E498" s="3" t="s">
        <v>24</v>
      </c>
      <c r="F498" s="7">
        <f>Ведомственная!G704</f>
        <v>23296</v>
      </c>
      <c r="G498" s="7">
        <f>Ведомственная!H704</f>
        <v>22372.6</v>
      </c>
      <c r="H498" s="7">
        <f>Ведомственная!I704</f>
        <v>21594.6</v>
      </c>
    </row>
    <row r="499" spans="1:8" ht="47.25">
      <c r="A499" s="205" t="s">
        <v>582</v>
      </c>
      <c r="B499" s="20" t="s">
        <v>302</v>
      </c>
      <c r="C499" s="20"/>
      <c r="D499" s="3"/>
      <c r="E499" s="3"/>
      <c r="F499" s="7">
        <f>Ведомственная!G705</f>
        <v>142452.6</v>
      </c>
      <c r="G499" s="7">
        <f>Ведомственная!H705</f>
        <v>143073.60000000001</v>
      </c>
      <c r="H499" s="7">
        <f>Ведомственная!I705</f>
        <v>143073.60000000001</v>
      </c>
    </row>
    <row r="500" spans="1:8" ht="31.5">
      <c r="A500" s="205" t="s">
        <v>22</v>
      </c>
      <c r="B500" s="20" t="s">
        <v>302</v>
      </c>
      <c r="C500" s="20" t="s">
        <v>32</v>
      </c>
      <c r="D500" s="3" t="s">
        <v>14</v>
      </c>
      <c r="E500" s="3" t="s">
        <v>24</v>
      </c>
      <c r="F500" s="7">
        <f>Ведомственная!G706</f>
        <v>2018.4</v>
      </c>
      <c r="G500" s="7">
        <f>Ведомственная!H706</f>
        <v>2018.4</v>
      </c>
      <c r="H500" s="7">
        <f>Ведомственная!I706</f>
        <v>2018.4</v>
      </c>
    </row>
    <row r="501" spans="1:8">
      <c r="A501" s="205" t="s">
        <v>19</v>
      </c>
      <c r="B501" s="20" t="s">
        <v>302</v>
      </c>
      <c r="C501" s="20" t="s">
        <v>39</v>
      </c>
      <c r="D501" s="3" t="s">
        <v>14</v>
      </c>
      <c r="E501" s="3" t="s">
        <v>24</v>
      </c>
      <c r="F501" s="7">
        <f>Ведомственная!G707</f>
        <v>140434.20000000001</v>
      </c>
      <c r="G501" s="7">
        <f>Ведомственная!H707</f>
        <v>141055.20000000001</v>
      </c>
      <c r="H501" s="7">
        <f>Ведомственная!I707</f>
        <v>141055.20000000001</v>
      </c>
    </row>
    <row r="502" spans="1:8" ht="63">
      <c r="A502" s="205" t="s">
        <v>583</v>
      </c>
      <c r="B502" s="20" t="s">
        <v>303</v>
      </c>
      <c r="C502" s="20"/>
      <c r="D502" s="3"/>
      <c r="E502" s="3"/>
      <c r="F502" s="7">
        <f>SUM(F503:F510)</f>
        <v>12961</v>
      </c>
      <c r="G502" s="7">
        <f t="shared" ref="G502:H502" si="231">SUM(G503:G510)</f>
        <v>11590.4</v>
      </c>
      <c r="H502" s="7">
        <f t="shared" si="231"/>
        <v>12052.5</v>
      </c>
    </row>
    <row r="503" spans="1:8" ht="26.25" customHeight="1">
      <c r="A503" s="231" t="s">
        <v>21</v>
      </c>
      <c r="B503" s="20" t="s">
        <v>303</v>
      </c>
      <c r="C503" s="20">
        <v>100</v>
      </c>
      <c r="D503" s="3" t="s">
        <v>47</v>
      </c>
      <c r="E503" s="3" t="s">
        <v>17</v>
      </c>
      <c r="F503" s="7">
        <f>Ведомственная!G916</f>
        <v>1682.3</v>
      </c>
      <c r="G503" s="7">
        <f>Ведомственная!H916</f>
        <v>1532.3</v>
      </c>
      <c r="H503" s="7">
        <f>Ведомственная!I916</f>
        <v>1532.3</v>
      </c>
    </row>
    <row r="504" spans="1:8" ht="36.75" customHeight="1">
      <c r="A504" s="243"/>
      <c r="B504" s="20" t="s">
        <v>303</v>
      </c>
      <c r="C504" s="20">
        <v>100</v>
      </c>
      <c r="D504" s="3" t="s">
        <v>47</v>
      </c>
      <c r="E504" s="3" t="s">
        <v>20</v>
      </c>
      <c r="F504" s="7">
        <f>Ведомственная!G958</f>
        <v>5010.8</v>
      </c>
      <c r="G504" s="7">
        <f>Ведомственная!H958</f>
        <v>4540.3</v>
      </c>
      <c r="H504" s="7">
        <f>Ведомственная!I958</f>
        <v>4540.3</v>
      </c>
    </row>
    <row r="505" spans="1:8" ht="36.75" customHeight="1">
      <c r="A505" s="244"/>
      <c r="B505" s="20" t="s">
        <v>303</v>
      </c>
      <c r="C505" s="20">
        <v>100</v>
      </c>
      <c r="D505" s="3" t="s">
        <v>9</v>
      </c>
      <c r="E505" s="3" t="s">
        <v>17</v>
      </c>
      <c r="F505" s="7">
        <f>Ведомственная!G1231</f>
        <v>397.90000000000003</v>
      </c>
      <c r="G505" s="7">
        <f>Ведомственная!H1231</f>
        <v>394.6</v>
      </c>
      <c r="H505" s="7">
        <f>Ведомственная!I1231</f>
        <v>394.6</v>
      </c>
    </row>
    <row r="506" spans="1:8" ht="31.5">
      <c r="A506" s="205" t="s">
        <v>22</v>
      </c>
      <c r="B506" s="20" t="s">
        <v>303</v>
      </c>
      <c r="C506" s="20" t="s">
        <v>32</v>
      </c>
      <c r="D506" s="3" t="s">
        <v>14</v>
      </c>
      <c r="E506" s="3" t="s">
        <v>24</v>
      </c>
      <c r="F506" s="7">
        <f>Ведомственная!G709</f>
        <v>93.2</v>
      </c>
      <c r="G506" s="7">
        <f>Ведомственная!H709</f>
        <v>65</v>
      </c>
      <c r="H506" s="7">
        <f>Ведомственная!I709</f>
        <v>71.099999999999994</v>
      </c>
    </row>
    <row r="507" spans="1:8">
      <c r="A507" s="205" t="s">
        <v>19</v>
      </c>
      <c r="B507" s="20" t="s">
        <v>303</v>
      </c>
      <c r="C507" s="20" t="s">
        <v>39</v>
      </c>
      <c r="D507" s="3" t="s">
        <v>14</v>
      </c>
      <c r="E507" s="3" t="s">
        <v>24</v>
      </c>
      <c r="F507" s="7">
        <f>Ведомственная!G710</f>
        <v>4753.3</v>
      </c>
      <c r="G507" s="7">
        <f>Ведомственная!H710</f>
        <v>4225.3999999999996</v>
      </c>
      <c r="H507" s="7">
        <f>Ведомственная!I710</f>
        <v>4681.3999999999996</v>
      </c>
    </row>
    <row r="508" spans="1:8">
      <c r="A508" s="231" t="s">
        <v>90</v>
      </c>
      <c r="B508" s="20" t="s">
        <v>303</v>
      </c>
      <c r="C508" s="20">
        <v>600</v>
      </c>
      <c r="D508" s="3" t="s">
        <v>47</v>
      </c>
      <c r="E508" s="3" t="s">
        <v>17</v>
      </c>
      <c r="F508" s="7">
        <f>Ведомственная!G917</f>
        <v>0</v>
      </c>
      <c r="G508" s="7">
        <f>Ведомственная!H917</f>
        <v>0</v>
      </c>
      <c r="H508" s="7">
        <f>Ведомственная!I917</f>
        <v>0</v>
      </c>
    </row>
    <row r="509" spans="1:8">
      <c r="A509" s="243"/>
      <c r="B509" s="20" t="s">
        <v>303</v>
      </c>
      <c r="C509" s="20">
        <v>600</v>
      </c>
      <c r="D509" s="3" t="s">
        <v>47</v>
      </c>
      <c r="E509" s="3" t="s">
        <v>20</v>
      </c>
      <c r="F509" s="7">
        <f>Ведомственная!G959</f>
        <v>606.9</v>
      </c>
      <c r="G509" s="7">
        <f>Ведомственная!H959</f>
        <v>427.4</v>
      </c>
      <c r="H509" s="7">
        <f>Ведомственная!I959</f>
        <v>427.4</v>
      </c>
    </row>
    <row r="510" spans="1:8">
      <c r="A510" s="244"/>
      <c r="B510" s="20" t="s">
        <v>303</v>
      </c>
      <c r="C510" s="20">
        <v>600</v>
      </c>
      <c r="D510" s="3" t="s">
        <v>9</v>
      </c>
      <c r="E510" s="3" t="s">
        <v>17</v>
      </c>
      <c r="F510" s="7">
        <f>Ведомственная!G1232</f>
        <v>416.59999999999997</v>
      </c>
      <c r="G510" s="7">
        <f>Ведомственная!H1232</f>
        <v>405.4</v>
      </c>
      <c r="H510" s="7">
        <f>Ведомственная!I1232</f>
        <v>405.4</v>
      </c>
    </row>
    <row r="511" spans="1:8" ht="47.25">
      <c r="A511" s="205" t="s">
        <v>578</v>
      </c>
      <c r="B511" s="20" t="s">
        <v>304</v>
      </c>
      <c r="C511" s="20"/>
      <c r="D511" s="3"/>
      <c r="E511" s="3"/>
      <c r="F511" s="7">
        <f>Ведомственная!G711</f>
        <v>2335.9</v>
      </c>
      <c r="G511" s="7">
        <f>Ведомственная!H711</f>
        <v>3035.9</v>
      </c>
      <c r="H511" s="7">
        <f>Ведомственная!I711</f>
        <v>3035.9</v>
      </c>
    </row>
    <row r="512" spans="1:8" ht="31.5">
      <c r="A512" s="205" t="s">
        <v>22</v>
      </c>
      <c r="B512" s="20" t="s">
        <v>304</v>
      </c>
      <c r="C512" s="20" t="s">
        <v>32</v>
      </c>
      <c r="D512" s="3" t="s">
        <v>14</v>
      </c>
      <c r="E512" s="3" t="s">
        <v>24</v>
      </c>
      <c r="F512" s="7">
        <f>Ведомственная!G712</f>
        <v>43.3</v>
      </c>
      <c r="G512" s="7">
        <f>Ведомственная!H712</f>
        <v>43.3</v>
      </c>
      <c r="H512" s="7">
        <f>Ведомственная!I712</f>
        <v>43.3</v>
      </c>
    </row>
    <row r="513" spans="1:8">
      <c r="A513" s="205" t="s">
        <v>19</v>
      </c>
      <c r="B513" s="20" t="s">
        <v>304</v>
      </c>
      <c r="C513" s="20" t="s">
        <v>39</v>
      </c>
      <c r="D513" s="3" t="s">
        <v>14</v>
      </c>
      <c r="E513" s="3" t="s">
        <v>24</v>
      </c>
      <c r="F513" s="7">
        <f>Ведомственная!G713</f>
        <v>2292.6</v>
      </c>
      <c r="G513" s="7">
        <f>Ведомственная!H713</f>
        <v>2992.6</v>
      </c>
      <c r="H513" s="7">
        <f>Ведомственная!I713</f>
        <v>2992.6</v>
      </c>
    </row>
    <row r="514" spans="1:8" ht="47.25">
      <c r="A514" s="205" t="s">
        <v>584</v>
      </c>
      <c r="B514" s="20" t="s">
        <v>305</v>
      </c>
      <c r="C514" s="20"/>
      <c r="D514" s="3"/>
      <c r="E514" s="3"/>
      <c r="F514" s="7">
        <f>Ведомственная!G714</f>
        <v>0.6</v>
      </c>
      <c r="G514" s="7">
        <f>Ведомственная!H714</f>
        <v>0.6</v>
      </c>
      <c r="H514" s="7">
        <f>Ведомственная!I714</f>
        <v>0.6</v>
      </c>
    </row>
    <row r="515" spans="1:8" ht="31.5">
      <c r="A515" s="205" t="s">
        <v>22</v>
      </c>
      <c r="B515" s="20" t="s">
        <v>305</v>
      </c>
      <c r="C515" s="20">
        <v>200</v>
      </c>
      <c r="D515" s="3" t="s">
        <v>14</v>
      </c>
      <c r="E515" s="3" t="s">
        <v>24</v>
      </c>
      <c r="F515" s="7">
        <f>Ведомственная!G715</f>
        <v>0.1</v>
      </c>
      <c r="G515" s="7">
        <f>Ведомственная!H715</f>
        <v>0.1</v>
      </c>
      <c r="H515" s="7">
        <f>Ведомственная!I715</f>
        <v>0.1</v>
      </c>
    </row>
    <row r="516" spans="1:8">
      <c r="A516" s="205" t="s">
        <v>19</v>
      </c>
      <c r="B516" s="20" t="s">
        <v>305</v>
      </c>
      <c r="C516" s="20" t="s">
        <v>39</v>
      </c>
      <c r="D516" s="3" t="s">
        <v>14</v>
      </c>
      <c r="E516" s="3" t="s">
        <v>24</v>
      </c>
      <c r="F516" s="7">
        <f>Ведомственная!G716</f>
        <v>0.5</v>
      </c>
      <c r="G516" s="7">
        <f>Ведомственная!H716</f>
        <v>0.5</v>
      </c>
      <c r="H516" s="7">
        <f>Ведомственная!I716</f>
        <v>0.5</v>
      </c>
    </row>
    <row r="517" spans="1:8" ht="78.75">
      <c r="A517" s="211" t="s">
        <v>861</v>
      </c>
      <c r="B517" s="20" t="s">
        <v>306</v>
      </c>
      <c r="C517" s="20"/>
      <c r="D517" s="3"/>
      <c r="E517" s="3"/>
      <c r="F517" s="7">
        <f>Ведомственная!G717</f>
        <v>14796.3</v>
      </c>
      <c r="G517" s="7">
        <f>Ведомственная!H717</f>
        <v>16932.7</v>
      </c>
      <c r="H517" s="7">
        <f>Ведомственная!I717</f>
        <v>17606.199999999997</v>
      </c>
    </row>
    <row r="518" spans="1:8" ht="31.5">
      <c r="A518" s="205" t="s">
        <v>22</v>
      </c>
      <c r="B518" s="20" t="s">
        <v>306</v>
      </c>
      <c r="C518" s="20" t="s">
        <v>32</v>
      </c>
      <c r="D518" s="3" t="s">
        <v>14</v>
      </c>
      <c r="E518" s="3" t="s">
        <v>24</v>
      </c>
      <c r="F518" s="7">
        <f>Ведомственная!G718</f>
        <v>246.9</v>
      </c>
      <c r="G518" s="7">
        <f>Ведомственная!H718</f>
        <v>256.8</v>
      </c>
      <c r="H518" s="7">
        <f>Ведомственная!I718</f>
        <v>267.10000000000002</v>
      </c>
    </row>
    <row r="519" spans="1:8">
      <c r="A519" s="205" t="s">
        <v>19</v>
      </c>
      <c r="B519" s="20" t="s">
        <v>306</v>
      </c>
      <c r="C519" s="20" t="s">
        <v>39</v>
      </c>
      <c r="D519" s="3" t="s">
        <v>14</v>
      </c>
      <c r="E519" s="3" t="s">
        <v>24</v>
      </c>
      <c r="F519" s="7">
        <f>Ведомственная!G719</f>
        <v>14549.4</v>
      </c>
      <c r="G519" s="7">
        <f>Ведомственная!H719</f>
        <v>16675.900000000001</v>
      </c>
      <c r="H519" s="7">
        <f>Ведомственная!I719</f>
        <v>17339.099999999999</v>
      </c>
    </row>
    <row r="520" spans="1:8" ht="47.25">
      <c r="A520" s="205" t="s">
        <v>356</v>
      </c>
      <c r="B520" s="20" t="s">
        <v>307</v>
      </c>
      <c r="C520" s="20"/>
      <c r="D520" s="3"/>
      <c r="E520" s="3"/>
      <c r="F520" s="7">
        <f>Ведомственная!G720</f>
        <v>20771.699999999997</v>
      </c>
      <c r="G520" s="7">
        <f>Ведомственная!H720</f>
        <v>20902.5</v>
      </c>
      <c r="H520" s="7">
        <f>Ведомственная!I720</f>
        <v>21726.199999999997</v>
      </c>
    </row>
    <row r="521" spans="1:8" ht="31.5">
      <c r="A521" s="205" t="s">
        <v>22</v>
      </c>
      <c r="B521" s="20" t="s">
        <v>307</v>
      </c>
      <c r="C521" s="20" t="s">
        <v>32</v>
      </c>
      <c r="D521" s="3" t="s">
        <v>14</v>
      </c>
      <c r="E521" s="3" t="s">
        <v>24</v>
      </c>
      <c r="F521" s="7">
        <f>Ведомственная!G721</f>
        <v>355.1</v>
      </c>
      <c r="G521" s="7">
        <f>Ведомственная!H721</f>
        <v>320.7</v>
      </c>
      <c r="H521" s="7">
        <f>Ведомственная!I721</f>
        <v>300.10000000000002</v>
      </c>
    </row>
    <row r="522" spans="1:8">
      <c r="A522" s="205" t="s">
        <v>19</v>
      </c>
      <c r="B522" s="20" t="s">
        <v>307</v>
      </c>
      <c r="C522" s="20" t="s">
        <v>39</v>
      </c>
      <c r="D522" s="3" t="s">
        <v>14</v>
      </c>
      <c r="E522" s="3" t="s">
        <v>24</v>
      </c>
      <c r="F522" s="7">
        <f>Ведомственная!G722</f>
        <v>20416.599999999999</v>
      </c>
      <c r="G522" s="7">
        <f>Ведомственная!H722</f>
        <v>20581.8</v>
      </c>
      <c r="H522" s="7">
        <f>Ведомственная!I722</f>
        <v>21426.1</v>
      </c>
    </row>
    <row r="523" spans="1:8" ht="31.5">
      <c r="A523" s="205" t="s">
        <v>289</v>
      </c>
      <c r="B523" s="20" t="s">
        <v>290</v>
      </c>
      <c r="C523" s="20"/>
      <c r="D523" s="3"/>
      <c r="E523" s="3"/>
      <c r="F523" s="7">
        <f>F524+F525</f>
        <v>139066.4</v>
      </c>
      <c r="G523" s="7">
        <f t="shared" ref="G523:H523" si="232">G524+G525</f>
        <v>138983.20000000001</v>
      </c>
      <c r="H523" s="7">
        <f t="shared" si="232"/>
        <v>138955.9</v>
      </c>
    </row>
    <row r="524" spans="1:8" ht="31.5">
      <c r="A524" s="205" t="s">
        <v>22</v>
      </c>
      <c r="B524" s="20" t="s">
        <v>290</v>
      </c>
      <c r="C524" s="20" t="s">
        <v>32</v>
      </c>
      <c r="D524" s="3" t="s">
        <v>14</v>
      </c>
      <c r="E524" s="3" t="s">
        <v>24</v>
      </c>
      <c r="F524" s="7">
        <f>Ведомственная!G724</f>
        <v>2446.4</v>
      </c>
      <c r="G524" s="7">
        <f>Ведомственная!H724</f>
        <v>2363.1999999999998</v>
      </c>
      <c r="H524" s="7">
        <f>Ведомственная!I724</f>
        <v>2335.9</v>
      </c>
    </row>
    <row r="525" spans="1:8">
      <c r="A525" s="205" t="s">
        <v>19</v>
      </c>
      <c r="B525" s="20" t="s">
        <v>290</v>
      </c>
      <c r="C525" s="20" t="s">
        <v>39</v>
      </c>
      <c r="D525" s="3" t="s">
        <v>14</v>
      </c>
      <c r="E525" s="3" t="s">
        <v>24</v>
      </c>
      <c r="F525" s="7">
        <f>Ведомственная!G725</f>
        <v>136620</v>
      </c>
      <c r="G525" s="7">
        <f>Ведомственная!H725</f>
        <v>136620</v>
      </c>
      <c r="H525" s="7">
        <f>Ведомственная!I725</f>
        <v>136620</v>
      </c>
    </row>
    <row r="526" spans="1:8" ht="31.5">
      <c r="A526" s="205" t="s">
        <v>291</v>
      </c>
      <c r="B526" s="20" t="s">
        <v>292</v>
      </c>
      <c r="C526" s="20"/>
      <c r="D526" s="3"/>
      <c r="E526" s="3"/>
      <c r="F526" s="7">
        <f>F527</f>
        <v>32000</v>
      </c>
      <c r="G526" s="7">
        <f t="shared" ref="G526:H526" si="233">G527</f>
        <v>32000</v>
      </c>
      <c r="H526" s="7">
        <f t="shared" si="233"/>
        <v>32000</v>
      </c>
    </row>
    <row r="527" spans="1:8">
      <c r="A527" s="205" t="s">
        <v>19</v>
      </c>
      <c r="B527" s="20" t="s">
        <v>292</v>
      </c>
      <c r="C527" s="20">
        <v>300</v>
      </c>
      <c r="D527" s="3" t="s">
        <v>14</v>
      </c>
      <c r="E527" s="3" t="s">
        <v>17</v>
      </c>
      <c r="F527" s="7">
        <f>Ведомственная!G678</f>
        <v>32000</v>
      </c>
      <c r="G527" s="7">
        <f>Ведомственная!H678</f>
        <v>32000</v>
      </c>
      <c r="H527" s="7">
        <f>Ведомственная!I678</f>
        <v>32000</v>
      </c>
    </row>
    <row r="528" spans="1:8">
      <c r="A528" s="205" t="s">
        <v>310</v>
      </c>
      <c r="B528" s="20" t="s">
        <v>311</v>
      </c>
      <c r="C528" s="20"/>
      <c r="D528" s="3"/>
      <c r="E528" s="3"/>
      <c r="F528" s="7">
        <f>Ведомственная!G726</f>
        <v>12000</v>
      </c>
      <c r="G528" s="7">
        <f>Ведомственная!H726</f>
        <v>10242.1</v>
      </c>
      <c r="H528" s="7">
        <f>Ведомственная!I726</f>
        <v>9968.1</v>
      </c>
    </row>
    <row r="529" spans="1:8">
      <c r="A529" s="205" t="s">
        <v>19</v>
      </c>
      <c r="B529" s="20" t="s">
        <v>311</v>
      </c>
      <c r="C529" s="20">
        <v>300</v>
      </c>
      <c r="D529" s="3" t="s">
        <v>14</v>
      </c>
      <c r="E529" s="3" t="s">
        <v>24</v>
      </c>
      <c r="F529" s="7">
        <f>Ведомственная!G727</f>
        <v>12000</v>
      </c>
      <c r="G529" s="7">
        <f>Ведомственная!H727</f>
        <v>10242.1</v>
      </c>
      <c r="H529" s="7">
        <f>Ведомственная!I727</f>
        <v>9968.1</v>
      </c>
    </row>
    <row r="530" spans="1:8" ht="31.5">
      <c r="A530" s="205" t="s">
        <v>312</v>
      </c>
      <c r="B530" s="20" t="s">
        <v>313</v>
      </c>
      <c r="C530" s="20"/>
      <c r="D530" s="3"/>
      <c r="E530" s="3"/>
      <c r="F530" s="7">
        <f>Ведомственная!G728</f>
        <v>2466.6</v>
      </c>
      <c r="G530" s="7">
        <f>Ведомственная!H728</f>
        <v>2723.9</v>
      </c>
      <c r="H530" s="7">
        <f>Ведомственная!I728</f>
        <v>2997.9</v>
      </c>
    </row>
    <row r="531" spans="1:8">
      <c r="A531" s="205" t="s">
        <v>19</v>
      </c>
      <c r="B531" s="20" t="s">
        <v>313</v>
      </c>
      <c r="C531" s="20">
        <v>300</v>
      </c>
      <c r="D531" s="3" t="s">
        <v>14</v>
      </c>
      <c r="E531" s="3" t="s">
        <v>24</v>
      </c>
      <c r="F531" s="7">
        <f>Ведомственная!G729</f>
        <v>2466.6</v>
      </c>
      <c r="G531" s="7">
        <f>Ведомственная!H729</f>
        <v>2723.9</v>
      </c>
      <c r="H531" s="7">
        <f>Ведомственная!I729</f>
        <v>2997.9</v>
      </c>
    </row>
    <row r="532" spans="1:8" ht="47.25">
      <c r="A532" s="205" t="s">
        <v>314</v>
      </c>
      <c r="B532" s="20" t="s">
        <v>315</v>
      </c>
      <c r="C532" s="20"/>
      <c r="D532" s="3"/>
      <c r="E532" s="3"/>
      <c r="F532" s="7">
        <f>Ведомственная!G730</f>
        <v>1300</v>
      </c>
      <c r="G532" s="7">
        <f>Ведомственная!H730</f>
        <v>1300</v>
      </c>
      <c r="H532" s="7">
        <f>Ведомственная!I730</f>
        <v>1300</v>
      </c>
    </row>
    <row r="533" spans="1:8">
      <c r="A533" s="205" t="s">
        <v>19</v>
      </c>
      <c r="B533" s="20" t="s">
        <v>315</v>
      </c>
      <c r="C533" s="20" t="s">
        <v>39</v>
      </c>
      <c r="D533" s="3" t="s">
        <v>14</v>
      </c>
      <c r="E533" s="3" t="s">
        <v>24</v>
      </c>
      <c r="F533" s="7">
        <f>Ведомственная!G731</f>
        <v>1300</v>
      </c>
      <c r="G533" s="7">
        <f>Ведомственная!H731</f>
        <v>1300</v>
      </c>
      <c r="H533" s="7">
        <f>Ведомственная!I731</f>
        <v>1300</v>
      </c>
    </row>
    <row r="534" spans="1:8" ht="47.25">
      <c r="A534" s="205" t="s">
        <v>316</v>
      </c>
      <c r="B534" s="20" t="s">
        <v>317</v>
      </c>
      <c r="C534" s="20"/>
      <c r="D534" s="3"/>
      <c r="E534" s="3"/>
      <c r="F534" s="7">
        <f>Ведомственная!G732</f>
        <v>63.7</v>
      </c>
      <c r="G534" s="7">
        <f>Ведомственная!H732</f>
        <v>304</v>
      </c>
      <c r="H534" s="7">
        <f>Ведомственная!I732</f>
        <v>304</v>
      </c>
    </row>
    <row r="535" spans="1:8">
      <c r="A535" s="205" t="s">
        <v>19</v>
      </c>
      <c r="B535" s="20" t="s">
        <v>317</v>
      </c>
      <c r="C535" s="20" t="s">
        <v>39</v>
      </c>
      <c r="D535" s="3" t="s">
        <v>14</v>
      </c>
      <c r="E535" s="3" t="s">
        <v>24</v>
      </c>
      <c r="F535" s="7">
        <f>Ведомственная!G733</f>
        <v>63.7</v>
      </c>
      <c r="G535" s="7">
        <f>Ведомственная!H733</f>
        <v>304</v>
      </c>
      <c r="H535" s="7">
        <f>Ведомственная!I733</f>
        <v>304</v>
      </c>
    </row>
    <row r="536" spans="1:8" ht="63">
      <c r="A536" s="205" t="s">
        <v>318</v>
      </c>
      <c r="B536" s="20" t="s">
        <v>319</v>
      </c>
      <c r="C536" s="20"/>
      <c r="D536" s="3"/>
      <c r="E536" s="3"/>
      <c r="F536" s="7">
        <f>Ведомственная!G734</f>
        <v>50000</v>
      </c>
      <c r="G536" s="7">
        <f>Ведомственная!H734</f>
        <v>50000</v>
      </c>
      <c r="H536" s="7">
        <f>Ведомственная!I734</f>
        <v>50000</v>
      </c>
    </row>
    <row r="537" spans="1:8">
      <c r="A537" s="205" t="s">
        <v>19</v>
      </c>
      <c r="B537" s="20" t="s">
        <v>319</v>
      </c>
      <c r="C537" s="20" t="s">
        <v>39</v>
      </c>
      <c r="D537" s="3" t="s">
        <v>14</v>
      </c>
      <c r="E537" s="3" t="s">
        <v>24</v>
      </c>
      <c r="F537" s="7">
        <f>Ведомственная!G735</f>
        <v>50000</v>
      </c>
      <c r="G537" s="7">
        <f>Ведомственная!H735</f>
        <v>50000</v>
      </c>
      <c r="H537" s="7">
        <f>Ведомственная!I735</f>
        <v>50000</v>
      </c>
    </row>
    <row r="538" spans="1:8" ht="31.5" hidden="1">
      <c r="A538" s="205" t="s">
        <v>320</v>
      </c>
      <c r="B538" s="20" t="s">
        <v>321</v>
      </c>
      <c r="C538" s="20"/>
      <c r="D538" s="3"/>
      <c r="E538" s="3"/>
      <c r="F538" s="7">
        <f>Ведомственная!G736</f>
        <v>0</v>
      </c>
      <c r="G538" s="7">
        <f>Ведомственная!H736</f>
        <v>0</v>
      </c>
      <c r="H538" s="7">
        <f>Ведомственная!I736</f>
        <v>0</v>
      </c>
    </row>
    <row r="539" spans="1:8" hidden="1">
      <c r="A539" s="205" t="s">
        <v>19</v>
      </c>
      <c r="B539" s="20" t="s">
        <v>321</v>
      </c>
      <c r="C539" s="20" t="s">
        <v>39</v>
      </c>
      <c r="D539" s="3" t="s">
        <v>14</v>
      </c>
      <c r="E539" s="3" t="s">
        <v>24</v>
      </c>
      <c r="F539" s="7">
        <f>Ведомственная!G737</f>
        <v>0</v>
      </c>
      <c r="G539" s="7">
        <f>Ведомственная!H737</f>
        <v>0</v>
      </c>
      <c r="H539" s="7">
        <f>Ведомственная!I737</f>
        <v>0</v>
      </c>
    </row>
    <row r="540" spans="1:8">
      <c r="A540" s="205" t="s">
        <v>322</v>
      </c>
      <c r="B540" s="20" t="s">
        <v>323</v>
      </c>
      <c r="C540" s="20"/>
      <c r="D540" s="3"/>
      <c r="E540" s="3"/>
      <c r="F540" s="7">
        <f>Ведомственная!G738</f>
        <v>1124.4000000000001</v>
      </c>
      <c r="G540" s="7">
        <f>Ведомственная!H738</f>
        <v>1450.9</v>
      </c>
      <c r="H540" s="7">
        <f>Ведомственная!I738</f>
        <v>1450.9</v>
      </c>
    </row>
    <row r="541" spans="1:8" ht="31.5">
      <c r="A541" s="205" t="s">
        <v>22</v>
      </c>
      <c r="B541" s="20" t="s">
        <v>323</v>
      </c>
      <c r="C541" s="20">
        <v>200</v>
      </c>
      <c r="D541" s="3" t="s">
        <v>14</v>
      </c>
      <c r="E541" s="3" t="s">
        <v>24</v>
      </c>
      <c r="F541" s="7">
        <f>Ведомственная!G739</f>
        <v>344.4</v>
      </c>
      <c r="G541" s="7">
        <f>Ведомственная!H739</f>
        <v>670.9</v>
      </c>
      <c r="H541" s="7">
        <f>Ведомственная!I739</f>
        <v>670.9</v>
      </c>
    </row>
    <row r="542" spans="1:8">
      <c r="A542" s="205" t="s">
        <v>19</v>
      </c>
      <c r="B542" s="20" t="s">
        <v>323</v>
      </c>
      <c r="C542" s="20">
        <v>300</v>
      </c>
      <c r="D542" s="3" t="s">
        <v>14</v>
      </c>
      <c r="E542" s="3" t="s">
        <v>24</v>
      </c>
      <c r="F542" s="7">
        <f>Ведомственная!G740</f>
        <v>780</v>
      </c>
      <c r="G542" s="7">
        <f>Ведомственная!H740</f>
        <v>780</v>
      </c>
      <c r="H542" s="7">
        <f>Ведомственная!I740</f>
        <v>780</v>
      </c>
    </row>
    <row r="543" spans="1:8" ht="31.5">
      <c r="A543" s="216" t="s">
        <v>898</v>
      </c>
      <c r="B543" s="20" t="s">
        <v>899</v>
      </c>
      <c r="C543" s="20"/>
      <c r="D543" s="3"/>
      <c r="E543" s="3"/>
      <c r="F543" s="7">
        <f>Ведомственная!G741</f>
        <v>204.7</v>
      </c>
      <c r="G543" s="7">
        <f>Ведомственная!H741</f>
        <v>0</v>
      </c>
      <c r="H543" s="7">
        <f>Ведомственная!I741</f>
        <v>0</v>
      </c>
    </row>
    <row r="544" spans="1:8" ht="31.5">
      <c r="A544" s="216" t="s">
        <v>90</v>
      </c>
      <c r="B544" s="20" t="s">
        <v>899</v>
      </c>
      <c r="C544" s="20">
        <v>600</v>
      </c>
      <c r="D544" s="3" t="s">
        <v>14</v>
      </c>
      <c r="E544" s="3" t="s">
        <v>24</v>
      </c>
      <c r="F544" s="7">
        <f>Ведомственная!G742</f>
        <v>204.7</v>
      </c>
      <c r="G544" s="7">
        <f>Ведомственная!H742</f>
        <v>0</v>
      </c>
      <c r="H544" s="7">
        <f>Ведомственная!I742</f>
        <v>0</v>
      </c>
    </row>
    <row r="545" spans="1:8" ht="31.5">
      <c r="A545" s="205" t="s">
        <v>308</v>
      </c>
      <c r="B545" s="20" t="s">
        <v>309</v>
      </c>
      <c r="C545" s="20"/>
      <c r="D545" s="3"/>
      <c r="E545" s="3"/>
      <c r="F545" s="7">
        <f>Ведомственная!G743</f>
        <v>16658.599999999999</v>
      </c>
      <c r="G545" s="7">
        <f>Ведомственная!H743</f>
        <v>14822.9</v>
      </c>
      <c r="H545" s="7">
        <f>Ведомственная!I743</f>
        <v>15872</v>
      </c>
    </row>
    <row r="546" spans="1:8">
      <c r="A546" s="205" t="s">
        <v>19</v>
      </c>
      <c r="B546" s="20" t="s">
        <v>309</v>
      </c>
      <c r="C546" s="20">
        <v>300</v>
      </c>
      <c r="D546" s="3" t="s">
        <v>14</v>
      </c>
      <c r="E546" s="3" t="s">
        <v>24</v>
      </c>
      <c r="F546" s="7">
        <f>Ведомственная!G744</f>
        <v>16658.599999999999</v>
      </c>
      <c r="G546" s="7">
        <f>Ведомственная!H744</f>
        <v>14822.9</v>
      </c>
      <c r="H546" s="7">
        <f>Ведомственная!I744</f>
        <v>15872</v>
      </c>
    </row>
    <row r="547" spans="1:8" ht="47.25">
      <c r="A547" s="205" t="s">
        <v>766</v>
      </c>
      <c r="B547" s="20" t="s">
        <v>324</v>
      </c>
      <c r="C547" s="20"/>
      <c r="D547" s="3"/>
      <c r="E547" s="3"/>
      <c r="F547" s="7">
        <f>F548</f>
        <v>6000</v>
      </c>
      <c r="G547" s="7">
        <f t="shared" ref="G547:H547" si="234">G548</f>
        <v>6000</v>
      </c>
      <c r="H547" s="7">
        <f t="shared" si="234"/>
        <v>6000</v>
      </c>
    </row>
    <row r="548" spans="1:8" ht="63">
      <c r="A548" s="205" t="s">
        <v>765</v>
      </c>
      <c r="B548" s="20" t="s">
        <v>325</v>
      </c>
      <c r="C548" s="20"/>
      <c r="D548" s="3"/>
      <c r="E548" s="3"/>
      <c r="F548" s="7">
        <f>Ведомственная!G746</f>
        <v>6000</v>
      </c>
      <c r="G548" s="7">
        <f>Ведомственная!H746</f>
        <v>6000</v>
      </c>
      <c r="H548" s="7">
        <f>Ведомственная!I746</f>
        <v>6000</v>
      </c>
    </row>
    <row r="549" spans="1:8">
      <c r="A549" s="205" t="s">
        <v>19</v>
      </c>
      <c r="B549" s="20" t="s">
        <v>325</v>
      </c>
      <c r="C549" s="20">
        <v>300</v>
      </c>
      <c r="D549" s="3" t="s">
        <v>14</v>
      </c>
      <c r="E549" s="3" t="s">
        <v>24</v>
      </c>
      <c r="F549" s="7">
        <f>Ведомственная!G747</f>
        <v>6000</v>
      </c>
      <c r="G549" s="7">
        <f>Ведомственная!H747</f>
        <v>6000</v>
      </c>
      <c r="H549" s="7">
        <f>Ведомственная!I747</f>
        <v>6000</v>
      </c>
    </row>
    <row r="550" spans="1:8" ht="47.25">
      <c r="A550" s="205" t="s">
        <v>767</v>
      </c>
      <c r="B550" s="20" t="s">
        <v>207</v>
      </c>
      <c r="C550" s="20"/>
      <c r="D550" s="3"/>
      <c r="E550" s="3"/>
      <c r="F550" s="7">
        <f>F551</f>
        <v>2200.8000000000002</v>
      </c>
      <c r="G550" s="7">
        <f t="shared" ref="G550:H550" si="235">G551</f>
        <v>2610.8000000000002</v>
      </c>
      <c r="H550" s="7">
        <f t="shared" si="235"/>
        <v>2660</v>
      </c>
    </row>
    <row r="551" spans="1:8">
      <c r="A551" s="205" t="s">
        <v>204</v>
      </c>
      <c r="B551" s="20" t="s">
        <v>232</v>
      </c>
      <c r="C551" s="20"/>
      <c r="D551" s="3"/>
      <c r="E551" s="3"/>
      <c r="F551" s="7">
        <f>F552+F553</f>
        <v>2200.8000000000002</v>
      </c>
      <c r="G551" s="7">
        <f t="shared" ref="G551:H551" si="236">G552+G553</f>
        <v>2610.8000000000002</v>
      </c>
      <c r="H551" s="7">
        <f t="shared" si="236"/>
        <v>2660</v>
      </c>
    </row>
    <row r="552" spans="1:8">
      <c r="A552" s="231" t="s">
        <v>90</v>
      </c>
      <c r="B552" s="20" t="s">
        <v>232</v>
      </c>
      <c r="C552" s="20">
        <v>600</v>
      </c>
      <c r="D552" s="3" t="s">
        <v>14</v>
      </c>
      <c r="E552" s="3" t="s">
        <v>24</v>
      </c>
      <c r="F552" s="7">
        <f>Ведомственная!G750+Ведомственная!G829</f>
        <v>2010.8</v>
      </c>
      <c r="G552" s="7">
        <f>Ведомственная!H750+Ведомственная!H829</f>
        <v>2010.8</v>
      </c>
      <c r="H552" s="7">
        <f>Ведомственная!I750+Ведомственная!I829</f>
        <v>2060</v>
      </c>
    </row>
    <row r="553" spans="1:8">
      <c r="A553" s="244"/>
      <c r="B553" s="20" t="s">
        <v>232</v>
      </c>
      <c r="C553" s="20">
        <v>600</v>
      </c>
      <c r="D553" s="3" t="s">
        <v>14</v>
      </c>
      <c r="E553" s="3" t="s">
        <v>26</v>
      </c>
      <c r="F553" s="7">
        <f>Ведомственная!G604</f>
        <v>190</v>
      </c>
      <c r="G553" s="7">
        <f>Ведомственная!H604</f>
        <v>600</v>
      </c>
      <c r="H553" s="7">
        <f>Ведомственная!I604</f>
        <v>600</v>
      </c>
    </row>
    <row r="554" spans="1:8" ht="63">
      <c r="A554" s="51" t="s">
        <v>710</v>
      </c>
      <c r="B554" s="52" t="s">
        <v>234</v>
      </c>
      <c r="C554" s="52"/>
      <c r="D554" s="56"/>
      <c r="E554" s="56"/>
      <c r="F554" s="54">
        <f>F555</f>
        <v>4327.6000000000004</v>
      </c>
      <c r="G554" s="54">
        <f t="shared" ref="G554:H554" si="237">G555</f>
        <v>4327.6000000000004</v>
      </c>
      <c r="H554" s="54">
        <f t="shared" si="237"/>
        <v>4327.6000000000004</v>
      </c>
    </row>
    <row r="555" spans="1:8">
      <c r="A555" s="205" t="s">
        <v>143</v>
      </c>
      <c r="B555" s="20" t="s">
        <v>326</v>
      </c>
      <c r="C555" s="20"/>
      <c r="D555" s="3"/>
      <c r="E555" s="3"/>
      <c r="F555" s="7">
        <f>F556</f>
        <v>4327.6000000000004</v>
      </c>
      <c r="G555" s="7">
        <f t="shared" ref="G555:H555" si="238">G556</f>
        <v>4327.6000000000004</v>
      </c>
      <c r="H555" s="7">
        <f t="shared" si="238"/>
        <v>4327.6000000000004</v>
      </c>
    </row>
    <row r="556" spans="1:8" ht="63">
      <c r="A556" s="205" t="s">
        <v>327</v>
      </c>
      <c r="B556" s="20" t="s">
        <v>328</v>
      </c>
      <c r="C556" s="20"/>
      <c r="D556" s="3"/>
      <c r="E556" s="3"/>
      <c r="F556" s="7">
        <f>F557</f>
        <v>4327.6000000000004</v>
      </c>
      <c r="G556" s="7">
        <f t="shared" ref="G556:H556" si="239">G557</f>
        <v>4327.6000000000004</v>
      </c>
      <c r="H556" s="7">
        <f t="shared" si="239"/>
        <v>4327.6000000000004</v>
      </c>
    </row>
    <row r="557" spans="1:8" ht="31.5">
      <c r="A557" s="205" t="s">
        <v>329</v>
      </c>
      <c r="B557" s="20" t="s">
        <v>330</v>
      </c>
      <c r="C557" s="20"/>
      <c r="D557" s="3"/>
      <c r="E557" s="3"/>
      <c r="F557" s="7">
        <f>F558</f>
        <v>4327.6000000000004</v>
      </c>
      <c r="G557" s="7">
        <f>G558</f>
        <v>4327.6000000000004</v>
      </c>
      <c r="H557" s="7">
        <f>H558</f>
        <v>4327.6000000000004</v>
      </c>
    </row>
    <row r="558" spans="1:8" ht="31.5">
      <c r="A558" s="205" t="s">
        <v>22</v>
      </c>
      <c r="B558" s="20" t="s">
        <v>330</v>
      </c>
      <c r="C558" s="20">
        <v>200</v>
      </c>
      <c r="D558" s="3" t="s">
        <v>14</v>
      </c>
      <c r="E558" s="3" t="s">
        <v>24</v>
      </c>
      <c r="F558" s="7">
        <f>Ведомственная!G755</f>
        <v>4327.6000000000004</v>
      </c>
      <c r="G558" s="7">
        <f>Ведомственная!H755</f>
        <v>4327.6000000000004</v>
      </c>
      <c r="H558" s="7">
        <f>Ведомственная!I755</f>
        <v>4327.6000000000004</v>
      </c>
    </row>
    <row r="559" spans="1:8" ht="31.5">
      <c r="A559" s="51" t="s">
        <v>711</v>
      </c>
      <c r="B559" s="52" t="s">
        <v>235</v>
      </c>
      <c r="C559" s="52"/>
      <c r="D559" s="56"/>
      <c r="E559" s="56"/>
      <c r="F559" s="54">
        <f>F580+F560</f>
        <v>465945.10000000003</v>
      </c>
      <c r="G559" s="54">
        <f>G580+G560</f>
        <v>598204.29999999993</v>
      </c>
      <c r="H559" s="54">
        <f>H580+H560</f>
        <v>784249.8</v>
      </c>
    </row>
    <row r="560" spans="1:8">
      <c r="A560" s="49" t="s">
        <v>184</v>
      </c>
      <c r="B560" s="74" t="s">
        <v>518</v>
      </c>
      <c r="C560" s="74"/>
      <c r="D560" s="3"/>
      <c r="E560" s="3"/>
      <c r="F560" s="7">
        <f>F561+F577+F574+F567</f>
        <v>31166</v>
      </c>
      <c r="G560" s="7">
        <f>G561+G577+G574+G567</f>
        <v>159755.30000000002</v>
      </c>
      <c r="H560" s="7">
        <f>H561+H577+H574+H567</f>
        <v>325289.8</v>
      </c>
    </row>
    <row r="561" spans="1:8" ht="31.5">
      <c r="A561" s="79" t="s">
        <v>553</v>
      </c>
      <c r="B561" s="74" t="s">
        <v>519</v>
      </c>
      <c r="C561" s="74"/>
      <c r="D561" s="3"/>
      <c r="E561" s="3"/>
      <c r="F561" s="7">
        <f>F565+F562</f>
        <v>3927.1</v>
      </c>
      <c r="G561" s="7">
        <f t="shared" ref="G561:H561" si="240">G565+G562</f>
        <v>8100.2</v>
      </c>
      <c r="H561" s="7">
        <f t="shared" si="240"/>
        <v>8100.2</v>
      </c>
    </row>
    <row r="562" spans="1:8" ht="94.5">
      <c r="A562" s="112" t="s">
        <v>862</v>
      </c>
      <c r="B562" s="3" t="s">
        <v>523</v>
      </c>
      <c r="C562" s="3"/>
      <c r="D562" s="3"/>
      <c r="E562" s="3"/>
      <c r="F562" s="7">
        <f>F563+F564</f>
        <v>3470.9</v>
      </c>
      <c r="G562" s="7">
        <f t="shared" ref="G562:H562" si="241">G563+G564</f>
        <v>7644</v>
      </c>
      <c r="H562" s="7">
        <f t="shared" si="241"/>
        <v>7644</v>
      </c>
    </row>
    <row r="563" spans="1:8" ht="31.5" hidden="1">
      <c r="A563" s="205" t="s">
        <v>22</v>
      </c>
      <c r="B563" s="3" t="s">
        <v>523</v>
      </c>
      <c r="C563" s="3" t="s">
        <v>32</v>
      </c>
      <c r="D563" s="3" t="s">
        <v>62</v>
      </c>
      <c r="E563" s="3" t="s">
        <v>24</v>
      </c>
      <c r="F563" s="7">
        <f>Ведомственная!G884</f>
        <v>0</v>
      </c>
      <c r="G563" s="7">
        <f>Ведомственная!H884</f>
        <v>0</v>
      </c>
      <c r="H563" s="7">
        <f>Ведомственная!I884</f>
        <v>0</v>
      </c>
    </row>
    <row r="564" spans="1:8" ht="31.5">
      <c r="A564" s="205" t="s">
        <v>90</v>
      </c>
      <c r="B564" s="3" t="s">
        <v>523</v>
      </c>
      <c r="C564" s="3" t="s">
        <v>49</v>
      </c>
      <c r="D564" s="3" t="s">
        <v>62</v>
      </c>
      <c r="E564" s="3" t="s">
        <v>24</v>
      </c>
      <c r="F564" s="7">
        <f>Ведомственная!G885</f>
        <v>3470.9</v>
      </c>
      <c r="G564" s="7">
        <f>Ведомственная!H885</f>
        <v>7644</v>
      </c>
      <c r="H564" s="7">
        <f>Ведомственная!I885</f>
        <v>7644</v>
      </c>
    </row>
    <row r="565" spans="1:8" ht="31.5">
      <c r="A565" s="100" t="s">
        <v>554</v>
      </c>
      <c r="B565" s="74" t="s">
        <v>520</v>
      </c>
      <c r="C565" s="74"/>
      <c r="D565" s="3"/>
      <c r="E565" s="3"/>
      <c r="F565" s="7">
        <f>F566</f>
        <v>456.2</v>
      </c>
      <c r="G565" s="7">
        <f t="shared" ref="G565:H565" si="242">G566</f>
        <v>456.2</v>
      </c>
      <c r="H565" s="7">
        <f t="shared" si="242"/>
        <v>456.2</v>
      </c>
    </row>
    <row r="566" spans="1:8" ht="31.5">
      <c r="A566" s="73" t="s">
        <v>90</v>
      </c>
      <c r="B566" s="74" t="s">
        <v>520</v>
      </c>
      <c r="C566" s="74" t="s">
        <v>49</v>
      </c>
      <c r="D566" s="3" t="s">
        <v>62</v>
      </c>
      <c r="E566" s="3" t="s">
        <v>20</v>
      </c>
      <c r="F566" s="7">
        <f>Ведомственная!G865</f>
        <v>456.2</v>
      </c>
      <c r="G566" s="7">
        <f>Ведомственная!H865</f>
        <v>456.2</v>
      </c>
      <c r="H566" s="7">
        <f>Ведомственная!I865</f>
        <v>456.2</v>
      </c>
    </row>
    <row r="567" spans="1:8">
      <c r="A567" s="128" t="s">
        <v>802</v>
      </c>
      <c r="B567" s="3" t="s">
        <v>596</v>
      </c>
      <c r="C567" s="3"/>
      <c r="D567" s="3"/>
      <c r="E567" s="3"/>
      <c r="F567" s="7">
        <f>F568+F570+F572</f>
        <v>15226.9</v>
      </c>
      <c r="G567" s="7">
        <f t="shared" ref="G567:H567" si="243">G568+G570+G572</f>
        <v>16520</v>
      </c>
      <c r="H567" s="7">
        <f t="shared" si="243"/>
        <v>16889.3</v>
      </c>
    </row>
    <row r="568" spans="1:8" ht="31.5">
      <c r="A568" s="112" t="s">
        <v>522</v>
      </c>
      <c r="B568" s="3" t="s">
        <v>597</v>
      </c>
      <c r="C568" s="3"/>
      <c r="D568" s="3"/>
      <c r="E568" s="3"/>
      <c r="F568" s="7">
        <f>F569</f>
        <v>9215.5</v>
      </c>
      <c r="G568" s="7">
        <f t="shared" ref="G568:H568" si="244">G569</f>
        <v>9441.1</v>
      </c>
      <c r="H568" s="7">
        <f t="shared" si="244"/>
        <v>9655.2999999999993</v>
      </c>
    </row>
    <row r="569" spans="1:8" ht="31.5">
      <c r="A569" s="205" t="s">
        <v>90</v>
      </c>
      <c r="B569" s="3" t="s">
        <v>597</v>
      </c>
      <c r="C569" s="3" t="s">
        <v>49</v>
      </c>
      <c r="D569" s="3" t="s">
        <v>62</v>
      </c>
      <c r="E569" s="3" t="s">
        <v>24</v>
      </c>
      <c r="F569" s="7">
        <f>Ведомственная!G888</f>
        <v>9215.5</v>
      </c>
      <c r="G569" s="7">
        <f>Ведомственная!H888</f>
        <v>9441.1</v>
      </c>
      <c r="H569" s="7">
        <f>Ведомственная!I888</f>
        <v>9655.2999999999993</v>
      </c>
    </row>
    <row r="570" spans="1:8" ht="94.5">
      <c r="A570" s="113" t="s">
        <v>854</v>
      </c>
      <c r="B570" s="3" t="s">
        <v>598</v>
      </c>
      <c r="C570" s="3"/>
      <c r="D570" s="3"/>
      <c r="E570" s="3"/>
      <c r="F570" s="7">
        <f>F571</f>
        <v>6011.4</v>
      </c>
      <c r="G570" s="7">
        <f t="shared" ref="G570:H570" si="245">G571</f>
        <v>6178</v>
      </c>
      <c r="H570" s="7">
        <f t="shared" si="245"/>
        <v>6333.1</v>
      </c>
    </row>
    <row r="571" spans="1:8" ht="31.5">
      <c r="A571" s="205" t="s">
        <v>90</v>
      </c>
      <c r="B571" s="3" t="s">
        <v>598</v>
      </c>
      <c r="C571" s="3" t="s">
        <v>49</v>
      </c>
      <c r="D571" s="3" t="s">
        <v>62</v>
      </c>
      <c r="E571" s="3" t="s">
        <v>24</v>
      </c>
      <c r="F571" s="7">
        <f>Ведомственная!G890</f>
        <v>6011.4</v>
      </c>
      <c r="G571" s="7">
        <f>Ведомственная!H890</f>
        <v>6178</v>
      </c>
      <c r="H571" s="7">
        <f>Ведомственная!I890</f>
        <v>6333.1</v>
      </c>
    </row>
    <row r="572" spans="1:8" ht="47.25">
      <c r="A572" s="73" t="s">
        <v>803</v>
      </c>
      <c r="B572" s="74" t="s">
        <v>804</v>
      </c>
      <c r="C572" s="74"/>
      <c r="D572" s="3"/>
      <c r="E572" s="3"/>
      <c r="F572" s="7">
        <f>F573</f>
        <v>0</v>
      </c>
      <c r="G572" s="7">
        <f t="shared" ref="G572:H572" si="246">G573</f>
        <v>900.9</v>
      </c>
      <c r="H572" s="7">
        <f t="shared" si="246"/>
        <v>900.9</v>
      </c>
    </row>
    <row r="573" spans="1:8" ht="31.5">
      <c r="A573" s="73" t="s">
        <v>90</v>
      </c>
      <c r="B573" s="74" t="s">
        <v>804</v>
      </c>
      <c r="C573" s="74" t="s">
        <v>49</v>
      </c>
      <c r="D573" s="3" t="s">
        <v>62</v>
      </c>
      <c r="E573" s="3" t="s">
        <v>20</v>
      </c>
      <c r="F573" s="7">
        <f>Ведомственная!G868</f>
        <v>0</v>
      </c>
      <c r="G573" s="7">
        <f>Ведомственная!H868</f>
        <v>900.9</v>
      </c>
      <c r="H573" s="7">
        <f>Ведомственная!I868</f>
        <v>900.9</v>
      </c>
    </row>
    <row r="574" spans="1:8">
      <c r="A574" s="128" t="s">
        <v>805</v>
      </c>
      <c r="B574" s="3" t="s">
        <v>591</v>
      </c>
      <c r="C574" s="3"/>
      <c r="D574" s="3"/>
      <c r="E574" s="3"/>
      <c r="F574" s="7">
        <f>F575</f>
        <v>12012</v>
      </c>
      <c r="G574" s="7">
        <f t="shared" ref="G574:H575" si="247">G575</f>
        <v>0</v>
      </c>
      <c r="H574" s="7">
        <f t="shared" si="247"/>
        <v>0</v>
      </c>
    </row>
    <row r="575" spans="1:8" ht="31.5">
      <c r="A575" s="205" t="s">
        <v>592</v>
      </c>
      <c r="B575" s="3" t="s">
        <v>593</v>
      </c>
      <c r="C575" s="3"/>
      <c r="D575" s="3"/>
      <c r="E575" s="3"/>
      <c r="F575" s="7">
        <f>F576</f>
        <v>12012</v>
      </c>
      <c r="G575" s="7">
        <f t="shared" si="247"/>
        <v>0</v>
      </c>
      <c r="H575" s="7">
        <f t="shared" si="247"/>
        <v>0</v>
      </c>
    </row>
    <row r="576" spans="1:8" ht="31.5">
      <c r="A576" s="205" t="s">
        <v>90</v>
      </c>
      <c r="B576" s="3" t="s">
        <v>593</v>
      </c>
      <c r="C576" s="3" t="s">
        <v>49</v>
      </c>
      <c r="D576" s="3" t="s">
        <v>62</v>
      </c>
      <c r="E576" s="3" t="s">
        <v>20</v>
      </c>
      <c r="F576" s="7">
        <f>Ведомственная!G1172</f>
        <v>12012</v>
      </c>
      <c r="G576" s="7">
        <f>Ведомственная!H1172</f>
        <v>0</v>
      </c>
      <c r="H576" s="7">
        <f>Ведомственная!I1172</f>
        <v>0</v>
      </c>
    </row>
    <row r="577" spans="1:8">
      <c r="A577" s="128" t="s">
        <v>536</v>
      </c>
      <c r="B577" s="3" t="s">
        <v>521</v>
      </c>
      <c r="C577" s="3"/>
      <c r="D577" s="3"/>
      <c r="E577" s="3"/>
      <c r="F577" s="7">
        <f>F578</f>
        <v>0</v>
      </c>
      <c r="G577" s="7">
        <f t="shared" ref="G577:H577" si="248">G578</f>
        <v>135135.1</v>
      </c>
      <c r="H577" s="7">
        <f t="shared" si="248"/>
        <v>300300.3</v>
      </c>
    </row>
    <row r="578" spans="1:8" ht="31.5">
      <c r="A578" s="111" t="s">
        <v>594</v>
      </c>
      <c r="B578" s="3" t="s">
        <v>595</v>
      </c>
      <c r="C578" s="3"/>
      <c r="D578" s="3"/>
      <c r="E578" s="3"/>
      <c r="F578" s="7">
        <f>F579</f>
        <v>0</v>
      </c>
      <c r="G578" s="7">
        <f t="shared" ref="G578:H578" si="249">G579</f>
        <v>135135.1</v>
      </c>
      <c r="H578" s="7">
        <f t="shared" si="249"/>
        <v>300300.3</v>
      </c>
    </row>
    <row r="579" spans="1:8" ht="31.5">
      <c r="A579" s="205" t="s">
        <v>90</v>
      </c>
      <c r="B579" s="3" t="s">
        <v>595</v>
      </c>
      <c r="C579" s="3" t="s">
        <v>49</v>
      </c>
      <c r="D579" s="3" t="s">
        <v>62</v>
      </c>
      <c r="E579" s="3" t="s">
        <v>20</v>
      </c>
      <c r="F579" s="7">
        <f>Ведомственная!G874</f>
        <v>0</v>
      </c>
      <c r="G579" s="7">
        <f>Ведомственная!H874</f>
        <v>135135.1</v>
      </c>
      <c r="H579" s="7">
        <f>Ведомственная!I874</f>
        <v>300300.3</v>
      </c>
    </row>
    <row r="580" spans="1:8">
      <c r="A580" s="73" t="s">
        <v>143</v>
      </c>
      <c r="B580" s="78" t="s">
        <v>507</v>
      </c>
      <c r="C580" s="74"/>
      <c r="D580" s="3"/>
      <c r="E580" s="3"/>
      <c r="F580" s="7">
        <f>F581+F602+F608+F590</f>
        <v>434779.10000000003</v>
      </c>
      <c r="G580" s="7">
        <f>G581+G602+G608+G590</f>
        <v>438448.99999999994</v>
      </c>
      <c r="H580" s="7">
        <f>H581+H602+H608+H590</f>
        <v>458960</v>
      </c>
    </row>
    <row r="581" spans="1:8" ht="31.5">
      <c r="A581" s="73" t="s">
        <v>508</v>
      </c>
      <c r="B581" s="74" t="s">
        <v>509</v>
      </c>
      <c r="C581" s="74"/>
      <c r="D581" s="3"/>
      <c r="E581" s="3"/>
      <c r="F581" s="7">
        <f>F582+F588</f>
        <v>19912.2</v>
      </c>
      <c r="G581" s="7">
        <f t="shared" ref="G581:H581" si="250">G582+G588</f>
        <v>16814.099999999999</v>
      </c>
      <c r="H581" s="7">
        <f t="shared" si="250"/>
        <v>19756</v>
      </c>
    </row>
    <row r="582" spans="1:8">
      <c r="A582" s="73" t="s">
        <v>18</v>
      </c>
      <c r="B582" s="74" t="s">
        <v>510</v>
      </c>
      <c r="C582" s="74"/>
      <c r="D582" s="3"/>
      <c r="E582" s="3"/>
      <c r="F582" s="7">
        <f>SUM(F583:F587)</f>
        <v>19661.900000000001</v>
      </c>
      <c r="G582" s="7">
        <f>SUM(G583:G587)</f>
        <v>16814.099999999999</v>
      </c>
      <c r="H582" s="7">
        <f>SUM(H583:H587)</f>
        <v>19756</v>
      </c>
    </row>
    <row r="583" spans="1:8" ht="63">
      <c r="A583" s="73" t="s">
        <v>21</v>
      </c>
      <c r="B583" s="74" t="s">
        <v>510</v>
      </c>
      <c r="C583" s="74" t="s">
        <v>31</v>
      </c>
      <c r="D583" s="3" t="s">
        <v>62</v>
      </c>
      <c r="E583" s="3" t="s">
        <v>17</v>
      </c>
      <c r="F583" s="7">
        <f>Ведомственная!G836</f>
        <v>4787</v>
      </c>
      <c r="G583" s="7">
        <f>Ведомственная!H836</f>
        <v>5705.7</v>
      </c>
      <c r="H583" s="7">
        <f>Ведомственная!I836</f>
        <v>5705.7</v>
      </c>
    </row>
    <row r="584" spans="1:8" ht="31.5">
      <c r="A584" s="73" t="s">
        <v>22</v>
      </c>
      <c r="B584" s="74" t="s">
        <v>510</v>
      </c>
      <c r="C584" s="74" t="s">
        <v>32</v>
      </c>
      <c r="D584" s="3" t="s">
        <v>62</v>
      </c>
      <c r="E584" s="3" t="s">
        <v>17</v>
      </c>
      <c r="F584" s="7">
        <f>Ведомственная!G837</f>
        <v>5009.8</v>
      </c>
      <c r="G584" s="7">
        <f>Ведомственная!H837</f>
        <v>3841.4</v>
      </c>
      <c r="H584" s="7">
        <f>Ведомственная!I837</f>
        <v>6641.4</v>
      </c>
    </row>
    <row r="585" spans="1:8">
      <c r="A585" s="73" t="s">
        <v>19</v>
      </c>
      <c r="B585" s="74" t="s">
        <v>510</v>
      </c>
      <c r="C585" s="74" t="s">
        <v>39</v>
      </c>
      <c r="D585" s="3" t="s">
        <v>62</v>
      </c>
      <c r="E585" s="3" t="s">
        <v>17</v>
      </c>
      <c r="F585" s="7">
        <f>Ведомственная!G838</f>
        <v>242</v>
      </c>
      <c r="G585" s="7">
        <f>Ведомственная!H838</f>
        <v>242</v>
      </c>
      <c r="H585" s="7">
        <f>Ведомственная!I838</f>
        <v>384</v>
      </c>
    </row>
    <row r="586" spans="1:8">
      <c r="A586" s="237" t="s">
        <v>90</v>
      </c>
      <c r="B586" s="74" t="s">
        <v>510</v>
      </c>
      <c r="C586" s="74" t="s">
        <v>49</v>
      </c>
      <c r="D586" s="3" t="s">
        <v>62</v>
      </c>
      <c r="E586" s="3" t="s">
        <v>17</v>
      </c>
      <c r="F586" s="7">
        <f>Ведомственная!G839</f>
        <v>9204.6</v>
      </c>
      <c r="G586" s="7">
        <f>Ведомственная!H839</f>
        <v>7025</v>
      </c>
      <c r="H586" s="7">
        <f>Ведомственная!I839</f>
        <v>7024.9</v>
      </c>
    </row>
    <row r="587" spans="1:8">
      <c r="A587" s="234"/>
      <c r="B587" s="74" t="s">
        <v>510</v>
      </c>
      <c r="C587" s="74" t="s">
        <v>49</v>
      </c>
      <c r="D587" s="3" t="s">
        <v>47</v>
      </c>
      <c r="E587" s="3" t="s">
        <v>61</v>
      </c>
      <c r="F587" s="7">
        <f>Ведомственная!G816</f>
        <v>418.5</v>
      </c>
      <c r="G587" s="7">
        <f>Ведомственная!H816</f>
        <v>0</v>
      </c>
      <c r="H587" s="7">
        <f>Ведомственная!I816</f>
        <v>0</v>
      </c>
    </row>
    <row r="588" spans="1:8" ht="78.75">
      <c r="A588" s="219" t="s">
        <v>910</v>
      </c>
      <c r="B588" s="74" t="s">
        <v>909</v>
      </c>
      <c r="C588" s="74"/>
      <c r="D588" s="3"/>
      <c r="E588" s="3"/>
      <c r="F588" s="7">
        <f>F589</f>
        <v>250.3</v>
      </c>
      <c r="G588" s="7">
        <f t="shared" ref="G588:H588" si="251">G589</f>
        <v>0</v>
      </c>
      <c r="H588" s="7">
        <f t="shared" si="251"/>
        <v>0</v>
      </c>
    </row>
    <row r="589" spans="1:8" ht="31.5">
      <c r="A589" s="219" t="s">
        <v>22</v>
      </c>
      <c r="B589" s="74" t="s">
        <v>909</v>
      </c>
      <c r="C589" s="74" t="s">
        <v>32</v>
      </c>
      <c r="D589" s="3" t="s">
        <v>62</v>
      </c>
      <c r="E589" s="3" t="s">
        <v>20</v>
      </c>
      <c r="F589" s="7">
        <f>Ведомственная!G878</f>
        <v>250.3</v>
      </c>
      <c r="G589" s="7">
        <f>Ведомственная!H878</f>
        <v>0</v>
      </c>
      <c r="H589" s="7">
        <f>Ведомственная!I878</f>
        <v>0</v>
      </c>
    </row>
    <row r="590" spans="1:8" ht="47.25">
      <c r="A590" s="205" t="s">
        <v>773</v>
      </c>
      <c r="B590" s="80" t="s">
        <v>524</v>
      </c>
      <c r="C590" s="74"/>
      <c r="D590" s="3"/>
      <c r="E590" s="3"/>
      <c r="F590" s="7">
        <f>F591+F594+F597+F599</f>
        <v>15759</v>
      </c>
      <c r="G590" s="7">
        <f t="shared" ref="G590:H590" si="252">G591+G594+G597+G599</f>
        <v>18403.300000000003</v>
      </c>
      <c r="H590" s="7">
        <f t="shared" si="252"/>
        <v>18953.300000000003</v>
      </c>
    </row>
    <row r="591" spans="1:8">
      <c r="A591" s="73" t="s">
        <v>27</v>
      </c>
      <c r="B591" s="80" t="s">
        <v>525</v>
      </c>
      <c r="C591" s="74"/>
      <c r="D591" s="3"/>
      <c r="E591" s="3"/>
      <c r="F591" s="7">
        <f>F592+F593</f>
        <v>14628.3</v>
      </c>
      <c r="G591" s="7">
        <f t="shared" ref="G591:H591" si="253">G592+G593</f>
        <v>17265.2</v>
      </c>
      <c r="H591" s="7">
        <f t="shared" si="253"/>
        <v>17265.2</v>
      </c>
    </row>
    <row r="592" spans="1:8" ht="63">
      <c r="A592" s="73" t="s">
        <v>21</v>
      </c>
      <c r="B592" s="80" t="s">
        <v>525</v>
      </c>
      <c r="C592" s="74">
        <v>100</v>
      </c>
      <c r="D592" s="3" t="s">
        <v>62</v>
      </c>
      <c r="E592" s="3" t="s">
        <v>61</v>
      </c>
      <c r="F592" s="7">
        <f>Ведомственная!G896</f>
        <v>14626.3</v>
      </c>
      <c r="G592" s="7">
        <f>Ведомственная!H896</f>
        <v>17263.2</v>
      </c>
      <c r="H592" s="7">
        <f>Ведомственная!I896</f>
        <v>17263.2</v>
      </c>
    </row>
    <row r="593" spans="1:8" ht="31.5">
      <c r="A593" s="73" t="s">
        <v>22</v>
      </c>
      <c r="B593" s="80" t="s">
        <v>525</v>
      </c>
      <c r="C593" s="74">
        <v>200</v>
      </c>
      <c r="D593" s="3" t="s">
        <v>62</v>
      </c>
      <c r="E593" s="3" t="s">
        <v>61</v>
      </c>
      <c r="F593" s="7">
        <f>Ведомственная!G897</f>
        <v>2</v>
      </c>
      <c r="G593" s="7">
        <f>Ведомственная!H897</f>
        <v>2</v>
      </c>
      <c r="H593" s="7">
        <f>Ведомственная!I897</f>
        <v>2</v>
      </c>
    </row>
    <row r="594" spans="1:8">
      <c r="A594" s="73" t="s">
        <v>35</v>
      </c>
      <c r="B594" s="80" t="s">
        <v>526</v>
      </c>
      <c r="C594" s="74"/>
      <c r="D594" s="3"/>
      <c r="E594" s="3"/>
      <c r="F594" s="7">
        <f>F595+F596</f>
        <v>261.2</v>
      </c>
      <c r="G594" s="7">
        <f t="shared" ref="G594:H594" si="254">G595+G596</f>
        <v>261.2</v>
      </c>
      <c r="H594" s="7">
        <f t="shared" si="254"/>
        <v>461.2</v>
      </c>
    </row>
    <row r="595" spans="1:8" ht="31.5">
      <c r="A595" s="73" t="s">
        <v>22</v>
      </c>
      <c r="B595" s="80" t="s">
        <v>526</v>
      </c>
      <c r="C595" s="74">
        <v>200</v>
      </c>
      <c r="D595" s="3" t="s">
        <v>62</v>
      </c>
      <c r="E595" s="3" t="s">
        <v>61</v>
      </c>
      <c r="F595" s="7">
        <f>Ведомственная!G899</f>
        <v>234.3</v>
      </c>
      <c r="G595" s="7">
        <f>Ведомственная!H899</f>
        <v>234.3</v>
      </c>
      <c r="H595" s="7">
        <f>Ведомственная!I899</f>
        <v>434.3</v>
      </c>
    </row>
    <row r="596" spans="1:8">
      <c r="A596" s="73" t="s">
        <v>10</v>
      </c>
      <c r="B596" s="80" t="s">
        <v>526</v>
      </c>
      <c r="C596" s="74">
        <v>800</v>
      </c>
      <c r="D596" s="3" t="s">
        <v>62</v>
      </c>
      <c r="E596" s="3" t="s">
        <v>61</v>
      </c>
      <c r="F596" s="7">
        <f>Ведомственная!G900</f>
        <v>26.9</v>
      </c>
      <c r="G596" s="7">
        <f>Ведомственная!H900</f>
        <v>26.9</v>
      </c>
      <c r="H596" s="7">
        <f>Ведомственная!I900</f>
        <v>26.9</v>
      </c>
    </row>
    <row r="597" spans="1:8" ht="31.5">
      <c r="A597" s="73" t="s">
        <v>37</v>
      </c>
      <c r="B597" s="80" t="s">
        <v>527</v>
      </c>
      <c r="C597" s="74"/>
      <c r="D597" s="3"/>
      <c r="E597" s="3"/>
      <c r="F597" s="7">
        <f>F598</f>
        <v>621.1</v>
      </c>
      <c r="G597" s="7">
        <f t="shared" ref="G597:H597" si="255">G598</f>
        <v>640.20000000000005</v>
      </c>
      <c r="H597" s="7">
        <f t="shared" si="255"/>
        <v>690.2</v>
      </c>
    </row>
    <row r="598" spans="1:8" ht="31.5">
      <c r="A598" s="73" t="s">
        <v>22</v>
      </c>
      <c r="B598" s="80" t="s">
        <v>527</v>
      </c>
      <c r="C598" s="74">
        <v>200</v>
      </c>
      <c r="D598" s="3" t="s">
        <v>62</v>
      </c>
      <c r="E598" s="3" t="s">
        <v>61</v>
      </c>
      <c r="F598" s="7">
        <f>Ведомственная!G902</f>
        <v>621.1</v>
      </c>
      <c r="G598" s="7">
        <f>Ведомственная!H902</f>
        <v>640.20000000000005</v>
      </c>
      <c r="H598" s="7">
        <f>Ведомственная!I902</f>
        <v>690.2</v>
      </c>
    </row>
    <row r="599" spans="1:8" ht="31.5">
      <c r="A599" s="73" t="s">
        <v>38</v>
      </c>
      <c r="B599" s="80" t="s">
        <v>528</v>
      </c>
      <c r="C599" s="74"/>
      <c r="D599" s="3"/>
      <c r="E599" s="3"/>
      <c r="F599" s="7">
        <f>F600+F601</f>
        <v>248.4</v>
      </c>
      <c r="G599" s="7">
        <f t="shared" ref="G599:H599" si="256">G600+G601</f>
        <v>236.7</v>
      </c>
      <c r="H599" s="7">
        <f t="shared" si="256"/>
        <v>536.70000000000005</v>
      </c>
    </row>
    <row r="600" spans="1:8" ht="31.5">
      <c r="A600" s="73" t="s">
        <v>22</v>
      </c>
      <c r="B600" s="80" t="s">
        <v>528</v>
      </c>
      <c r="C600" s="74">
        <v>200</v>
      </c>
      <c r="D600" s="3" t="s">
        <v>62</v>
      </c>
      <c r="E600" s="3" t="s">
        <v>61</v>
      </c>
      <c r="F600" s="7">
        <f>Ведомственная!G904</f>
        <v>226</v>
      </c>
      <c r="G600" s="7">
        <f>Ведомственная!H904</f>
        <v>207</v>
      </c>
      <c r="H600" s="7">
        <f>Ведомственная!I904</f>
        <v>507</v>
      </c>
    </row>
    <row r="601" spans="1:8">
      <c r="A601" s="73" t="s">
        <v>10</v>
      </c>
      <c r="B601" s="80" t="s">
        <v>528</v>
      </c>
      <c r="C601" s="74">
        <v>800</v>
      </c>
      <c r="D601" s="3" t="s">
        <v>62</v>
      </c>
      <c r="E601" s="3" t="s">
        <v>61</v>
      </c>
      <c r="F601" s="7">
        <f>Ведомственная!G905</f>
        <v>22.4</v>
      </c>
      <c r="G601" s="7">
        <f>Ведомственная!H905</f>
        <v>29.7</v>
      </c>
      <c r="H601" s="7">
        <f>Ведомственная!I905</f>
        <v>29.7</v>
      </c>
    </row>
    <row r="602" spans="1:8" ht="47.25">
      <c r="A602" s="73" t="s">
        <v>563</v>
      </c>
      <c r="B602" s="74" t="s">
        <v>511</v>
      </c>
      <c r="C602" s="74"/>
      <c r="D602" s="3"/>
      <c r="E602" s="3"/>
      <c r="F602" s="7">
        <f>F603</f>
        <v>382762</v>
      </c>
      <c r="G602" s="7">
        <f t="shared" ref="G602:H602" si="257">G603</f>
        <v>403231.6</v>
      </c>
      <c r="H602" s="7">
        <f t="shared" si="257"/>
        <v>420250.7</v>
      </c>
    </row>
    <row r="603" spans="1:8">
      <c r="A603" s="73" t="s">
        <v>216</v>
      </c>
      <c r="B603" s="74" t="s">
        <v>512</v>
      </c>
      <c r="C603" s="74"/>
      <c r="D603" s="3"/>
      <c r="E603" s="3"/>
      <c r="F603" s="7">
        <f>SUM(F604:F607)</f>
        <v>382762</v>
      </c>
      <c r="G603" s="7">
        <f t="shared" ref="G603:H603" si="258">SUM(G604:G607)</f>
        <v>403231.6</v>
      </c>
      <c r="H603" s="7">
        <f t="shared" si="258"/>
        <v>420250.7</v>
      </c>
    </row>
    <row r="604" spans="1:8" ht="63" hidden="1">
      <c r="A604" s="73" t="s">
        <v>21</v>
      </c>
      <c r="B604" s="74" t="s">
        <v>512</v>
      </c>
      <c r="C604" s="74" t="s">
        <v>31</v>
      </c>
      <c r="D604" s="3" t="s">
        <v>62</v>
      </c>
      <c r="E604" s="3" t="s">
        <v>17</v>
      </c>
      <c r="F604" s="7">
        <f>Ведомственная!G842</f>
        <v>0</v>
      </c>
      <c r="G604" s="7">
        <f>Ведомственная!H842</f>
        <v>0</v>
      </c>
      <c r="H604" s="7">
        <f>Ведомственная!I842</f>
        <v>0</v>
      </c>
    </row>
    <row r="605" spans="1:8" ht="31.5" hidden="1">
      <c r="A605" s="73" t="s">
        <v>22</v>
      </c>
      <c r="B605" s="74" t="s">
        <v>512</v>
      </c>
      <c r="C605" s="74" t="s">
        <v>32</v>
      </c>
      <c r="D605" s="3" t="s">
        <v>62</v>
      </c>
      <c r="E605" s="3" t="s">
        <v>17</v>
      </c>
      <c r="F605" s="7">
        <f>Ведомственная!G843</f>
        <v>0</v>
      </c>
      <c r="G605" s="7">
        <f>Ведомственная!H843</f>
        <v>0</v>
      </c>
      <c r="H605" s="7">
        <f>Ведомственная!I843</f>
        <v>0</v>
      </c>
    </row>
    <row r="606" spans="1:8" ht="31.5">
      <c r="A606" s="73" t="s">
        <v>90</v>
      </c>
      <c r="B606" s="74" t="s">
        <v>512</v>
      </c>
      <c r="C606" s="74" t="s">
        <v>49</v>
      </c>
      <c r="D606" s="3" t="s">
        <v>62</v>
      </c>
      <c r="E606" s="3" t="s">
        <v>17</v>
      </c>
      <c r="F606" s="7">
        <f>Ведомственная!G844</f>
        <v>382762</v>
      </c>
      <c r="G606" s="7">
        <f>Ведомственная!H844</f>
        <v>403231.6</v>
      </c>
      <c r="H606" s="7">
        <f>Ведомственная!I844</f>
        <v>420250.7</v>
      </c>
    </row>
    <row r="607" spans="1:8">
      <c r="A607" s="73" t="s">
        <v>10</v>
      </c>
      <c r="B607" s="74" t="s">
        <v>512</v>
      </c>
      <c r="C607" s="74" t="s">
        <v>36</v>
      </c>
      <c r="D607" s="3" t="s">
        <v>62</v>
      </c>
      <c r="E607" s="3" t="s">
        <v>17</v>
      </c>
      <c r="F607" s="7">
        <f>Ведомственная!G845</f>
        <v>0</v>
      </c>
      <c r="G607" s="7">
        <f>Ведомственная!H845</f>
        <v>0</v>
      </c>
      <c r="H607" s="7">
        <f>Ведомственная!I845</f>
        <v>0</v>
      </c>
    </row>
    <row r="608" spans="1:8" ht="47.25">
      <c r="A608" s="73" t="s">
        <v>513</v>
      </c>
      <c r="B608" s="74" t="s">
        <v>514</v>
      </c>
      <c r="C608" s="74"/>
      <c r="D608" s="3"/>
      <c r="E608" s="3"/>
      <c r="F608" s="7">
        <f>F609</f>
        <v>16345.900000000001</v>
      </c>
      <c r="G608" s="7">
        <f t="shared" ref="G608:H608" si="259">G609</f>
        <v>0</v>
      </c>
      <c r="H608" s="7">
        <f t="shared" si="259"/>
        <v>0</v>
      </c>
    </row>
    <row r="609" spans="1:8">
      <c r="A609" s="73" t="s">
        <v>18</v>
      </c>
      <c r="B609" s="74" t="s">
        <v>557</v>
      </c>
      <c r="C609" s="74"/>
      <c r="D609" s="3"/>
      <c r="E609" s="3"/>
      <c r="F609" s="7">
        <f>SUM(F611:F612)</f>
        <v>16345.900000000001</v>
      </c>
      <c r="G609" s="7">
        <f t="shared" ref="G609:H609" si="260">SUM(G611:G612)</f>
        <v>0</v>
      </c>
      <c r="H609" s="7">
        <f t="shared" si="260"/>
        <v>0</v>
      </c>
    </row>
    <row r="610" spans="1:8" ht="31.5" hidden="1">
      <c r="A610" s="73" t="s">
        <v>22</v>
      </c>
      <c r="B610" s="74" t="s">
        <v>557</v>
      </c>
      <c r="C610" s="74" t="s">
        <v>32</v>
      </c>
      <c r="D610" s="3" t="s">
        <v>62</v>
      </c>
      <c r="E610" s="3" t="s">
        <v>17</v>
      </c>
      <c r="F610" s="7">
        <f>Ведомственная!G848</f>
        <v>0</v>
      </c>
      <c r="G610" s="7">
        <f>Ведомственная!H848</f>
        <v>0</v>
      </c>
      <c r="H610" s="7">
        <f>Ведомственная!I848</f>
        <v>0</v>
      </c>
    </row>
    <row r="611" spans="1:8">
      <c r="A611" s="237" t="s">
        <v>90</v>
      </c>
      <c r="B611" s="74" t="s">
        <v>557</v>
      </c>
      <c r="C611" s="74" t="s">
        <v>49</v>
      </c>
      <c r="D611" s="3" t="s">
        <v>62</v>
      </c>
      <c r="E611" s="3" t="s">
        <v>17</v>
      </c>
      <c r="F611" s="7">
        <f>Ведомственная!G849</f>
        <v>6145.9000000000005</v>
      </c>
      <c r="G611" s="7">
        <f>Ведомственная!H849</f>
        <v>0</v>
      </c>
      <c r="H611" s="7">
        <f>Ведомственная!I849</f>
        <v>0</v>
      </c>
    </row>
    <row r="612" spans="1:8">
      <c r="A612" s="234"/>
      <c r="B612" s="74" t="s">
        <v>557</v>
      </c>
      <c r="C612" s="74" t="s">
        <v>49</v>
      </c>
      <c r="D612" s="3" t="s">
        <v>62</v>
      </c>
      <c r="E612" s="3" t="s">
        <v>20</v>
      </c>
      <c r="F612" s="7">
        <f>Ведомственная!G1176</f>
        <v>10200</v>
      </c>
      <c r="G612" s="7">
        <f>Ведомственная!H1176</f>
        <v>0</v>
      </c>
      <c r="H612" s="7">
        <f>Ведомственная!I1176</f>
        <v>0</v>
      </c>
    </row>
    <row r="613" spans="1:8" ht="31.5">
      <c r="A613" s="51" t="s">
        <v>712</v>
      </c>
      <c r="B613" s="52" t="s">
        <v>236</v>
      </c>
      <c r="C613" s="52"/>
      <c r="D613" s="56"/>
      <c r="E613" s="56"/>
      <c r="F613" s="54">
        <f>F614+F649+F653+F644</f>
        <v>4436213.2999999989</v>
      </c>
      <c r="G613" s="54">
        <f>G614+G649+G653+G644</f>
        <v>4709405.3000000007</v>
      </c>
      <c r="H613" s="54">
        <f>H614+H649+H653+H644</f>
        <v>4540747.2</v>
      </c>
    </row>
    <row r="614" spans="1:8" ht="31.5">
      <c r="A614" s="205" t="s">
        <v>146</v>
      </c>
      <c r="B614" s="20" t="s">
        <v>373</v>
      </c>
      <c r="C614" s="3"/>
      <c r="D614" s="3"/>
      <c r="E614" s="3"/>
      <c r="F614" s="7">
        <f>F618+F622+F631+F641+F615</f>
        <v>165440.69999999998</v>
      </c>
      <c r="G614" s="7">
        <f>G618+G622+G631+G641</f>
        <v>379612.9</v>
      </c>
      <c r="H614" s="7">
        <f>H618+H622+H631+H641</f>
        <v>117977.9</v>
      </c>
    </row>
    <row r="615" spans="1:8">
      <c r="A615" s="215" t="s">
        <v>885</v>
      </c>
      <c r="B615" s="20" t="s">
        <v>887</v>
      </c>
      <c r="C615" s="90"/>
      <c r="D615" s="3"/>
      <c r="E615" s="3"/>
      <c r="F615" s="7">
        <f>F616</f>
        <v>1000</v>
      </c>
      <c r="G615" s="7">
        <f t="shared" ref="G615:H616" si="261">G616</f>
        <v>0</v>
      </c>
      <c r="H615" s="7">
        <f t="shared" si="261"/>
        <v>0</v>
      </c>
    </row>
    <row r="616" spans="1:8">
      <c r="A616" s="215" t="s">
        <v>886</v>
      </c>
      <c r="B616" s="20" t="s">
        <v>888</v>
      </c>
      <c r="C616" s="90"/>
      <c r="D616" s="3"/>
      <c r="E616" s="3"/>
      <c r="F616" s="7">
        <f>F617</f>
        <v>1000</v>
      </c>
      <c r="G616" s="7">
        <f t="shared" si="261"/>
        <v>0</v>
      </c>
      <c r="H616" s="7">
        <f t="shared" si="261"/>
        <v>0</v>
      </c>
    </row>
    <row r="617" spans="1:8" ht="31.5">
      <c r="A617" s="215" t="s">
        <v>22</v>
      </c>
      <c r="B617" s="20" t="s">
        <v>888</v>
      </c>
      <c r="C617" s="20">
        <v>200</v>
      </c>
      <c r="D617" s="3" t="s">
        <v>47</v>
      </c>
      <c r="E617" s="3" t="s">
        <v>64</v>
      </c>
      <c r="F617" s="7">
        <f>Ведомственная!G1082</f>
        <v>1000</v>
      </c>
      <c r="G617" s="7">
        <f>Ведомственная!H1082</f>
        <v>0</v>
      </c>
      <c r="H617" s="7">
        <f>Ведомственная!I1082</f>
        <v>0</v>
      </c>
    </row>
    <row r="618" spans="1:8" ht="31.5">
      <c r="A618" s="205" t="s">
        <v>619</v>
      </c>
      <c r="B618" s="20" t="s">
        <v>620</v>
      </c>
      <c r="C618" s="3"/>
      <c r="D618" s="3"/>
      <c r="E618" s="3"/>
      <c r="F618" s="7">
        <f>F619</f>
        <v>420</v>
      </c>
      <c r="G618" s="7">
        <f t="shared" ref="G618:H618" si="262">G619</f>
        <v>420</v>
      </c>
      <c r="H618" s="7">
        <f t="shared" si="262"/>
        <v>420</v>
      </c>
    </row>
    <row r="619" spans="1:8">
      <c r="A619" s="205" t="s">
        <v>398</v>
      </c>
      <c r="B619" s="3" t="s">
        <v>621</v>
      </c>
      <c r="C619" s="3"/>
      <c r="D619" s="3"/>
      <c r="E619" s="3"/>
      <c r="F619" s="7">
        <f>F620+F621</f>
        <v>420</v>
      </c>
      <c r="G619" s="7">
        <f t="shared" ref="G619:H619" si="263">G620+G621</f>
        <v>420</v>
      </c>
      <c r="H619" s="7">
        <f t="shared" si="263"/>
        <v>420</v>
      </c>
    </row>
    <row r="620" spans="1:8" ht="31.5">
      <c r="A620" s="205" t="s">
        <v>22</v>
      </c>
      <c r="B620" s="3" t="s">
        <v>621</v>
      </c>
      <c r="C620" s="3" t="s">
        <v>32</v>
      </c>
      <c r="D620" s="3" t="s">
        <v>47</v>
      </c>
      <c r="E620" s="3" t="s">
        <v>47</v>
      </c>
      <c r="F620" s="7">
        <f>Ведомственная!G1061</f>
        <v>320</v>
      </c>
      <c r="G620" s="7">
        <f>Ведомственная!H1061</f>
        <v>370</v>
      </c>
      <c r="H620" s="7">
        <f>Ведомственная!I1061</f>
        <v>370</v>
      </c>
    </row>
    <row r="621" spans="1:8">
      <c r="A621" s="204" t="s">
        <v>19</v>
      </c>
      <c r="B621" s="129" t="s">
        <v>621</v>
      </c>
      <c r="C621" s="129" t="s">
        <v>39</v>
      </c>
      <c r="D621" s="3" t="s">
        <v>47</v>
      </c>
      <c r="E621" s="3" t="s">
        <v>47</v>
      </c>
      <c r="F621" s="7">
        <f>Ведомственная!G1062</f>
        <v>100</v>
      </c>
      <c r="G621" s="7">
        <f>Ведомственная!H1062</f>
        <v>50</v>
      </c>
      <c r="H621" s="7">
        <f>Ведомственная!I1062</f>
        <v>50</v>
      </c>
    </row>
    <row r="622" spans="1:8">
      <c r="A622" s="204" t="s">
        <v>607</v>
      </c>
      <c r="B622" s="130" t="s">
        <v>608</v>
      </c>
      <c r="C622" s="129"/>
      <c r="D622" s="3"/>
      <c r="E622" s="3"/>
      <c r="F622" s="7">
        <f>F623+F625+F628</f>
        <v>55601</v>
      </c>
      <c r="G622" s="7">
        <f t="shared" ref="G622:H622" si="264">G623+G625+G628</f>
        <v>236781.80000000002</v>
      </c>
      <c r="H622" s="7">
        <f t="shared" si="264"/>
        <v>5579.9</v>
      </c>
    </row>
    <row r="623" spans="1:8" ht="31.5">
      <c r="A623" s="204" t="s">
        <v>376</v>
      </c>
      <c r="B623" s="130" t="s">
        <v>658</v>
      </c>
      <c r="C623" s="129"/>
      <c r="D623" s="3"/>
      <c r="E623" s="3"/>
      <c r="F623" s="7">
        <f>F624</f>
        <v>54581.2</v>
      </c>
      <c r="G623" s="7">
        <f t="shared" ref="G623:H623" si="265">G624</f>
        <v>231401.2</v>
      </c>
      <c r="H623" s="7">
        <f t="shared" si="265"/>
        <v>0</v>
      </c>
    </row>
    <row r="624" spans="1:8" ht="31.5">
      <c r="A624" s="204" t="s">
        <v>90</v>
      </c>
      <c r="B624" s="130" t="s">
        <v>658</v>
      </c>
      <c r="C624" s="129" t="s">
        <v>49</v>
      </c>
      <c r="D624" s="3" t="s">
        <v>47</v>
      </c>
      <c r="E624" s="3" t="s">
        <v>20</v>
      </c>
      <c r="F624" s="7">
        <f>Ведомственная!G964</f>
        <v>54581.2</v>
      </c>
      <c r="G624" s="7">
        <f>Ведомственная!H964</f>
        <v>231401.2</v>
      </c>
      <c r="H624" s="7">
        <f>Ведомственная!I964</f>
        <v>0</v>
      </c>
    </row>
    <row r="625" spans="1:8" ht="47.25">
      <c r="A625" s="204" t="s">
        <v>814</v>
      </c>
      <c r="B625" s="189" t="s">
        <v>815</v>
      </c>
      <c r="C625" s="190"/>
      <c r="D625" s="3"/>
      <c r="E625" s="3"/>
      <c r="F625" s="7">
        <f>SUM(F626:F627)</f>
        <v>0</v>
      </c>
      <c r="G625" s="7">
        <f t="shared" ref="G625:H625" si="266">SUM(G626:G627)</f>
        <v>3895.5</v>
      </c>
      <c r="H625" s="7">
        <f t="shared" si="266"/>
        <v>3895.5</v>
      </c>
    </row>
    <row r="626" spans="1:8" ht="31.5">
      <c r="A626" s="193" t="s">
        <v>22</v>
      </c>
      <c r="B626" s="189" t="s">
        <v>815</v>
      </c>
      <c r="C626" s="190" t="s">
        <v>32</v>
      </c>
      <c r="D626" s="3" t="s">
        <v>47</v>
      </c>
      <c r="E626" s="3" t="s">
        <v>20</v>
      </c>
      <c r="F626" s="7">
        <f>Ведомственная!G966</f>
        <v>0</v>
      </c>
      <c r="G626" s="7">
        <f>Ведомственная!H966</f>
        <v>0</v>
      </c>
      <c r="H626" s="7">
        <f>Ведомственная!I966</f>
        <v>3895.5</v>
      </c>
    </row>
    <row r="627" spans="1:8" ht="31.5">
      <c r="A627" s="193" t="s">
        <v>90</v>
      </c>
      <c r="B627" s="189" t="s">
        <v>815</v>
      </c>
      <c r="C627" s="190" t="s">
        <v>49</v>
      </c>
      <c r="D627" s="3" t="s">
        <v>47</v>
      </c>
      <c r="E627" s="3" t="s">
        <v>20</v>
      </c>
      <c r="F627" s="7">
        <f>Ведомственная!G967</f>
        <v>0</v>
      </c>
      <c r="G627" s="7">
        <f>Ведомственная!H967</f>
        <v>3895.5</v>
      </c>
      <c r="H627" s="7">
        <f>Ведомственная!I967</f>
        <v>0</v>
      </c>
    </row>
    <row r="628" spans="1:8" ht="31.5">
      <c r="A628" s="204" t="s">
        <v>377</v>
      </c>
      <c r="B628" s="130" t="s">
        <v>609</v>
      </c>
      <c r="C628" s="129"/>
      <c r="D628" s="3"/>
      <c r="E628" s="3"/>
      <c r="F628" s="7">
        <f>F629+F630</f>
        <v>1019.8</v>
      </c>
      <c r="G628" s="7">
        <f t="shared" ref="G628:H628" si="267">G629+G630</f>
        <v>1485.1</v>
      </c>
      <c r="H628" s="7">
        <f t="shared" si="267"/>
        <v>1684.4</v>
      </c>
    </row>
    <row r="629" spans="1:8" ht="31.5">
      <c r="A629" s="204" t="s">
        <v>22</v>
      </c>
      <c r="B629" s="130" t="s">
        <v>609</v>
      </c>
      <c r="C629" s="129" t="s">
        <v>32</v>
      </c>
      <c r="D629" s="3" t="s">
        <v>47</v>
      </c>
      <c r="E629" s="3" t="s">
        <v>20</v>
      </c>
      <c r="F629" s="7">
        <f>Ведомственная!G969</f>
        <v>611.9</v>
      </c>
      <c r="G629" s="7">
        <f>Ведомственная!H969</f>
        <v>594</v>
      </c>
      <c r="H629" s="7">
        <f>Ведомственная!I969</f>
        <v>1010.6</v>
      </c>
    </row>
    <row r="630" spans="1:8" ht="31.5">
      <c r="A630" s="204" t="s">
        <v>90</v>
      </c>
      <c r="B630" s="130" t="s">
        <v>609</v>
      </c>
      <c r="C630" s="129" t="s">
        <v>49</v>
      </c>
      <c r="D630" s="3" t="s">
        <v>47</v>
      </c>
      <c r="E630" s="3" t="s">
        <v>20</v>
      </c>
      <c r="F630" s="7">
        <f>Ведомственная!G970</f>
        <v>407.9</v>
      </c>
      <c r="G630" s="7">
        <f>Ведомственная!H970</f>
        <v>891.1</v>
      </c>
      <c r="H630" s="7">
        <f>Ведомственная!I970</f>
        <v>673.8</v>
      </c>
    </row>
    <row r="631" spans="1:8">
      <c r="A631" s="204" t="s">
        <v>610</v>
      </c>
      <c r="B631" s="130" t="s">
        <v>611</v>
      </c>
      <c r="C631" s="129"/>
      <c r="D631" s="3"/>
      <c r="E631" s="3"/>
      <c r="F631" s="7">
        <f>F632+F635+F638</f>
        <v>108419.69999999998</v>
      </c>
      <c r="G631" s="7">
        <f t="shared" ref="G631:H631" si="268">G632+G635+G638</f>
        <v>111700.6</v>
      </c>
      <c r="H631" s="7">
        <f t="shared" si="268"/>
        <v>111978</v>
      </c>
    </row>
    <row r="632" spans="1:8" ht="63">
      <c r="A632" s="133" t="s">
        <v>612</v>
      </c>
      <c r="B632" s="30" t="s">
        <v>613</v>
      </c>
      <c r="C632" s="129"/>
      <c r="D632" s="3"/>
      <c r="E632" s="3"/>
      <c r="F632" s="7">
        <f>F633+F634</f>
        <v>3956.3999999999996</v>
      </c>
      <c r="G632" s="7">
        <f t="shared" ref="G632:H632" si="269">G633+G634</f>
        <v>4803.8999999999996</v>
      </c>
      <c r="H632" s="7">
        <f t="shared" si="269"/>
        <v>4800.8999999999996</v>
      </c>
    </row>
    <row r="633" spans="1:8" ht="63">
      <c r="A633" s="133" t="s">
        <v>21</v>
      </c>
      <c r="B633" s="30" t="s">
        <v>613</v>
      </c>
      <c r="C633" s="129" t="s">
        <v>31</v>
      </c>
      <c r="D633" s="3" t="s">
        <v>47</v>
      </c>
      <c r="E633" s="3" t="s">
        <v>20</v>
      </c>
      <c r="F633" s="7">
        <f>Ведомственная!G973</f>
        <v>1529.8999999999999</v>
      </c>
      <c r="G633" s="7">
        <f>Ведомственная!H973</f>
        <v>2377.4</v>
      </c>
      <c r="H633" s="7">
        <f>Ведомственная!I973</f>
        <v>2374.4</v>
      </c>
    </row>
    <row r="634" spans="1:8" ht="31.5">
      <c r="A634" s="204" t="s">
        <v>90</v>
      </c>
      <c r="B634" s="30" t="s">
        <v>613</v>
      </c>
      <c r="C634" s="129" t="s">
        <v>49</v>
      </c>
      <c r="D634" s="3" t="s">
        <v>47</v>
      </c>
      <c r="E634" s="3" t="s">
        <v>20</v>
      </c>
      <c r="F634" s="7">
        <f>Ведомственная!G974</f>
        <v>2426.5</v>
      </c>
      <c r="G634" s="7">
        <f>Ведомственная!H974</f>
        <v>2426.5</v>
      </c>
      <c r="H634" s="7">
        <f>Ведомственная!I974</f>
        <v>2426.5</v>
      </c>
    </row>
    <row r="635" spans="1:8" ht="63">
      <c r="A635" s="204" t="s">
        <v>614</v>
      </c>
      <c r="B635" s="130" t="s">
        <v>615</v>
      </c>
      <c r="C635" s="129"/>
      <c r="D635" s="3"/>
      <c r="E635" s="3"/>
      <c r="F635" s="7">
        <f>F636+F637</f>
        <v>9272.5</v>
      </c>
      <c r="G635" s="7">
        <f t="shared" ref="G635:H635" si="270">G636+G637</f>
        <v>11563.7</v>
      </c>
      <c r="H635" s="7">
        <f t="shared" si="270"/>
        <v>11707.1</v>
      </c>
    </row>
    <row r="636" spans="1:8" ht="63">
      <c r="A636" s="204" t="s">
        <v>21</v>
      </c>
      <c r="B636" s="130" t="s">
        <v>615</v>
      </c>
      <c r="C636" s="129" t="s">
        <v>31</v>
      </c>
      <c r="D636" s="3" t="s">
        <v>47</v>
      </c>
      <c r="E636" s="3" t="s">
        <v>20</v>
      </c>
      <c r="F636" s="7">
        <f>Ведомственная!G976</f>
        <v>2703.2</v>
      </c>
      <c r="G636" s="7">
        <f>Ведомственная!H976</f>
        <v>3457.4</v>
      </c>
      <c r="H636" s="7">
        <f>Ведомственная!I976</f>
        <v>3587.5</v>
      </c>
    </row>
    <row r="637" spans="1:8" ht="31.5">
      <c r="A637" s="204" t="s">
        <v>90</v>
      </c>
      <c r="B637" s="130" t="s">
        <v>615</v>
      </c>
      <c r="C637" s="129" t="s">
        <v>49</v>
      </c>
      <c r="D637" s="3" t="s">
        <v>47</v>
      </c>
      <c r="E637" s="3" t="s">
        <v>20</v>
      </c>
      <c r="F637" s="7">
        <f>Ведомственная!G977</f>
        <v>6569.3</v>
      </c>
      <c r="G637" s="7">
        <f>Ведомственная!H977</f>
        <v>8106.3</v>
      </c>
      <c r="H637" s="7">
        <f>Ведомственная!I977</f>
        <v>8119.6</v>
      </c>
    </row>
    <row r="638" spans="1:8" ht="47.25">
      <c r="A638" s="204" t="s">
        <v>385</v>
      </c>
      <c r="B638" s="30" t="s">
        <v>616</v>
      </c>
      <c r="C638" s="129"/>
      <c r="D638" s="3"/>
      <c r="E638" s="3"/>
      <c r="F638" s="7">
        <f>F639+F640</f>
        <v>95190.799999999988</v>
      </c>
      <c r="G638" s="7">
        <f t="shared" ref="G638:H638" si="271">G639+G640</f>
        <v>95333</v>
      </c>
      <c r="H638" s="7">
        <f t="shared" si="271"/>
        <v>95470</v>
      </c>
    </row>
    <row r="639" spans="1:8" ht="63">
      <c r="A639" s="133" t="s">
        <v>21</v>
      </c>
      <c r="B639" s="30" t="s">
        <v>616</v>
      </c>
      <c r="C639" s="129" t="s">
        <v>31</v>
      </c>
      <c r="D639" s="3" t="s">
        <v>47</v>
      </c>
      <c r="E639" s="3" t="s">
        <v>20</v>
      </c>
      <c r="F639" s="7">
        <f>Ведомственная!G979</f>
        <v>33381.199999999997</v>
      </c>
      <c r="G639" s="7">
        <f>Ведомственная!H979</f>
        <v>33523.4</v>
      </c>
      <c r="H639" s="7">
        <f>Ведомственная!I979</f>
        <v>33660.400000000001</v>
      </c>
    </row>
    <row r="640" spans="1:8" ht="31.5">
      <c r="A640" s="205" t="s">
        <v>90</v>
      </c>
      <c r="B640" s="18" t="s">
        <v>616</v>
      </c>
      <c r="C640" s="3" t="s">
        <v>49</v>
      </c>
      <c r="D640" s="3" t="s">
        <v>47</v>
      </c>
      <c r="E640" s="3" t="s">
        <v>20</v>
      </c>
      <c r="F640" s="7">
        <f>Ведомственная!G980</f>
        <v>61809.599999999999</v>
      </c>
      <c r="G640" s="7">
        <f>Ведомственная!H980</f>
        <v>61809.599999999999</v>
      </c>
      <c r="H640" s="7">
        <f>Ведомственная!I980</f>
        <v>61809.599999999999</v>
      </c>
    </row>
    <row r="641" spans="1:8" s="132" customFormat="1">
      <c r="A641" s="205" t="s">
        <v>603</v>
      </c>
      <c r="B641" s="20" t="s">
        <v>604</v>
      </c>
      <c r="C641" s="20"/>
      <c r="D641" s="3"/>
      <c r="E641" s="3"/>
      <c r="F641" s="7">
        <f>F642</f>
        <v>0</v>
      </c>
      <c r="G641" s="7">
        <f t="shared" ref="G641:H641" si="272">G642</f>
        <v>30710.5</v>
      </c>
      <c r="H641" s="7">
        <f t="shared" si="272"/>
        <v>0</v>
      </c>
    </row>
    <row r="642" spans="1:8" s="132" customFormat="1" ht="47.25">
      <c r="A642" s="205" t="s">
        <v>605</v>
      </c>
      <c r="B642" s="20" t="s">
        <v>657</v>
      </c>
      <c r="C642" s="20"/>
      <c r="D642" s="3"/>
      <c r="E642" s="3"/>
      <c r="F642" s="7">
        <f>F643</f>
        <v>0</v>
      </c>
      <c r="G642" s="7">
        <f t="shared" ref="G642:H642" si="273">G643</f>
        <v>30710.5</v>
      </c>
      <c r="H642" s="7">
        <f t="shared" si="273"/>
        <v>0</v>
      </c>
    </row>
    <row r="643" spans="1:8" s="132" customFormat="1" ht="31.5">
      <c r="A643" s="205" t="s">
        <v>22</v>
      </c>
      <c r="B643" s="20" t="s">
        <v>657</v>
      </c>
      <c r="C643" s="3" t="s">
        <v>32</v>
      </c>
      <c r="D643" s="3" t="s">
        <v>47</v>
      </c>
      <c r="E643" s="3" t="s">
        <v>17</v>
      </c>
      <c r="F643" s="7">
        <f>Ведомственная!G922</f>
        <v>0</v>
      </c>
      <c r="G643" s="7">
        <f>Ведомственная!H922</f>
        <v>30710.5</v>
      </c>
      <c r="H643" s="7">
        <f>Ведомственная!I922</f>
        <v>0</v>
      </c>
    </row>
    <row r="644" spans="1:8" s="132" customFormat="1">
      <c r="A644" s="205" t="s">
        <v>184</v>
      </c>
      <c r="B644" s="18" t="s">
        <v>374</v>
      </c>
      <c r="C644" s="3"/>
      <c r="D644" s="3"/>
      <c r="E644" s="3"/>
      <c r="F644" s="7">
        <f>F645</f>
        <v>0</v>
      </c>
      <c r="G644" s="7">
        <f t="shared" ref="G644:H644" si="274">G645</f>
        <v>700</v>
      </c>
      <c r="H644" s="7">
        <f t="shared" si="274"/>
        <v>700</v>
      </c>
    </row>
    <row r="645" spans="1:8" s="132" customFormat="1" ht="31.5">
      <c r="A645" s="205" t="s">
        <v>852</v>
      </c>
      <c r="B645" s="20" t="s">
        <v>375</v>
      </c>
      <c r="C645" s="20"/>
      <c r="D645" s="3"/>
      <c r="E645" s="3"/>
      <c r="F645" s="7">
        <f>F646</f>
        <v>0</v>
      </c>
      <c r="G645" s="7">
        <f t="shared" ref="G645:H645" si="275">G646</f>
        <v>700</v>
      </c>
      <c r="H645" s="7">
        <f t="shared" si="275"/>
        <v>700</v>
      </c>
    </row>
    <row r="646" spans="1:8" s="181" customFormat="1" ht="78.75">
      <c r="A646" s="204" t="s">
        <v>602</v>
      </c>
      <c r="B646" s="187" t="s">
        <v>811</v>
      </c>
      <c r="C646" s="66"/>
      <c r="D646" s="3"/>
      <c r="E646" s="3"/>
      <c r="F646" s="7">
        <f>F647+F648</f>
        <v>0</v>
      </c>
      <c r="G646" s="7">
        <f t="shared" ref="G646:H646" si="276">G647+G648</f>
        <v>700</v>
      </c>
      <c r="H646" s="7">
        <f t="shared" si="276"/>
        <v>700</v>
      </c>
    </row>
    <row r="647" spans="1:8" s="181" customFormat="1">
      <c r="A647" s="231" t="s">
        <v>90</v>
      </c>
      <c r="B647" s="187" t="s">
        <v>811</v>
      </c>
      <c r="C647" s="66" t="s">
        <v>49</v>
      </c>
      <c r="D647" s="3" t="s">
        <v>47</v>
      </c>
      <c r="E647" s="3" t="s">
        <v>17</v>
      </c>
      <c r="F647" s="7">
        <f>Ведомственная!G926</f>
        <v>0</v>
      </c>
      <c r="G647" s="7">
        <f>Ведомственная!H926</f>
        <v>700</v>
      </c>
      <c r="H647" s="7">
        <f>Ведомственная!I926</f>
        <v>350</v>
      </c>
    </row>
    <row r="648" spans="1:8" s="181" customFormat="1">
      <c r="A648" s="234"/>
      <c r="B648" s="187" t="s">
        <v>811</v>
      </c>
      <c r="C648" s="184" t="s">
        <v>49</v>
      </c>
      <c r="D648" s="3" t="s">
        <v>47</v>
      </c>
      <c r="E648" s="3" t="s">
        <v>20</v>
      </c>
      <c r="F648" s="7">
        <f>Ведомственная!G984</f>
        <v>0</v>
      </c>
      <c r="G648" s="7">
        <f>Ведомственная!H984</f>
        <v>0</v>
      </c>
      <c r="H648" s="7">
        <f>Ведомственная!I984</f>
        <v>350</v>
      </c>
    </row>
    <row r="649" spans="1:8" s="132" customFormat="1">
      <c r="A649" s="205" t="s">
        <v>599</v>
      </c>
      <c r="B649" s="20" t="s">
        <v>600</v>
      </c>
      <c r="C649" s="20"/>
      <c r="D649" s="3"/>
      <c r="E649" s="3"/>
      <c r="F649" s="7">
        <f>F650</f>
        <v>1270.5</v>
      </c>
      <c r="G649" s="7">
        <f t="shared" ref="G649:H649" si="277">G650</f>
        <v>1270.5</v>
      </c>
      <c r="H649" s="7">
        <f t="shared" si="277"/>
        <v>1270.5</v>
      </c>
    </row>
    <row r="650" spans="1:8" s="181" customFormat="1" ht="47.25">
      <c r="A650" s="204" t="s">
        <v>624</v>
      </c>
      <c r="B650" s="20" t="s">
        <v>601</v>
      </c>
      <c r="C650" s="20"/>
      <c r="D650" s="3"/>
      <c r="E650" s="3"/>
      <c r="F650" s="7">
        <f>F651</f>
        <v>1270.5</v>
      </c>
      <c r="G650" s="7">
        <f t="shared" ref="G650:H651" si="278">G651</f>
        <v>1270.5</v>
      </c>
      <c r="H650" s="7">
        <f t="shared" si="278"/>
        <v>1270.5</v>
      </c>
    </row>
    <row r="651" spans="1:8" s="181" customFormat="1" ht="31.5">
      <c r="A651" s="204" t="s">
        <v>404</v>
      </c>
      <c r="B651" s="20" t="s">
        <v>825</v>
      </c>
      <c r="C651" s="20"/>
      <c r="D651" s="3"/>
      <c r="E651" s="3"/>
      <c r="F651" s="7">
        <f>F652</f>
        <v>1270.5</v>
      </c>
      <c r="G651" s="7">
        <f t="shared" si="278"/>
        <v>1270.5</v>
      </c>
      <c r="H651" s="7">
        <f t="shared" si="278"/>
        <v>1270.5</v>
      </c>
    </row>
    <row r="652" spans="1:8" s="181" customFormat="1">
      <c r="A652" s="204" t="s">
        <v>10</v>
      </c>
      <c r="B652" s="20" t="s">
        <v>825</v>
      </c>
      <c r="C652" s="20">
        <v>800</v>
      </c>
      <c r="D652" s="3" t="s">
        <v>47</v>
      </c>
      <c r="E652" s="3" t="s">
        <v>64</v>
      </c>
      <c r="F652" s="7">
        <f>Ведомственная!G1086</f>
        <v>1270.5</v>
      </c>
      <c r="G652" s="7">
        <f>Ведомственная!H1086</f>
        <v>1270.5</v>
      </c>
      <c r="H652" s="7">
        <f>Ведомственная!I1086</f>
        <v>1270.5</v>
      </c>
    </row>
    <row r="653" spans="1:8" s="132" customFormat="1">
      <c r="A653" s="205" t="s">
        <v>143</v>
      </c>
      <c r="B653" s="20" t="s">
        <v>361</v>
      </c>
      <c r="C653" s="3"/>
      <c r="D653" s="3"/>
      <c r="E653" s="3"/>
      <c r="F653" s="7">
        <f>F654+F718+F724+F735+F746+F774</f>
        <v>4269502.0999999987</v>
      </c>
      <c r="G653" s="7">
        <f>G654+G718+G724+G735+G746+G774</f>
        <v>4327821.9000000004</v>
      </c>
      <c r="H653" s="7">
        <f>H654+H718+H724+H735+H746+H774</f>
        <v>4420798.8</v>
      </c>
    </row>
    <row r="654" spans="1:8" s="132" customFormat="1" ht="31.5">
      <c r="A654" s="205" t="s">
        <v>515</v>
      </c>
      <c r="B654" s="20" t="s">
        <v>362</v>
      </c>
      <c r="C654" s="3"/>
      <c r="D654" s="3"/>
      <c r="E654" s="3"/>
      <c r="F654" s="7">
        <f>F682+F697+F699+F703+F676+F660+F664+F673+F707+F710+F713+F669+F657+F655+F671+F680+F716</f>
        <v>4107484.8999999994</v>
      </c>
      <c r="G654" s="7">
        <f>G682+G697+G699+G703+G676+G660+G664+G673+G707+G710+G713+G669+G657+G655+G671+G680+G716</f>
        <v>4158104.3000000003</v>
      </c>
      <c r="H654" s="7">
        <f>H682+H697+H699+H703+H676+H660+H664+H673+H707+H710+H713+H669+H657+H655+H671+H680+H716</f>
        <v>4232320.7</v>
      </c>
    </row>
    <row r="655" spans="1:8" s="181" customFormat="1" ht="94.5">
      <c r="A655" s="204" t="s">
        <v>632</v>
      </c>
      <c r="B655" s="130" t="s">
        <v>830</v>
      </c>
      <c r="C655" s="3"/>
      <c r="D655" s="3"/>
      <c r="E655" s="3"/>
      <c r="F655" s="7">
        <f>F656</f>
        <v>38538.5</v>
      </c>
      <c r="G655" s="7">
        <f t="shared" ref="G655:H655" si="279">G656</f>
        <v>38538.5</v>
      </c>
      <c r="H655" s="7">
        <f t="shared" si="279"/>
        <v>38538.5</v>
      </c>
    </row>
    <row r="656" spans="1:8" s="181" customFormat="1">
      <c r="A656" s="204" t="s">
        <v>19</v>
      </c>
      <c r="B656" s="130" t="s">
        <v>830</v>
      </c>
      <c r="C656" s="3" t="s">
        <v>39</v>
      </c>
      <c r="D656" s="3" t="s">
        <v>14</v>
      </c>
      <c r="E656" s="3" t="s">
        <v>7</v>
      </c>
      <c r="F656" s="7">
        <f>Ведомственная!G1154</f>
        <v>38538.5</v>
      </c>
      <c r="G656" s="7">
        <f>Ведомственная!H1154</f>
        <v>38538.5</v>
      </c>
      <c r="H656" s="7">
        <f>Ведомственная!I1154</f>
        <v>38538.5</v>
      </c>
    </row>
    <row r="657" spans="1:8" s="181" customFormat="1" ht="78.75">
      <c r="A657" s="204" t="s">
        <v>623</v>
      </c>
      <c r="B657" s="30" t="s">
        <v>826</v>
      </c>
      <c r="C657" s="3"/>
      <c r="D657" s="3"/>
      <c r="E657" s="3"/>
      <c r="F657" s="7">
        <f>F658+F659</f>
        <v>5947.4000000000005</v>
      </c>
      <c r="G657" s="7">
        <f t="shared" ref="G657:H657" si="280">G658+G659</f>
        <v>5962.7</v>
      </c>
      <c r="H657" s="7">
        <f t="shared" si="280"/>
        <v>5978.7</v>
      </c>
    </row>
    <row r="658" spans="1:8" s="181" customFormat="1" ht="63">
      <c r="A658" s="204" t="s">
        <v>21</v>
      </c>
      <c r="B658" s="30" t="s">
        <v>826</v>
      </c>
      <c r="C658" s="3" t="s">
        <v>31</v>
      </c>
      <c r="D658" s="3" t="s">
        <v>47</v>
      </c>
      <c r="E658" s="3" t="s">
        <v>64</v>
      </c>
      <c r="F658" s="7">
        <f>Ведомственная!G1090</f>
        <v>5610.1</v>
      </c>
      <c r="G658" s="7">
        <f>Ведомственная!H1090</f>
        <v>5625.4</v>
      </c>
      <c r="H658" s="7">
        <f>Ведомственная!I1090</f>
        <v>5641.4</v>
      </c>
    </row>
    <row r="659" spans="1:8" s="181" customFormat="1" ht="31.5">
      <c r="A659" s="204" t="s">
        <v>22</v>
      </c>
      <c r="B659" s="30" t="s">
        <v>826</v>
      </c>
      <c r="C659" s="3" t="s">
        <v>32</v>
      </c>
      <c r="D659" s="3" t="s">
        <v>47</v>
      </c>
      <c r="E659" s="3" t="s">
        <v>64</v>
      </c>
      <c r="F659" s="7">
        <f>Ведомственная!G1091</f>
        <v>337.3</v>
      </c>
      <c r="G659" s="7">
        <f>Ведомственная!H1091</f>
        <v>337.3</v>
      </c>
      <c r="H659" s="7">
        <f>Ведомственная!I1091</f>
        <v>337.3</v>
      </c>
    </row>
    <row r="660" spans="1:8" s="181" customFormat="1" ht="94.5">
      <c r="A660" s="134" t="s">
        <v>378</v>
      </c>
      <c r="B660" s="130" t="s">
        <v>816</v>
      </c>
      <c r="C660" s="3"/>
      <c r="D660" s="3"/>
      <c r="E660" s="3"/>
      <c r="F660" s="7">
        <f>SUM(F661:F663)</f>
        <v>68483.899999999994</v>
      </c>
      <c r="G660" s="7">
        <f t="shared" ref="G660:H660" si="281">SUM(G661:G663)</f>
        <v>68676</v>
      </c>
      <c r="H660" s="7">
        <f t="shared" si="281"/>
        <v>68875.7</v>
      </c>
    </row>
    <row r="661" spans="1:8" s="181" customFormat="1" ht="63">
      <c r="A661" s="133" t="s">
        <v>21</v>
      </c>
      <c r="B661" s="130" t="s">
        <v>816</v>
      </c>
      <c r="C661" s="3" t="s">
        <v>31</v>
      </c>
      <c r="D661" s="3" t="s">
        <v>47</v>
      </c>
      <c r="E661" s="3" t="s">
        <v>20</v>
      </c>
      <c r="F661" s="7">
        <f>Ведомственная!G988</f>
        <v>63973.4</v>
      </c>
      <c r="G661" s="7">
        <f>Ведомственная!H988</f>
        <v>64165.5</v>
      </c>
      <c r="H661" s="7">
        <f>Ведомственная!I988</f>
        <v>64365.2</v>
      </c>
    </row>
    <row r="662" spans="1:8" s="181" customFormat="1" ht="31.5">
      <c r="A662" s="204" t="s">
        <v>22</v>
      </c>
      <c r="B662" s="130" t="s">
        <v>816</v>
      </c>
      <c r="C662" s="3" t="s">
        <v>32</v>
      </c>
      <c r="D662" s="3" t="s">
        <v>47</v>
      </c>
      <c r="E662" s="3" t="s">
        <v>20</v>
      </c>
      <c r="F662" s="7">
        <f>Ведомственная!G989</f>
        <v>4133.8</v>
      </c>
      <c r="G662" s="7">
        <f>Ведомственная!H989</f>
        <v>4133.8</v>
      </c>
      <c r="H662" s="7">
        <f>Ведомственная!I989</f>
        <v>4133.8</v>
      </c>
    </row>
    <row r="663" spans="1:8" s="181" customFormat="1">
      <c r="A663" s="204" t="s">
        <v>19</v>
      </c>
      <c r="B663" s="130" t="s">
        <v>816</v>
      </c>
      <c r="C663" s="3" t="s">
        <v>39</v>
      </c>
      <c r="D663" s="3" t="s">
        <v>14</v>
      </c>
      <c r="E663" s="3" t="s">
        <v>7</v>
      </c>
      <c r="F663" s="7">
        <f>Ведомственная!G1156</f>
        <v>376.7</v>
      </c>
      <c r="G663" s="7">
        <f>Ведомственная!H1156</f>
        <v>376.7</v>
      </c>
      <c r="H663" s="7">
        <f>Ведомственная!I1156</f>
        <v>376.7</v>
      </c>
    </row>
    <row r="664" spans="1:8" s="181" customFormat="1" ht="78.75">
      <c r="A664" s="204" t="s">
        <v>379</v>
      </c>
      <c r="B664" s="130" t="s">
        <v>817</v>
      </c>
      <c r="C664" s="3"/>
      <c r="D664" s="3"/>
      <c r="E664" s="3"/>
      <c r="F664" s="7">
        <f>SUM(F665:F668)</f>
        <v>1431903.5999999999</v>
      </c>
      <c r="G664" s="7">
        <f t="shared" ref="G664:H664" si="282">SUM(G665:G668)</f>
        <v>1440714.4999999998</v>
      </c>
      <c r="H664" s="7">
        <f t="shared" si="282"/>
        <v>1441542.4</v>
      </c>
    </row>
    <row r="665" spans="1:8" s="181" customFormat="1" ht="63">
      <c r="A665" s="204" t="s">
        <v>21</v>
      </c>
      <c r="B665" s="130" t="s">
        <v>817</v>
      </c>
      <c r="C665" s="3" t="s">
        <v>31</v>
      </c>
      <c r="D665" s="3" t="s">
        <v>47</v>
      </c>
      <c r="E665" s="3" t="s">
        <v>20</v>
      </c>
      <c r="F665" s="7">
        <f>Ведомственная!G991</f>
        <v>316648.09999999998</v>
      </c>
      <c r="G665" s="7">
        <f>Ведомственная!H991</f>
        <v>317444.3</v>
      </c>
      <c r="H665" s="7">
        <f>Ведомственная!I991</f>
        <v>318272.2</v>
      </c>
    </row>
    <row r="666" spans="1:8" s="181" customFormat="1" ht="31.5">
      <c r="A666" s="204" t="s">
        <v>22</v>
      </c>
      <c r="B666" s="130" t="s">
        <v>817</v>
      </c>
      <c r="C666" s="3" t="s">
        <v>32</v>
      </c>
      <c r="D666" s="3" t="s">
        <v>47</v>
      </c>
      <c r="E666" s="3" t="s">
        <v>20</v>
      </c>
      <c r="F666" s="7">
        <f>Ведомственная!G992</f>
        <v>3158.1</v>
      </c>
      <c r="G666" s="7">
        <f>Ведомственная!H992</f>
        <v>14646.8</v>
      </c>
      <c r="H666" s="7">
        <f>Ведомственная!I992</f>
        <v>14646.8</v>
      </c>
    </row>
    <row r="667" spans="1:8" s="181" customFormat="1">
      <c r="A667" s="251" t="s">
        <v>90</v>
      </c>
      <c r="B667" s="130" t="s">
        <v>817</v>
      </c>
      <c r="C667" s="3" t="s">
        <v>49</v>
      </c>
      <c r="D667" s="3" t="s">
        <v>47</v>
      </c>
      <c r="E667" s="3" t="s">
        <v>20</v>
      </c>
      <c r="F667" s="7">
        <f>Ведомственная!G993</f>
        <v>1087669.2</v>
      </c>
      <c r="G667" s="7">
        <f>Ведомственная!H993</f>
        <v>1084195.2</v>
      </c>
      <c r="H667" s="7">
        <f>Ведомственная!I993</f>
        <v>1084195.2</v>
      </c>
    </row>
    <row r="668" spans="1:8" s="181" customFormat="1">
      <c r="A668" s="234"/>
      <c r="B668" s="130" t="s">
        <v>817</v>
      </c>
      <c r="C668" s="3" t="s">
        <v>49</v>
      </c>
      <c r="D668" s="3" t="s">
        <v>47</v>
      </c>
      <c r="E668" s="3" t="s">
        <v>24</v>
      </c>
      <c r="F668" s="7">
        <f>Ведомственная!G1030</f>
        <v>24428.199999999997</v>
      </c>
      <c r="G668" s="7">
        <f>Ведомственная!H1030</f>
        <v>24428.199999999997</v>
      </c>
      <c r="H668" s="7">
        <f>Ведомственная!I1030</f>
        <v>24428.199999999997</v>
      </c>
    </row>
    <row r="669" spans="1:8" s="181" customFormat="1" ht="110.25">
      <c r="A669" s="204" t="s">
        <v>388</v>
      </c>
      <c r="B669" s="130" t="s">
        <v>822</v>
      </c>
      <c r="C669" s="3"/>
      <c r="D669" s="3"/>
      <c r="E669" s="3"/>
      <c r="F669" s="7">
        <f>F670</f>
        <v>17554.600000000002</v>
      </c>
      <c r="G669" s="7">
        <f t="shared" ref="G669:H669" si="283">G670</f>
        <v>17554.600000000002</v>
      </c>
      <c r="H669" s="7">
        <f t="shared" si="283"/>
        <v>17554.600000000002</v>
      </c>
    </row>
    <row r="670" spans="1:8" s="181" customFormat="1" ht="31.5">
      <c r="A670" s="204" t="s">
        <v>90</v>
      </c>
      <c r="B670" s="130" t="s">
        <v>822</v>
      </c>
      <c r="C670" s="3" t="s">
        <v>49</v>
      </c>
      <c r="D670" s="3" t="s">
        <v>47</v>
      </c>
      <c r="E670" s="3" t="s">
        <v>24</v>
      </c>
      <c r="F670" s="7">
        <f>Ведомственная!G1032</f>
        <v>17554.600000000002</v>
      </c>
      <c r="G670" s="7">
        <f>Ведомственная!H1032</f>
        <v>17554.600000000002</v>
      </c>
      <c r="H670" s="7">
        <f>Ведомственная!I1032</f>
        <v>17554.600000000002</v>
      </c>
    </row>
    <row r="671" spans="1:8" s="181" customFormat="1" ht="110.25">
      <c r="A671" s="204" t="s">
        <v>633</v>
      </c>
      <c r="B671" s="130" t="s">
        <v>831</v>
      </c>
      <c r="C671" s="3"/>
      <c r="D671" s="3"/>
      <c r="E671" s="3"/>
      <c r="F671" s="7">
        <f>F672</f>
        <v>6848.3</v>
      </c>
      <c r="G671" s="7">
        <f t="shared" ref="G671:H671" si="284">G672</f>
        <v>6848.3</v>
      </c>
      <c r="H671" s="7">
        <f t="shared" si="284"/>
        <v>6848.3</v>
      </c>
    </row>
    <row r="672" spans="1:8" s="181" customFormat="1">
      <c r="A672" s="204" t="s">
        <v>19</v>
      </c>
      <c r="B672" s="130" t="s">
        <v>831</v>
      </c>
      <c r="C672" s="3" t="s">
        <v>39</v>
      </c>
      <c r="D672" s="3" t="s">
        <v>14</v>
      </c>
      <c r="E672" s="3" t="s">
        <v>7</v>
      </c>
      <c r="F672" s="7">
        <f>Ведомственная!G1158</f>
        <v>6848.3</v>
      </c>
      <c r="G672" s="7">
        <f>Ведомственная!H1158</f>
        <v>6848.3</v>
      </c>
      <c r="H672" s="7">
        <f>Ведомственная!I1158</f>
        <v>6848.3</v>
      </c>
    </row>
    <row r="673" spans="1:8" s="181" customFormat="1" ht="173.25">
      <c r="A673" s="204" t="s">
        <v>617</v>
      </c>
      <c r="B673" s="30" t="s">
        <v>818</v>
      </c>
      <c r="C673" s="18"/>
      <c r="D673" s="3"/>
      <c r="E673" s="3"/>
      <c r="F673" s="7">
        <f>F674+F675</f>
        <v>8341.7999999999993</v>
      </c>
      <c r="G673" s="7">
        <f t="shared" ref="G673:H673" si="285">G674+G675</f>
        <v>8674.2000000000007</v>
      </c>
      <c r="H673" s="7">
        <f t="shared" si="285"/>
        <v>9019.7999999999993</v>
      </c>
    </row>
    <row r="674" spans="1:8" s="181" customFormat="1" ht="31.5">
      <c r="A674" s="204" t="s">
        <v>22</v>
      </c>
      <c r="B674" s="30" t="s">
        <v>818</v>
      </c>
      <c r="C674" s="18">
        <v>200</v>
      </c>
      <c r="D674" s="3" t="s">
        <v>47</v>
      </c>
      <c r="E674" s="3" t="s">
        <v>20</v>
      </c>
      <c r="F674" s="7">
        <f>Ведомственная!G995</f>
        <v>1936.5</v>
      </c>
      <c r="G674" s="7">
        <f>Ведомственная!H995</f>
        <v>2013.4</v>
      </c>
      <c r="H674" s="7">
        <f>Ведомственная!I995</f>
        <v>2085.1999999999998</v>
      </c>
    </row>
    <row r="675" spans="1:8" s="181" customFormat="1" ht="31.5">
      <c r="A675" s="204" t="s">
        <v>90</v>
      </c>
      <c r="B675" s="30" t="s">
        <v>818</v>
      </c>
      <c r="C675" s="18">
        <v>600</v>
      </c>
      <c r="D675" s="3" t="s">
        <v>47</v>
      </c>
      <c r="E675" s="3" t="s">
        <v>20</v>
      </c>
      <c r="F675" s="7">
        <f>Ведомственная!G996</f>
        <v>6405.3</v>
      </c>
      <c r="G675" s="7">
        <f>Ведомственная!H996</f>
        <v>6660.8</v>
      </c>
      <c r="H675" s="7">
        <f>Ведомственная!I996</f>
        <v>6934.6</v>
      </c>
    </row>
    <row r="676" spans="1:8" s="181" customFormat="1" ht="47.25">
      <c r="A676" s="204" t="s">
        <v>363</v>
      </c>
      <c r="B676" s="30" t="s">
        <v>813</v>
      </c>
      <c r="C676" s="3"/>
      <c r="D676" s="3"/>
      <c r="E676" s="3"/>
      <c r="F676" s="7">
        <f>F677+F678+F679</f>
        <v>830121.8</v>
      </c>
      <c r="G676" s="7">
        <f t="shared" ref="G676:H676" si="286">G677+G678+G679</f>
        <v>830680.8</v>
      </c>
      <c r="H676" s="7">
        <f t="shared" si="286"/>
        <v>831262.3</v>
      </c>
    </row>
    <row r="677" spans="1:8" s="181" customFormat="1" ht="63">
      <c r="A677" s="204" t="s">
        <v>21</v>
      </c>
      <c r="B677" s="30" t="s">
        <v>813</v>
      </c>
      <c r="C677" s="3" t="s">
        <v>31</v>
      </c>
      <c r="D677" s="3" t="s">
        <v>47</v>
      </c>
      <c r="E677" s="3" t="s">
        <v>17</v>
      </c>
      <c r="F677" s="7">
        <f>Ведомственная!G930</f>
        <v>45025.1</v>
      </c>
      <c r="G677" s="7">
        <f>Ведомственная!H930</f>
        <v>45584.1</v>
      </c>
      <c r="H677" s="7">
        <f>Ведомственная!I930</f>
        <v>46165.599999999999</v>
      </c>
    </row>
    <row r="678" spans="1:8" s="181" customFormat="1" ht="31.5">
      <c r="A678" s="204" t="s">
        <v>22</v>
      </c>
      <c r="B678" s="30" t="s">
        <v>813</v>
      </c>
      <c r="C678" s="3" t="s">
        <v>32</v>
      </c>
      <c r="D678" s="3" t="s">
        <v>47</v>
      </c>
      <c r="E678" s="3" t="s">
        <v>17</v>
      </c>
      <c r="F678" s="7">
        <f>Ведомственная!G931</f>
        <v>302.2</v>
      </c>
      <c r="G678" s="7">
        <f>Ведомственная!H931</f>
        <v>302.2</v>
      </c>
      <c r="H678" s="7">
        <f>Ведомственная!I931</f>
        <v>302.2</v>
      </c>
    </row>
    <row r="679" spans="1:8" s="181" customFormat="1" ht="31.5">
      <c r="A679" s="204" t="s">
        <v>90</v>
      </c>
      <c r="B679" s="30" t="s">
        <v>813</v>
      </c>
      <c r="C679" s="3" t="s">
        <v>49</v>
      </c>
      <c r="D679" s="3" t="s">
        <v>47</v>
      </c>
      <c r="E679" s="3" t="s">
        <v>17</v>
      </c>
      <c r="F679" s="7">
        <f>Ведомственная!G932</f>
        <v>784794.5</v>
      </c>
      <c r="G679" s="7">
        <f>Ведомственная!H932</f>
        <v>784794.5</v>
      </c>
      <c r="H679" s="7">
        <f>Ведомственная!I932</f>
        <v>784794.5</v>
      </c>
    </row>
    <row r="680" spans="1:8" s="181" customFormat="1" ht="94.5">
      <c r="A680" s="204" t="s">
        <v>634</v>
      </c>
      <c r="B680" s="130" t="s">
        <v>832</v>
      </c>
      <c r="C680" s="3"/>
      <c r="D680" s="3"/>
      <c r="E680" s="3"/>
      <c r="F680" s="7">
        <f>F681</f>
        <v>30438.400000000001</v>
      </c>
      <c r="G680" s="7">
        <f t="shared" ref="G680:H680" si="287">G681</f>
        <v>33341.199999999997</v>
      </c>
      <c r="H680" s="7">
        <f t="shared" si="287"/>
        <v>33341.199999999997</v>
      </c>
    </row>
    <row r="681" spans="1:8" s="181" customFormat="1">
      <c r="A681" s="204" t="s">
        <v>19</v>
      </c>
      <c r="B681" s="130" t="s">
        <v>832</v>
      </c>
      <c r="C681" s="3">
        <v>300</v>
      </c>
      <c r="D681" s="3" t="s">
        <v>14</v>
      </c>
      <c r="E681" s="3" t="s">
        <v>7</v>
      </c>
      <c r="F681" s="7">
        <f>Ведомственная!G1160</f>
        <v>30438.400000000001</v>
      </c>
      <c r="G681" s="7">
        <f>Ведомственная!H1160</f>
        <v>33341.199999999997</v>
      </c>
      <c r="H681" s="7">
        <f>Ведомственная!I1160</f>
        <v>33341.199999999997</v>
      </c>
    </row>
    <row r="682" spans="1:8" s="132" customFormat="1">
      <c r="A682" s="205" t="s">
        <v>216</v>
      </c>
      <c r="B682" s="20" t="s">
        <v>364</v>
      </c>
      <c r="C682" s="3"/>
      <c r="D682" s="3"/>
      <c r="E682" s="3"/>
      <c r="F682" s="7">
        <f>SUM(F683:F696)</f>
        <v>1476032.2000000002</v>
      </c>
      <c r="G682" s="7">
        <f t="shared" ref="G682:H682" si="288">SUM(G683:G696)</f>
        <v>1527203.6</v>
      </c>
      <c r="H682" s="7">
        <f t="shared" si="288"/>
        <v>1598810.6999999997</v>
      </c>
    </row>
    <row r="683" spans="1:8" s="132" customFormat="1" ht="33" customHeight="1">
      <c r="A683" s="231" t="s">
        <v>21</v>
      </c>
      <c r="B683" s="20" t="s">
        <v>364</v>
      </c>
      <c r="C683" s="3" t="s">
        <v>31</v>
      </c>
      <c r="D683" s="3" t="s">
        <v>47</v>
      </c>
      <c r="E683" s="3" t="s">
        <v>17</v>
      </c>
      <c r="F683" s="7">
        <f>Ведомственная!G934</f>
        <v>22262.799999999999</v>
      </c>
      <c r="G683" s="7">
        <f>Ведомственная!H934</f>
        <v>22262.799999999999</v>
      </c>
      <c r="H683" s="7">
        <f>Ведомственная!I934</f>
        <v>22262.799999999999</v>
      </c>
    </row>
    <row r="684" spans="1:8" s="132" customFormat="1" ht="31.5" customHeight="1">
      <c r="A684" s="249"/>
      <c r="B684" s="20" t="s">
        <v>364</v>
      </c>
      <c r="C684" s="3" t="s">
        <v>31</v>
      </c>
      <c r="D684" s="3" t="s">
        <v>47</v>
      </c>
      <c r="E684" s="3" t="s">
        <v>20</v>
      </c>
      <c r="F684" s="7">
        <f>Ведомственная!G998</f>
        <v>141251.6</v>
      </c>
      <c r="G684" s="7">
        <f>Ведомственная!H998</f>
        <v>141395.20000000001</v>
      </c>
      <c r="H684" s="7">
        <f>Ведомственная!I998</f>
        <v>141395.20000000001</v>
      </c>
    </row>
    <row r="685" spans="1:8" s="132" customFormat="1" ht="31.5" customHeight="1">
      <c r="A685" s="250"/>
      <c r="B685" s="20" t="s">
        <v>364</v>
      </c>
      <c r="C685" s="3" t="s">
        <v>31</v>
      </c>
      <c r="D685" s="3" t="s">
        <v>47</v>
      </c>
      <c r="E685" s="3" t="s">
        <v>64</v>
      </c>
      <c r="F685" s="7">
        <f>Ведомственная!G1093</f>
        <v>11669</v>
      </c>
      <c r="G685" s="7">
        <f>Ведомственная!H1093</f>
        <v>11794.1</v>
      </c>
      <c r="H685" s="7">
        <f>Ведомственная!I1093</f>
        <v>11794.1</v>
      </c>
    </row>
    <row r="686" spans="1:8" s="132" customFormat="1">
      <c r="A686" s="231" t="s">
        <v>22</v>
      </c>
      <c r="B686" s="20" t="s">
        <v>364</v>
      </c>
      <c r="C686" s="3" t="s">
        <v>32</v>
      </c>
      <c r="D686" s="3" t="s">
        <v>47</v>
      </c>
      <c r="E686" s="3" t="s">
        <v>17</v>
      </c>
      <c r="F686" s="7">
        <f>Ведомственная!G935</f>
        <v>19222.8</v>
      </c>
      <c r="G686" s="7">
        <f>Ведомственная!H935</f>
        <v>16692.8</v>
      </c>
      <c r="H686" s="7">
        <f>Ведомственная!I935</f>
        <v>17862.800000000003</v>
      </c>
    </row>
    <row r="687" spans="1:8" s="132" customFormat="1">
      <c r="A687" s="240"/>
      <c r="B687" s="20" t="s">
        <v>364</v>
      </c>
      <c r="C687" s="3" t="s">
        <v>32</v>
      </c>
      <c r="D687" s="3" t="s">
        <v>47</v>
      </c>
      <c r="E687" s="3" t="s">
        <v>20</v>
      </c>
      <c r="F687" s="7">
        <f>Ведомственная!G999</f>
        <v>87275.8</v>
      </c>
      <c r="G687" s="7">
        <f>Ведомственная!H999</f>
        <v>84347.900000000009</v>
      </c>
      <c r="H687" s="7">
        <f>Ведомственная!I999</f>
        <v>102617.3</v>
      </c>
    </row>
    <row r="688" spans="1:8" s="132" customFormat="1">
      <c r="A688" s="239"/>
      <c r="B688" s="20" t="s">
        <v>364</v>
      </c>
      <c r="C688" s="3" t="s">
        <v>32</v>
      </c>
      <c r="D688" s="3" t="s">
        <v>47</v>
      </c>
      <c r="E688" s="3" t="s">
        <v>64</v>
      </c>
      <c r="F688" s="7">
        <f>Ведомственная!G1094</f>
        <v>1364.2</v>
      </c>
      <c r="G688" s="7">
        <f>Ведомственная!H1094</f>
        <v>1370.6</v>
      </c>
      <c r="H688" s="7">
        <f>Ведомственная!I1094</f>
        <v>1659.2999999999988</v>
      </c>
    </row>
    <row r="689" spans="1:8" s="132" customFormat="1">
      <c r="A689" s="204" t="s">
        <v>19</v>
      </c>
      <c r="B689" s="20" t="s">
        <v>364</v>
      </c>
      <c r="C689" s="3" t="s">
        <v>39</v>
      </c>
      <c r="D689" s="3" t="s">
        <v>14</v>
      </c>
      <c r="E689" s="3" t="s">
        <v>7</v>
      </c>
      <c r="F689" s="7">
        <f>Ведомственная!G1162</f>
        <v>126.6</v>
      </c>
      <c r="G689" s="7">
        <f>Ведомственная!H1162</f>
        <v>238</v>
      </c>
      <c r="H689" s="7">
        <f>Ведомственная!I1162</f>
        <v>238</v>
      </c>
    </row>
    <row r="690" spans="1:8" s="132" customFormat="1">
      <c r="A690" s="231" t="s">
        <v>90</v>
      </c>
      <c r="B690" s="20" t="s">
        <v>364</v>
      </c>
      <c r="C690" s="3" t="s">
        <v>49</v>
      </c>
      <c r="D690" s="3" t="s">
        <v>47</v>
      </c>
      <c r="E690" s="3" t="s">
        <v>17</v>
      </c>
      <c r="F690" s="7">
        <f>Ведомственная!G936</f>
        <v>533479.19999999995</v>
      </c>
      <c r="G690" s="7">
        <f>Ведомственная!H936</f>
        <v>557412.9</v>
      </c>
      <c r="H690" s="7">
        <f>Ведомственная!I936</f>
        <v>582940.30000000005</v>
      </c>
    </row>
    <row r="691" spans="1:8" s="132" customFormat="1">
      <c r="A691" s="240"/>
      <c r="B691" s="20" t="s">
        <v>364</v>
      </c>
      <c r="C691" s="3" t="s">
        <v>49</v>
      </c>
      <c r="D691" s="3" t="s">
        <v>47</v>
      </c>
      <c r="E691" s="3" t="s">
        <v>20</v>
      </c>
      <c r="F691" s="7">
        <f>Ведомственная!G1000</f>
        <v>502070.1</v>
      </c>
      <c r="G691" s="7">
        <f>Ведомственная!H1000</f>
        <v>532941.4</v>
      </c>
      <c r="H691" s="7">
        <f>Ведомственная!I1000</f>
        <v>556217.1</v>
      </c>
    </row>
    <row r="692" spans="1:8" s="132" customFormat="1">
      <c r="A692" s="240"/>
      <c r="B692" s="20" t="s">
        <v>364</v>
      </c>
      <c r="C692" s="3" t="s">
        <v>49</v>
      </c>
      <c r="D692" s="3" t="s">
        <v>47</v>
      </c>
      <c r="E692" s="3" t="s">
        <v>24</v>
      </c>
      <c r="F692" s="7">
        <f>Ведомственная!G1034</f>
        <v>149885.1</v>
      </c>
      <c r="G692" s="7">
        <f>Ведомственная!H1034</f>
        <v>150565.6</v>
      </c>
      <c r="H692" s="7">
        <f>Ведомственная!I1034</f>
        <v>153641.5</v>
      </c>
    </row>
    <row r="693" spans="1:8" s="132" customFormat="1">
      <c r="A693" s="239"/>
      <c r="B693" s="20" t="s">
        <v>364</v>
      </c>
      <c r="C693" s="3" t="s">
        <v>49</v>
      </c>
      <c r="D693" s="3" t="s">
        <v>14</v>
      </c>
      <c r="E693" s="3" t="s">
        <v>7</v>
      </c>
      <c r="F693" s="7">
        <f>Ведомственная!G1163</f>
        <v>220.8</v>
      </c>
      <c r="G693" s="7">
        <f>Ведомственная!H1163</f>
        <v>388.3</v>
      </c>
      <c r="H693" s="7">
        <f>Ведомственная!I1163</f>
        <v>388.3</v>
      </c>
    </row>
    <row r="694" spans="1:8" s="132" customFormat="1">
      <c r="A694" s="231" t="s">
        <v>10</v>
      </c>
      <c r="B694" s="20" t="s">
        <v>364</v>
      </c>
      <c r="C694" s="3" t="s">
        <v>36</v>
      </c>
      <c r="D694" s="3" t="s">
        <v>47</v>
      </c>
      <c r="E694" s="3" t="s">
        <v>17</v>
      </c>
      <c r="F694" s="7">
        <f>Ведомственная!G937</f>
        <v>460.7</v>
      </c>
      <c r="G694" s="7">
        <f>Ведомственная!H937</f>
        <v>460.7</v>
      </c>
      <c r="H694" s="7">
        <f>Ведомственная!I937</f>
        <v>460.7</v>
      </c>
    </row>
    <row r="695" spans="1:8" s="132" customFormat="1">
      <c r="A695" s="240"/>
      <c r="B695" s="20" t="s">
        <v>364</v>
      </c>
      <c r="C695" s="3" t="s">
        <v>36</v>
      </c>
      <c r="D695" s="3" t="s">
        <v>47</v>
      </c>
      <c r="E695" s="3" t="s">
        <v>20</v>
      </c>
      <c r="F695" s="7">
        <f>Ведомственная!G1001</f>
        <v>6652.6</v>
      </c>
      <c r="G695" s="7">
        <f>Ведомственная!H1001</f>
        <v>7242.4000000000005</v>
      </c>
      <c r="H695" s="7">
        <f>Ведомственная!I1001</f>
        <v>7242.4000000000005</v>
      </c>
    </row>
    <row r="696" spans="1:8" s="132" customFormat="1">
      <c r="A696" s="239"/>
      <c r="B696" s="20" t="s">
        <v>364</v>
      </c>
      <c r="C696" s="3" t="s">
        <v>36</v>
      </c>
      <c r="D696" s="3" t="s">
        <v>47</v>
      </c>
      <c r="E696" s="3" t="s">
        <v>64</v>
      </c>
      <c r="F696" s="7">
        <f>Ведомственная!G1095</f>
        <v>90.9</v>
      </c>
      <c r="G696" s="7">
        <f>Ведомственная!H1095</f>
        <v>90.9</v>
      </c>
      <c r="H696" s="7">
        <f>Ведомственная!I1095</f>
        <v>90.9</v>
      </c>
    </row>
    <row r="697" spans="1:8" s="132" customFormat="1" ht="63">
      <c r="A697" s="204" t="s">
        <v>389</v>
      </c>
      <c r="B697" s="30" t="s">
        <v>390</v>
      </c>
      <c r="C697" s="129"/>
      <c r="D697" s="3"/>
      <c r="E697" s="3"/>
      <c r="F697" s="7">
        <f>F698</f>
        <v>43049.1</v>
      </c>
      <c r="G697" s="7">
        <f t="shared" ref="G697:H697" si="289">G698</f>
        <v>45851.8</v>
      </c>
      <c r="H697" s="7">
        <f t="shared" si="289"/>
        <v>45851.8</v>
      </c>
    </row>
    <row r="698" spans="1:8" s="132" customFormat="1" ht="31.5">
      <c r="A698" s="204" t="s">
        <v>90</v>
      </c>
      <c r="B698" s="30" t="s">
        <v>390</v>
      </c>
      <c r="C698" s="129" t="s">
        <v>49</v>
      </c>
      <c r="D698" s="3" t="s">
        <v>47</v>
      </c>
      <c r="E698" s="3" t="s">
        <v>24</v>
      </c>
      <c r="F698" s="7">
        <f>Ведомственная!G1036</f>
        <v>43049.1</v>
      </c>
      <c r="G698" s="7">
        <f>Ведомственная!H1036</f>
        <v>45851.8</v>
      </c>
      <c r="H698" s="7">
        <f>Ведомственная!I1036</f>
        <v>45851.8</v>
      </c>
    </row>
    <row r="699" spans="1:8" s="132" customFormat="1" ht="31.5">
      <c r="A699" s="137" t="s">
        <v>403</v>
      </c>
      <c r="B699" s="129" t="s">
        <v>625</v>
      </c>
      <c r="C699" s="131"/>
      <c r="D699" s="3"/>
      <c r="E699" s="3"/>
      <c r="F699" s="7">
        <f>F700+F701+F702</f>
        <v>20634.7</v>
      </c>
      <c r="G699" s="7">
        <f t="shared" ref="G699:H699" si="290">G700+G701+G702</f>
        <v>6000</v>
      </c>
      <c r="H699" s="7">
        <f t="shared" si="290"/>
        <v>8000</v>
      </c>
    </row>
    <row r="700" spans="1:8" s="132" customFormat="1" ht="31.5">
      <c r="A700" s="204" t="s">
        <v>22</v>
      </c>
      <c r="B700" s="129" t="s">
        <v>625</v>
      </c>
      <c r="C700" s="131" t="s">
        <v>32</v>
      </c>
      <c r="D700" s="3" t="s">
        <v>47</v>
      </c>
      <c r="E700" s="3" t="s">
        <v>64</v>
      </c>
      <c r="F700" s="7">
        <f>Ведомственная!G1097</f>
        <v>2013.1</v>
      </c>
      <c r="G700" s="7">
        <f>Ведомственная!H1097</f>
        <v>6000</v>
      </c>
      <c r="H700" s="7">
        <f>Ведомственная!I1097</f>
        <v>8000</v>
      </c>
    </row>
    <row r="701" spans="1:8" s="155" customFormat="1" ht="31.5">
      <c r="A701" s="204" t="s">
        <v>90</v>
      </c>
      <c r="B701" s="129" t="s">
        <v>625</v>
      </c>
      <c r="C701" s="131" t="s">
        <v>49</v>
      </c>
      <c r="D701" s="3" t="s">
        <v>47</v>
      </c>
      <c r="E701" s="3" t="s">
        <v>64</v>
      </c>
      <c r="F701" s="7">
        <f>Ведомственная!G1098</f>
        <v>8722.1</v>
      </c>
      <c r="G701" s="7">
        <f>Ведомственная!H1098</f>
        <v>0</v>
      </c>
      <c r="H701" s="7">
        <f>Ведомственная!I1098</f>
        <v>0</v>
      </c>
    </row>
    <row r="702" spans="1:8" s="221" customFormat="1">
      <c r="A702" s="220" t="s">
        <v>10</v>
      </c>
      <c r="B702" s="129" t="s">
        <v>625</v>
      </c>
      <c r="C702" s="131" t="s">
        <v>36</v>
      </c>
      <c r="D702" s="3" t="s">
        <v>47</v>
      </c>
      <c r="E702" s="3" t="s">
        <v>64</v>
      </c>
      <c r="F702" s="7">
        <f>Ведомственная!G1099</f>
        <v>9899.5</v>
      </c>
      <c r="G702" s="7">
        <f>Ведомственная!H1099</f>
        <v>0</v>
      </c>
      <c r="H702" s="7">
        <f>Ведомственная!I1099</f>
        <v>0</v>
      </c>
    </row>
    <row r="703" spans="1:8" s="132" customFormat="1" ht="94.5">
      <c r="A703" s="204" t="s">
        <v>391</v>
      </c>
      <c r="B703" s="30" t="s">
        <v>392</v>
      </c>
      <c r="C703" s="129"/>
      <c r="D703" s="3"/>
      <c r="E703" s="3"/>
      <c r="F703" s="7">
        <f>F704+F705+F706</f>
        <v>1890</v>
      </c>
      <c r="G703" s="7">
        <f t="shared" ref="G703:H703" si="291">G704+G705+G706</f>
        <v>4111.8</v>
      </c>
      <c r="H703" s="7">
        <f t="shared" si="291"/>
        <v>4111.8</v>
      </c>
    </row>
    <row r="704" spans="1:8" s="132" customFormat="1" ht="31.5">
      <c r="A704" s="204" t="s">
        <v>90</v>
      </c>
      <c r="B704" s="30" t="s">
        <v>392</v>
      </c>
      <c r="C704" s="129" t="s">
        <v>49</v>
      </c>
      <c r="D704" s="3" t="s">
        <v>47</v>
      </c>
      <c r="E704" s="3" t="s">
        <v>24</v>
      </c>
      <c r="F704" s="7">
        <f>Ведомственная!G1038</f>
        <v>500</v>
      </c>
      <c r="G704" s="7">
        <f>Ведомственная!H1038</f>
        <v>1020.9</v>
      </c>
      <c r="H704" s="7">
        <f>Ведомственная!I1038</f>
        <v>1020.9</v>
      </c>
    </row>
    <row r="705" spans="1:8" s="132" customFormat="1">
      <c r="A705" s="205" t="s">
        <v>10</v>
      </c>
      <c r="B705" s="30" t="s">
        <v>392</v>
      </c>
      <c r="C705" s="129" t="s">
        <v>36</v>
      </c>
      <c r="D705" s="3" t="s">
        <v>62</v>
      </c>
      <c r="E705" s="3" t="s">
        <v>17</v>
      </c>
      <c r="F705" s="7">
        <f>Ведомственная!G854</f>
        <v>890</v>
      </c>
      <c r="G705" s="7">
        <f>Ведомственная!H854</f>
        <v>2070</v>
      </c>
      <c r="H705" s="7">
        <f>Ведомственная!I854</f>
        <v>2070</v>
      </c>
    </row>
    <row r="706" spans="1:8" s="181" customFormat="1">
      <c r="A706" s="205" t="s">
        <v>10</v>
      </c>
      <c r="B706" s="30" t="s">
        <v>392</v>
      </c>
      <c r="C706" s="129" t="s">
        <v>36</v>
      </c>
      <c r="D706" s="3" t="s">
        <v>47</v>
      </c>
      <c r="E706" s="3" t="s">
        <v>24</v>
      </c>
      <c r="F706" s="7">
        <f>Ведомственная!G1039</f>
        <v>500</v>
      </c>
      <c r="G706" s="7">
        <f>Ведомственная!H1039</f>
        <v>1020.9</v>
      </c>
      <c r="H706" s="7">
        <f>Ведомственная!I1039</f>
        <v>1020.9</v>
      </c>
    </row>
    <row r="707" spans="1:8" s="181" customFormat="1" ht="47.25">
      <c r="A707" s="205" t="s">
        <v>380</v>
      </c>
      <c r="B707" s="130" t="s">
        <v>819</v>
      </c>
      <c r="C707" s="3"/>
      <c r="D707" s="3"/>
      <c r="E707" s="3"/>
      <c r="F707" s="7">
        <f>F708+F709</f>
        <v>126061.6</v>
      </c>
      <c r="G707" s="7">
        <f t="shared" ref="G707:H707" si="292">G708+G709</f>
        <v>122307.3</v>
      </c>
      <c r="H707" s="7">
        <f t="shared" si="292"/>
        <v>115626.6</v>
      </c>
    </row>
    <row r="708" spans="1:8" s="181" customFormat="1" ht="31.5">
      <c r="A708" s="205" t="s">
        <v>22</v>
      </c>
      <c r="B708" s="130" t="s">
        <v>819</v>
      </c>
      <c r="C708" s="3" t="s">
        <v>32</v>
      </c>
      <c r="D708" s="3" t="s">
        <v>47</v>
      </c>
      <c r="E708" s="3" t="s">
        <v>20</v>
      </c>
      <c r="F708" s="7">
        <f>Ведомственная!G1003</f>
        <v>24049.599999999999</v>
      </c>
      <c r="G708" s="7">
        <f>Ведомственная!H1003</f>
        <v>23330.7</v>
      </c>
      <c r="H708" s="7">
        <f>Ведомственная!I1003</f>
        <v>22051.599999999999</v>
      </c>
    </row>
    <row r="709" spans="1:8" s="181" customFormat="1" ht="31.5">
      <c r="A709" s="205" t="s">
        <v>90</v>
      </c>
      <c r="B709" s="130" t="s">
        <v>819</v>
      </c>
      <c r="C709" s="3" t="s">
        <v>49</v>
      </c>
      <c r="D709" s="3" t="s">
        <v>47</v>
      </c>
      <c r="E709" s="3" t="s">
        <v>20</v>
      </c>
      <c r="F709" s="7">
        <f>Ведомственная!G1004</f>
        <v>102012</v>
      </c>
      <c r="G709" s="7">
        <f>Ведомственная!H1004</f>
        <v>98976.6</v>
      </c>
      <c r="H709" s="7">
        <f>Ведомственная!I1004</f>
        <v>93575</v>
      </c>
    </row>
    <row r="710" spans="1:8" s="181" customFormat="1" ht="47.25" hidden="1">
      <c r="A710" s="205" t="s">
        <v>853</v>
      </c>
      <c r="B710" s="30" t="s">
        <v>820</v>
      </c>
      <c r="C710" s="18"/>
      <c r="D710" s="3"/>
      <c r="E710" s="3"/>
      <c r="F710" s="7">
        <f>F711+F712</f>
        <v>0</v>
      </c>
      <c r="G710" s="7">
        <f t="shared" ref="G710" si="293">G711+G712</f>
        <v>0</v>
      </c>
      <c r="H710" s="7">
        <f t="shared" ref="H710" si="294">H711+H712</f>
        <v>0</v>
      </c>
    </row>
    <row r="711" spans="1:8" s="181" customFormat="1" ht="31.5" hidden="1">
      <c r="A711" s="205" t="s">
        <v>22</v>
      </c>
      <c r="B711" s="30" t="s">
        <v>820</v>
      </c>
      <c r="C711" s="3" t="s">
        <v>32</v>
      </c>
      <c r="D711" s="3" t="s">
        <v>47</v>
      </c>
      <c r="E711" s="3" t="s">
        <v>20</v>
      </c>
      <c r="F711" s="7">
        <f>Ведомственная!G1006</f>
        <v>0</v>
      </c>
      <c r="G711" s="7">
        <f>Ведомственная!H1006</f>
        <v>0</v>
      </c>
      <c r="H711" s="7">
        <f>Ведомственная!I1006</f>
        <v>0</v>
      </c>
    </row>
    <row r="712" spans="1:8" s="181" customFormat="1" ht="31.5" hidden="1">
      <c r="A712" s="205" t="s">
        <v>90</v>
      </c>
      <c r="B712" s="30" t="s">
        <v>820</v>
      </c>
      <c r="C712" s="3" t="s">
        <v>49</v>
      </c>
      <c r="D712" s="3" t="s">
        <v>47</v>
      </c>
      <c r="E712" s="3" t="s">
        <v>20</v>
      </c>
      <c r="F712" s="7">
        <f>Ведомственная!G1007</f>
        <v>0</v>
      </c>
      <c r="G712" s="7">
        <f>Ведомственная!H1007</f>
        <v>0</v>
      </c>
      <c r="H712" s="7">
        <f>Ведомственная!I1007</f>
        <v>0</v>
      </c>
    </row>
    <row r="713" spans="1:8" s="181" customFormat="1" ht="47.25">
      <c r="A713" s="205" t="s">
        <v>381</v>
      </c>
      <c r="B713" s="30" t="s">
        <v>821</v>
      </c>
      <c r="C713" s="3"/>
      <c r="D713" s="3"/>
      <c r="E713" s="3"/>
      <c r="F713" s="7">
        <f>F714+F715</f>
        <v>0</v>
      </c>
      <c r="G713" s="7">
        <f t="shared" ref="G713" si="295">G714+G715</f>
        <v>0</v>
      </c>
      <c r="H713" s="7">
        <f t="shared" ref="H713" si="296">H714+H715</f>
        <v>5319.2999999999993</v>
      </c>
    </row>
    <row r="714" spans="1:8" s="181" customFormat="1" ht="31.5">
      <c r="A714" s="205" t="s">
        <v>22</v>
      </c>
      <c r="B714" s="30" t="s">
        <v>821</v>
      </c>
      <c r="C714" s="3" t="s">
        <v>32</v>
      </c>
      <c r="D714" s="3" t="s">
        <v>47</v>
      </c>
      <c r="E714" s="3" t="s">
        <v>20</v>
      </c>
      <c r="F714" s="7">
        <f>Ведомственная!G1009</f>
        <v>0</v>
      </c>
      <c r="G714" s="7">
        <f>Ведомственная!H1009</f>
        <v>0</v>
      </c>
      <c r="H714" s="7">
        <f>Ведомственная!I1009</f>
        <v>974.4</v>
      </c>
    </row>
    <row r="715" spans="1:8" s="181" customFormat="1" ht="31.5">
      <c r="A715" s="205" t="s">
        <v>90</v>
      </c>
      <c r="B715" s="30" t="s">
        <v>821</v>
      </c>
      <c r="C715" s="3" t="s">
        <v>49</v>
      </c>
      <c r="D715" s="3" t="s">
        <v>47</v>
      </c>
      <c r="E715" s="3" t="s">
        <v>20</v>
      </c>
      <c r="F715" s="7">
        <f>Ведомственная!G1010</f>
        <v>0</v>
      </c>
      <c r="G715" s="7">
        <f>Ведомственная!H1010</f>
        <v>0</v>
      </c>
      <c r="H715" s="7">
        <f>Ведомственная!I1010</f>
        <v>4344.8999999999996</v>
      </c>
    </row>
    <row r="716" spans="1:8" s="181" customFormat="1" ht="78.75">
      <c r="A716" s="204" t="s">
        <v>635</v>
      </c>
      <c r="B716" s="130" t="s">
        <v>833</v>
      </c>
      <c r="C716" s="3"/>
      <c r="D716" s="3"/>
      <c r="E716" s="3"/>
      <c r="F716" s="7">
        <f>F717</f>
        <v>1639</v>
      </c>
      <c r="G716" s="7">
        <f t="shared" ref="G716:H716" si="297">G717</f>
        <v>1639</v>
      </c>
      <c r="H716" s="7">
        <f t="shared" si="297"/>
        <v>1639</v>
      </c>
    </row>
    <row r="717" spans="1:8" s="181" customFormat="1">
      <c r="A717" s="204" t="s">
        <v>19</v>
      </c>
      <c r="B717" s="130" t="s">
        <v>833</v>
      </c>
      <c r="C717" s="3" t="s">
        <v>39</v>
      </c>
      <c r="D717" s="3" t="s">
        <v>14</v>
      </c>
      <c r="E717" s="3" t="s">
        <v>7</v>
      </c>
      <c r="F717" s="7">
        <f>Ведомственная!G1165</f>
        <v>1639</v>
      </c>
      <c r="G717" s="7">
        <f>Ведомственная!H1165</f>
        <v>1639</v>
      </c>
      <c r="H717" s="7">
        <f>Ведомственная!I1165</f>
        <v>1639</v>
      </c>
    </row>
    <row r="718" spans="1:8" s="132" customFormat="1" ht="31.5">
      <c r="A718" s="204" t="s">
        <v>365</v>
      </c>
      <c r="B718" s="20" t="s">
        <v>366</v>
      </c>
      <c r="C718" s="3"/>
      <c r="D718" s="3"/>
      <c r="E718" s="3"/>
      <c r="F718" s="7">
        <f>F719</f>
        <v>5538.4</v>
      </c>
      <c r="G718" s="7">
        <f t="shared" ref="G718:H718" si="298">G719</f>
        <v>6440</v>
      </c>
      <c r="H718" s="7">
        <f t="shared" si="298"/>
        <v>15000</v>
      </c>
    </row>
    <row r="719" spans="1:8" s="132" customFormat="1">
      <c r="A719" s="204" t="s">
        <v>18</v>
      </c>
      <c r="B719" s="20" t="s">
        <v>367</v>
      </c>
      <c r="C719" s="3"/>
      <c r="D719" s="3"/>
      <c r="E719" s="3"/>
      <c r="F719" s="7">
        <f>SUM(F720:F723)</f>
        <v>5538.4</v>
      </c>
      <c r="G719" s="7">
        <f>SUM(G720:G723)</f>
        <v>6440</v>
      </c>
      <c r="H719" s="7">
        <f>SUM(H720:H723)</f>
        <v>15000</v>
      </c>
    </row>
    <row r="720" spans="1:8" s="132" customFormat="1">
      <c r="A720" s="251" t="s">
        <v>22</v>
      </c>
      <c r="B720" s="20" t="s">
        <v>367</v>
      </c>
      <c r="C720" s="3" t="s">
        <v>32</v>
      </c>
      <c r="D720" s="3" t="s">
        <v>47</v>
      </c>
      <c r="E720" s="3" t="s">
        <v>17</v>
      </c>
      <c r="F720" s="7">
        <f>Ведомственная!G940</f>
        <v>549.9</v>
      </c>
      <c r="G720" s="7">
        <f>Ведомственная!H940</f>
        <v>0</v>
      </c>
      <c r="H720" s="7">
        <f>Ведомственная!I940</f>
        <v>0</v>
      </c>
    </row>
    <row r="721" spans="1:8" s="132" customFormat="1">
      <c r="A721" s="240"/>
      <c r="B721" s="20" t="s">
        <v>367</v>
      </c>
      <c r="C721" s="3" t="s">
        <v>32</v>
      </c>
      <c r="D721" s="3" t="s">
        <v>47</v>
      </c>
      <c r="E721" s="3" t="s">
        <v>20</v>
      </c>
      <c r="F721" s="7">
        <f>Ведомственная!G1013</f>
        <v>1857</v>
      </c>
      <c r="G721" s="7">
        <f>Ведомственная!H1013</f>
        <v>2570.3000000000002</v>
      </c>
      <c r="H721" s="7">
        <f>Ведомственная!I1013</f>
        <v>15000</v>
      </c>
    </row>
    <row r="722" spans="1:8" s="132" customFormat="1">
      <c r="A722" s="251" t="s">
        <v>90</v>
      </c>
      <c r="B722" s="20" t="s">
        <v>367</v>
      </c>
      <c r="C722" s="3" t="s">
        <v>49</v>
      </c>
      <c r="D722" s="3" t="s">
        <v>47</v>
      </c>
      <c r="E722" s="3" t="s">
        <v>17</v>
      </c>
      <c r="F722" s="7">
        <f>Ведомственная!G941</f>
        <v>1116.5</v>
      </c>
      <c r="G722" s="7">
        <f>Ведомственная!H941</f>
        <v>0</v>
      </c>
      <c r="H722" s="7">
        <f>Ведомственная!I941</f>
        <v>0</v>
      </c>
    </row>
    <row r="723" spans="1:8" s="132" customFormat="1">
      <c r="A723" s="239"/>
      <c r="B723" s="20" t="s">
        <v>367</v>
      </c>
      <c r="C723" s="3" t="s">
        <v>49</v>
      </c>
      <c r="D723" s="3" t="s">
        <v>47</v>
      </c>
      <c r="E723" s="3" t="s">
        <v>20</v>
      </c>
      <c r="F723" s="7">
        <f>Ведомственная!G1014</f>
        <v>2015</v>
      </c>
      <c r="G723" s="7">
        <f>Ведомственная!H1014</f>
        <v>3869.7</v>
      </c>
      <c r="H723" s="7">
        <f>Ведомственная!I1014</f>
        <v>0</v>
      </c>
    </row>
    <row r="724" spans="1:8" s="132" customFormat="1" ht="31.5">
      <c r="A724" s="204" t="s">
        <v>382</v>
      </c>
      <c r="B724" s="20" t="s">
        <v>406</v>
      </c>
      <c r="C724" s="3"/>
      <c r="D724" s="3"/>
      <c r="E724" s="3"/>
      <c r="F724" s="7">
        <f>F725+F733</f>
        <v>4760</v>
      </c>
      <c r="G724" s="7">
        <f t="shared" ref="G724:H724" si="299">G725+G733</f>
        <v>5760</v>
      </c>
      <c r="H724" s="7">
        <f t="shared" si="299"/>
        <v>10400</v>
      </c>
    </row>
    <row r="725" spans="1:8" s="132" customFormat="1">
      <c r="A725" s="204" t="s">
        <v>18</v>
      </c>
      <c r="B725" s="20" t="s">
        <v>606</v>
      </c>
      <c r="C725" s="3"/>
      <c r="D725" s="3"/>
      <c r="E725" s="3"/>
      <c r="F725" s="7">
        <f>SUM(F726:F732)</f>
        <v>760</v>
      </c>
      <c r="G725" s="7">
        <f t="shared" ref="G725:H725" si="300">SUM(G726:G732)</f>
        <v>1760</v>
      </c>
      <c r="H725" s="7">
        <f t="shared" si="300"/>
        <v>4400</v>
      </c>
    </row>
    <row r="726" spans="1:8" s="132" customFormat="1">
      <c r="A726" s="251" t="s">
        <v>22</v>
      </c>
      <c r="B726" s="20" t="s">
        <v>606</v>
      </c>
      <c r="C726" s="3" t="s">
        <v>32</v>
      </c>
      <c r="D726" s="3" t="s">
        <v>47</v>
      </c>
      <c r="E726" s="3" t="s">
        <v>20</v>
      </c>
      <c r="F726" s="7">
        <f>Ведомственная!G1017</f>
        <v>35</v>
      </c>
      <c r="G726" s="7">
        <f>Ведомственная!H1017</f>
        <v>0</v>
      </c>
      <c r="H726" s="7">
        <f>Ведомственная!I1017</f>
        <v>0</v>
      </c>
    </row>
    <row r="727" spans="1:8" s="132" customFormat="1">
      <c r="A727" s="239"/>
      <c r="B727" s="20" t="s">
        <v>606</v>
      </c>
      <c r="C727" s="3" t="s">
        <v>32</v>
      </c>
      <c r="D727" s="3" t="s">
        <v>47</v>
      </c>
      <c r="E727" s="3" t="s">
        <v>64</v>
      </c>
      <c r="F727" s="7">
        <f>Ведомственная!G1102</f>
        <v>191.5</v>
      </c>
      <c r="G727" s="7">
        <f>Ведомственная!H1102</f>
        <v>360</v>
      </c>
      <c r="H727" s="7">
        <f>Ведомственная!I1102</f>
        <v>600</v>
      </c>
    </row>
    <row r="728" spans="1:8" s="132" customFormat="1">
      <c r="A728" s="251" t="s">
        <v>19</v>
      </c>
      <c r="B728" s="20" t="s">
        <v>606</v>
      </c>
      <c r="C728" s="3" t="s">
        <v>39</v>
      </c>
      <c r="D728" s="3" t="s">
        <v>47</v>
      </c>
      <c r="E728" s="3" t="s">
        <v>64</v>
      </c>
      <c r="F728" s="7">
        <f>Ведомственная!G1103</f>
        <v>98.5</v>
      </c>
      <c r="G728" s="7">
        <f>Ведомственная!H1103</f>
        <v>100</v>
      </c>
      <c r="H728" s="7">
        <f>Ведомственная!I1103</f>
        <v>200</v>
      </c>
    </row>
    <row r="729" spans="1:8" s="181" customFormat="1">
      <c r="A729" s="234"/>
      <c r="B729" s="20" t="s">
        <v>606</v>
      </c>
      <c r="C729" s="3" t="s">
        <v>39</v>
      </c>
      <c r="D729" s="3" t="s">
        <v>14</v>
      </c>
      <c r="E729" s="3" t="s">
        <v>24</v>
      </c>
      <c r="F729" s="7">
        <f>Ведомственная!G1146</f>
        <v>0</v>
      </c>
      <c r="G729" s="7">
        <f>Ведомственная!H1146</f>
        <v>1000</v>
      </c>
      <c r="H729" s="7">
        <f>Ведомственная!I1146</f>
        <v>3000</v>
      </c>
    </row>
    <row r="730" spans="1:8" s="132" customFormat="1">
      <c r="A730" s="251" t="s">
        <v>90</v>
      </c>
      <c r="B730" s="20" t="s">
        <v>606</v>
      </c>
      <c r="C730" s="3" t="s">
        <v>49</v>
      </c>
      <c r="D730" s="3" t="s">
        <v>47</v>
      </c>
      <c r="E730" s="3" t="s">
        <v>17</v>
      </c>
      <c r="F730" s="7">
        <f>Ведомственная!G944</f>
        <v>0</v>
      </c>
      <c r="G730" s="7">
        <f>Ведомственная!H944</f>
        <v>0</v>
      </c>
      <c r="H730" s="7">
        <f>Ведомственная!I944</f>
        <v>0</v>
      </c>
    </row>
    <row r="731" spans="1:8" s="132" customFormat="1">
      <c r="A731" s="240"/>
      <c r="B731" s="20" t="s">
        <v>606</v>
      </c>
      <c r="C731" s="3" t="s">
        <v>49</v>
      </c>
      <c r="D731" s="3" t="s">
        <v>47</v>
      </c>
      <c r="E731" s="3" t="s">
        <v>20</v>
      </c>
      <c r="F731" s="7">
        <f>Ведомственная!G1018</f>
        <v>60</v>
      </c>
      <c r="G731" s="7">
        <f>Ведомственная!H1018</f>
        <v>0</v>
      </c>
      <c r="H731" s="7">
        <f>Ведомственная!I1018</f>
        <v>0</v>
      </c>
    </row>
    <row r="732" spans="1:8" s="132" customFormat="1">
      <c r="A732" s="239"/>
      <c r="B732" s="20" t="s">
        <v>606</v>
      </c>
      <c r="C732" s="3" t="s">
        <v>49</v>
      </c>
      <c r="D732" s="3" t="s">
        <v>47</v>
      </c>
      <c r="E732" s="3" t="s">
        <v>24</v>
      </c>
      <c r="F732" s="7">
        <f>Ведомственная!G1042</f>
        <v>375</v>
      </c>
      <c r="G732" s="7">
        <f>Ведомственная!H1042</f>
        <v>300</v>
      </c>
      <c r="H732" s="7">
        <f>Ведомственная!I1042</f>
        <v>600</v>
      </c>
    </row>
    <row r="733" spans="1:8" s="132" customFormat="1" ht="47.25">
      <c r="A733" s="13" t="s">
        <v>774</v>
      </c>
      <c r="B733" s="18" t="s">
        <v>637</v>
      </c>
      <c r="C733" s="3"/>
      <c r="D733" s="3"/>
      <c r="E733" s="3"/>
      <c r="F733" s="7">
        <f>F734</f>
        <v>4000</v>
      </c>
      <c r="G733" s="7">
        <f t="shared" ref="G733:H733" si="301">G734</f>
        <v>4000</v>
      </c>
      <c r="H733" s="7">
        <f t="shared" si="301"/>
        <v>6000</v>
      </c>
    </row>
    <row r="734" spans="1:8" s="132" customFormat="1">
      <c r="A734" s="205" t="s">
        <v>19</v>
      </c>
      <c r="B734" s="18" t="s">
        <v>637</v>
      </c>
      <c r="C734" s="3" t="s">
        <v>39</v>
      </c>
      <c r="D734" s="3" t="s">
        <v>14</v>
      </c>
      <c r="E734" s="3" t="s">
        <v>24</v>
      </c>
      <c r="F734" s="7">
        <f>Ведомственная!G1148</f>
        <v>4000</v>
      </c>
      <c r="G734" s="7">
        <f>Ведомственная!H1148</f>
        <v>4000</v>
      </c>
      <c r="H734" s="7">
        <f>Ведомственная!I1148</f>
        <v>6000</v>
      </c>
    </row>
    <row r="735" spans="1:8" s="132" customFormat="1" ht="58.5" customHeight="1">
      <c r="A735" s="205" t="s">
        <v>823</v>
      </c>
      <c r="B735" s="130" t="s">
        <v>383</v>
      </c>
      <c r="C735" s="129"/>
      <c r="D735" s="3"/>
      <c r="E735" s="3"/>
      <c r="F735" s="7">
        <f>F736+F742</f>
        <v>2718.1</v>
      </c>
      <c r="G735" s="7">
        <f>G736+G742</f>
        <v>4918.1000000000004</v>
      </c>
      <c r="H735" s="7">
        <f>H736+H742</f>
        <v>9450.2999999999993</v>
      </c>
    </row>
    <row r="736" spans="1:8" s="132" customFormat="1">
      <c r="A736" s="204" t="s">
        <v>18</v>
      </c>
      <c r="B736" s="130" t="s">
        <v>384</v>
      </c>
      <c r="C736" s="129"/>
      <c r="D736" s="3"/>
      <c r="E736" s="3"/>
      <c r="F736" s="7">
        <f>SUM(F737:F741)</f>
        <v>2718.1</v>
      </c>
      <c r="G736" s="7">
        <f t="shared" ref="G736:H736" si="302">SUM(G737:G741)</f>
        <v>918.1</v>
      </c>
      <c r="H736" s="7">
        <f t="shared" si="302"/>
        <v>2000</v>
      </c>
    </row>
    <row r="737" spans="1:10" s="132" customFormat="1">
      <c r="A737" s="252" t="s">
        <v>22</v>
      </c>
      <c r="B737" s="129" t="s">
        <v>384</v>
      </c>
      <c r="C737" s="129" t="s">
        <v>32</v>
      </c>
      <c r="D737" s="3" t="s">
        <v>47</v>
      </c>
      <c r="E737" s="3" t="s">
        <v>47</v>
      </c>
      <c r="F737" s="7">
        <f>Ведомственная!G1066</f>
        <v>235</v>
      </c>
      <c r="G737" s="7">
        <f>Ведомственная!H1066</f>
        <v>250</v>
      </c>
      <c r="H737" s="7">
        <f>Ведомственная!I1066</f>
        <v>500</v>
      </c>
    </row>
    <row r="738" spans="1:10" s="132" customFormat="1">
      <c r="A738" s="253"/>
      <c r="B738" s="129" t="s">
        <v>384</v>
      </c>
      <c r="C738" s="129" t="s">
        <v>32</v>
      </c>
      <c r="D738" s="3" t="s">
        <v>47</v>
      </c>
      <c r="E738" s="3" t="s">
        <v>64</v>
      </c>
      <c r="F738" s="7">
        <f>Ведомственная!G1106</f>
        <v>468.1</v>
      </c>
      <c r="G738" s="7">
        <f>Ведомственная!H1106</f>
        <v>468.1</v>
      </c>
      <c r="H738" s="7">
        <f>Ведомственная!I1106</f>
        <v>1000</v>
      </c>
    </row>
    <row r="739" spans="1:10" s="153" customFormat="1" hidden="1">
      <c r="A739" s="204" t="s">
        <v>19</v>
      </c>
      <c r="B739" s="129" t="s">
        <v>384</v>
      </c>
      <c r="C739" s="129" t="s">
        <v>39</v>
      </c>
      <c r="D739" s="3" t="s">
        <v>47</v>
      </c>
      <c r="E739" s="3" t="s">
        <v>47</v>
      </c>
      <c r="F739" s="7">
        <f>Ведомственная!G1067</f>
        <v>15</v>
      </c>
      <c r="G739" s="7">
        <f>Ведомственная!H1067</f>
        <v>0</v>
      </c>
      <c r="H739" s="7">
        <f>Ведомственная!I1067</f>
        <v>0</v>
      </c>
    </row>
    <row r="740" spans="1:10" s="148" customFormat="1">
      <c r="A740" s="251" t="s">
        <v>90</v>
      </c>
      <c r="B740" s="130" t="s">
        <v>384</v>
      </c>
      <c r="C740" s="129" t="s">
        <v>49</v>
      </c>
      <c r="D740" s="3" t="s">
        <v>47</v>
      </c>
      <c r="E740" s="3" t="s">
        <v>20</v>
      </c>
      <c r="F740" s="7">
        <f>Ведомственная!G1021</f>
        <v>0</v>
      </c>
      <c r="G740" s="7">
        <f>Ведомственная!H1021</f>
        <v>0</v>
      </c>
      <c r="H740" s="7">
        <f>Ведомственная!I1021</f>
        <v>0</v>
      </c>
    </row>
    <row r="741" spans="1:10" s="132" customFormat="1">
      <c r="A741" s="234"/>
      <c r="B741" s="130" t="s">
        <v>384</v>
      </c>
      <c r="C741" s="129" t="s">
        <v>49</v>
      </c>
      <c r="D741" s="3" t="s">
        <v>47</v>
      </c>
      <c r="E741" s="3" t="s">
        <v>24</v>
      </c>
      <c r="F741" s="7">
        <f>Ведомственная!G1045</f>
        <v>2000</v>
      </c>
      <c r="G741" s="7">
        <f>Ведомственная!H1045</f>
        <v>200</v>
      </c>
      <c r="H741" s="7">
        <f>Ведомственная!I1045</f>
        <v>500</v>
      </c>
    </row>
    <row r="742" spans="1:10" s="132" customFormat="1" ht="31.5">
      <c r="A742" s="204" t="s">
        <v>824</v>
      </c>
      <c r="B742" s="129" t="s">
        <v>622</v>
      </c>
      <c r="C742" s="129"/>
      <c r="D742" s="3"/>
      <c r="E742" s="3"/>
      <c r="F742" s="7">
        <f>SUM(F743:F745)</f>
        <v>0</v>
      </c>
      <c r="G742" s="7">
        <f>SUM(G743:G745)</f>
        <v>4000</v>
      </c>
      <c r="H742" s="7">
        <f>SUM(H743:H745)</f>
        <v>7450.2999999999993</v>
      </c>
      <c r="I742" s="147"/>
      <c r="J742" s="147"/>
    </row>
    <row r="743" spans="1:10" s="132" customFormat="1" ht="63">
      <c r="A743" s="133" t="s">
        <v>21</v>
      </c>
      <c r="B743" s="129" t="s">
        <v>622</v>
      </c>
      <c r="C743" s="129" t="s">
        <v>31</v>
      </c>
      <c r="D743" s="3" t="s">
        <v>47</v>
      </c>
      <c r="E743" s="3" t="s">
        <v>47</v>
      </c>
      <c r="F743" s="7">
        <f>Ведомственная!G1069+Ведомственная!G1218</f>
        <v>0</v>
      </c>
      <c r="G743" s="7">
        <f>Ведомственная!H1069+Ведомственная!H1218</f>
        <v>4000</v>
      </c>
      <c r="H743" s="7">
        <f>Ведомственная!I1069+Ведомственная!I1218</f>
        <v>6191.7</v>
      </c>
      <c r="I743" s="147"/>
      <c r="J743" s="147"/>
    </row>
    <row r="744" spans="1:10" s="132" customFormat="1" ht="31.5">
      <c r="A744" s="204" t="s">
        <v>22</v>
      </c>
      <c r="B744" s="129" t="s">
        <v>622</v>
      </c>
      <c r="C744" s="129" t="s">
        <v>32</v>
      </c>
      <c r="D744" s="3" t="s">
        <v>47</v>
      </c>
      <c r="E744" s="3" t="s">
        <v>47</v>
      </c>
      <c r="F744" s="7">
        <f>Ведомственная!G1070+Ведомственная!G1219</f>
        <v>0</v>
      </c>
      <c r="G744" s="7">
        <f>Ведомственная!H1070+Ведомственная!H1219</f>
        <v>0</v>
      </c>
      <c r="H744" s="7">
        <f>Ведомственная!I1070+Ведомственная!I1219</f>
        <v>1258.5999999999999</v>
      </c>
    </row>
    <row r="745" spans="1:10" s="132" customFormat="1" ht="31.5" hidden="1">
      <c r="A745" s="204" t="s">
        <v>90</v>
      </c>
      <c r="B745" s="129" t="s">
        <v>622</v>
      </c>
      <c r="C745" s="129" t="s">
        <v>49</v>
      </c>
      <c r="D745" s="3" t="s">
        <v>47</v>
      </c>
      <c r="E745" s="3" t="s">
        <v>47</v>
      </c>
      <c r="F745" s="7">
        <f>Ведомственная!G1071+Ведомственная!G1220</f>
        <v>0</v>
      </c>
      <c r="G745" s="7">
        <f>Ведомственная!H1071+Ведомственная!H1220</f>
        <v>0</v>
      </c>
      <c r="H745" s="7">
        <f>Ведомственная!I1071+Ведомственная!I1220</f>
        <v>0</v>
      </c>
    </row>
    <row r="746" spans="1:10" s="132" customFormat="1" ht="63">
      <c r="A746" s="204" t="s">
        <v>768</v>
      </c>
      <c r="B746" s="129" t="s">
        <v>400</v>
      </c>
      <c r="C746" s="131"/>
      <c r="D746" s="3"/>
      <c r="E746" s="3"/>
      <c r="F746" s="7">
        <f>F756+F763+F766+F769+F771+F761+F747+F750+F753</f>
        <v>119712.6</v>
      </c>
      <c r="G746" s="7">
        <f t="shared" ref="G746:H746" si="303">G756+G763+G766+G769+G771+G761+G747+G750+G753</f>
        <v>123712.29999999999</v>
      </c>
      <c r="H746" s="7">
        <f t="shared" si="303"/>
        <v>130766.1</v>
      </c>
    </row>
    <row r="747" spans="1:10" s="181" customFormat="1" ht="94.5">
      <c r="A747" s="204" t="s">
        <v>632</v>
      </c>
      <c r="B747" s="20" t="s">
        <v>827</v>
      </c>
      <c r="C747" s="3"/>
      <c r="D747" s="3"/>
      <c r="E747" s="3"/>
      <c r="F747" s="7">
        <f>F748+F749</f>
        <v>146.4</v>
      </c>
      <c r="G747" s="7">
        <f t="shared" ref="G747:H747" si="304">G748+G749</f>
        <v>146.4</v>
      </c>
      <c r="H747" s="7">
        <f t="shared" si="304"/>
        <v>146.4</v>
      </c>
    </row>
    <row r="748" spans="1:10" s="181" customFormat="1" ht="63">
      <c r="A748" s="204" t="s">
        <v>21</v>
      </c>
      <c r="B748" s="20" t="s">
        <v>827</v>
      </c>
      <c r="C748" s="3" t="s">
        <v>31</v>
      </c>
      <c r="D748" s="3" t="s">
        <v>47</v>
      </c>
      <c r="E748" s="3" t="s">
        <v>64</v>
      </c>
      <c r="F748" s="7">
        <f>Ведомственная!G1109</f>
        <v>139.4</v>
      </c>
      <c r="G748" s="7">
        <f>Ведомственная!H1109</f>
        <v>139.4</v>
      </c>
      <c r="H748" s="7">
        <f>Ведомственная!I1109</f>
        <v>139.4</v>
      </c>
    </row>
    <row r="749" spans="1:10" s="181" customFormat="1" ht="31.5">
      <c r="A749" s="204" t="s">
        <v>22</v>
      </c>
      <c r="B749" s="20" t="s">
        <v>827</v>
      </c>
      <c r="C749" s="3" t="s">
        <v>32</v>
      </c>
      <c r="D749" s="3" t="s">
        <v>47</v>
      </c>
      <c r="E749" s="3" t="s">
        <v>64</v>
      </c>
      <c r="F749" s="7">
        <f>Ведомственная!G1110</f>
        <v>7</v>
      </c>
      <c r="G749" s="7">
        <f>Ведомственная!H1110</f>
        <v>7</v>
      </c>
      <c r="H749" s="7">
        <f>Ведомственная!I1110</f>
        <v>7</v>
      </c>
    </row>
    <row r="750" spans="1:10" s="181" customFormat="1" ht="110.25">
      <c r="A750" s="204" t="s">
        <v>633</v>
      </c>
      <c r="B750" s="20" t="s">
        <v>828</v>
      </c>
      <c r="C750" s="3"/>
      <c r="D750" s="3"/>
      <c r="E750" s="3"/>
      <c r="F750" s="7">
        <f>F751+F752</f>
        <v>22.1</v>
      </c>
      <c r="G750" s="7">
        <f t="shared" ref="G750:H750" si="305">G751+G752</f>
        <v>22.1</v>
      </c>
      <c r="H750" s="7">
        <f t="shared" si="305"/>
        <v>22.1</v>
      </c>
    </row>
    <row r="751" spans="1:10" s="181" customFormat="1" ht="63">
      <c r="A751" s="204" t="s">
        <v>21</v>
      </c>
      <c r="B751" s="20" t="s">
        <v>828</v>
      </c>
      <c r="C751" s="3" t="s">
        <v>31</v>
      </c>
      <c r="D751" s="3" t="s">
        <v>47</v>
      </c>
      <c r="E751" s="3" t="s">
        <v>64</v>
      </c>
      <c r="F751" s="7">
        <f>Ведомственная!G1112</f>
        <v>21</v>
      </c>
      <c r="G751" s="7">
        <f>Ведомственная!H1112</f>
        <v>21</v>
      </c>
      <c r="H751" s="7">
        <f>Ведомственная!I1112</f>
        <v>21</v>
      </c>
    </row>
    <row r="752" spans="1:10" s="181" customFormat="1" ht="31.5">
      <c r="A752" s="136" t="s">
        <v>22</v>
      </c>
      <c r="B752" s="20" t="s">
        <v>828</v>
      </c>
      <c r="C752" s="3" t="s">
        <v>32</v>
      </c>
      <c r="D752" s="3" t="s">
        <v>47</v>
      </c>
      <c r="E752" s="3" t="s">
        <v>64</v>
      </c>
      <c r="F752" s="7">
        <f>Ведомственная!G1113</f>
        <v>1.1000000000000001</v>
      </c>
      <c r="G752" s="7">
        <f>Ведомственная!H1113</f>
        <v>1.1000000000000001</v>
      </c>
      <c r="H752" s="7">
        <f>Ведомственная!I1113</f>
        <v>1.1000000000000001</v>
      </c>
    </row>
    <row r="753" spans="1:8" s="181" customFormat="1" ht="94.5">
      <c r="A753" s="204" t="s">
        <v>634</v>
      </c>
      <c r="B753" s="130" t="s">
        <v>829</v>
      </c>
      <c r="C753" s="3"/>
      <c r="D753" s="3"/>
      <c r="E753" s="3"/>
      <c r="F753" s="7">
        <f>F754+F755</f>
        <v>58.199999999999996</v>
      </c>
      <c r="G753" s="7">
        <f t="shared" ref="G753:H753" si="306">G754+G755</f>
        <v>58.199999999999996</v>
      </c>
      <c r="H753" s="7">
        <f t="shared" si="306"/>
        <v>58.199999999999996</v>
      </c>
    </row>
    <row r="754" spans="1:8" s="181" customFormat="1" ht="63">
      <c r="A754" s="204" t="s">
        <v>21</v>
      </c>
      <c r="B754" s="130" t="s">
        <v>829</v>
      </c>
      <c r="C754" s="3" t="s">
        <v>31</v>
      </c>
      <c r="D754" s="3" t="s">
        <v>47</v>
      </c>
      <c r="E754" s="3" t="s">
        <v>64</v>
      </c>
      <c r="F754" s="7">
        <f>Ведомственная!G1115</f>
        <v>55.4</v>
      </c>
      <c r="G754" s="7">
        <f>Ведомственная!H1115</f>
        <v>55.4</v>
      </c>
      <c r="H754" s="7">
        <f>Ведомственная!I1115</f>
        <v>55.4</v>
      </c>
    </row>
    <row r="755" spans="1:8" s="181" customFormat="1" ht="31.5">
      <c r="A755" s="136" t="s">
        <v>22</v>
      </c>
      <c r="B755" s="130" t="s">
        <v>829</v>
      </c>
      <c r="C755" s="3" t="s">
        <v>32</v>
      </c>
      <c r="D755" s="3" t="s">
        <v>47</v>
      </c>
      <c r="E755" s="3" t="s">
        <v>64</v>
      </c>
      <c r="F755" s="7">
        <f>Ведомственная!G1116</f>
        <v>2.8</v>
      </c>
      <c r="G755" s="7">
        <f>Ведомственная!H1116</f>
        <v>2.8</v>
      </c>
      <c r="H755" s="7">
        <f>Ведомственная!I1116</f>
        <v>2.8</v>
      </c>
    </row>
    <row r="756" spans="1:8" s="132" customFormat="1">
      <c r="A756" s="204" t="s">
        <v>216</v>
      </c>
      <c r="B756" s="30" t="s">
        <v>626</v>
      </c>
      <c r="C756" s="129"/>
      <c r="D756" s="3"/>
      <c r="E756" s="3"/>
      <c r="F756" s="7">
        <f>SUM(F757:F760)</f>
        <v>80723.700000000012</v>
      </c>
      <c r="G756" s="7">
        <f t="shared" ref="G756:H756" si="307">SUM(G757:G760)</f>
        <v>82502.399999999994</v>
      </c>
      <c r="H756" s="7">
        <f t="shared" si="307"/>
        <v>87754.8</v>
      </c>
    </row>
    <row r="757" spans="1:8" s="132" customFormat="1" ht="63">
      <c r="A757" s="133" t="s">
        <v>21</v>
      </c>
      <c r="B757" s="30" t="s">
        <v>626</v>
      </c>
      <c r="C757" s="129" t="s">
        <v>31</v>
      </c>
      <c r="D757" s="3" t="s">
        <v>47</v>
      </c>
      <c r="E757" s="3" t="s">
        <v>64</v>
      </c>
      <c r="F757" s="7">
        <f>Ведомственная!G1118</f>
        <v>70392.3</v>
      </c>
      <c r="G757" s="7">
        <f>Ведомственная!H1118</f>
        <v>72022.5</v>
      </c>
      <c r="H757" s="7">
        <f>Ведомственная!I1118</f>
        <v>72022.5</v>
      </c>
    </row>
    <row r="758" spans="1:8" s="132" customFormat="1" ht="63">
      <c r="A758" s="133" t="s">
        <v>21</v>
      </c>
      <c r="B758" s="30" t="s">
        <v>626</v>
      </c>
      <c r="C758" s="129" t="s">
        <v>31</v>
      </c>
      <c r="D758" s="3" t="s">
        <v>62</v>
      </c>
      <c r="E758" s="3" t="s">
        <v>61</v>
      </c>
      <c r="F758" s="7">
        <f>SUM(Ведомственная!G1182)</f>
        <v>4268.1000000000004</v>
      </c>
      <c r="G758" s="7">
        <f>SUM(Ведомственная!H1182)</f>
        <v>4268.1000000000004</v>
      </c>
      <c r="H758" s="7">
        <f>SUM(Ведомственная!I1182)</f>
        <v>4268.1000000000004</v>
      </c>
    </row>
    <row r="759" spans="1:8" s="132" customFormat="1" ht="31.5">
      <c r="A759" s="204" t="s">
        <v>22</v>
      </c>
      <c r="B759" s="30" t="s">
        <v>626</v>
      </c>
      <c r="C759" s="129" t="s">
        <v>32</v>
      </c>
      <c r="D759" s="3" t="s">
        <v>47</v>
      </c>
      <c r="E759" s="3" t="s">
        <v>64</v>
      </c>
      <c r="F759" s="7">
        <f>Ведомственная!G1119</f>
        <v>5902.5</v>
      </c>
      <c r="G759" s="7">
        <f>Ведомственная!H1119</f>
        <v>6050.9999999999882</v>
      </c>
      <c r="H759" s="7">
        <f>Ведомственная!I1119</f>
        <v>11303.399999999998</v>
      </c>
    </row>
    <row r="760" spans="1:8" s="132" customFormat="1">
      <c r="A760" s="204" t="s">
        <v>10</v>
      </c>
      <c r="B760" s="30" t="s">
        <v>626</v>
      </c>
      <c r="C760" s="129" t="s">
        <v>36</v>
      </c>
      <c r="D760" s="3" t="s">
        <v>47</v>
      </c>
      <c r="E760" s="3" t="s">
        <v>64</v>
      </c>
      <c r="F760" s="7">
        <f>Ведомственная!G1120</f>
        <v>160.80000000000001</v>
      </c>
      <c r="G760" s="7">
        <f>Ведомственная!H1120</f>
        <v>160.80000000000001</v>
      </c>
      <c r="H760" s="7">
        <f>Ведомственная!I1120</f>
        <v>160.80000000000001</v>
      </c>
    </row>
    <row r="761" spans="1:8" s="132" customFormat="1">
      <c r="A761" s="204" t="s">
        <v>18</v>
      </c>
      <c r="B761" s="129" t="s">
        <v>627</v>
      </c>
      <c r="C761" s="129"/>
      <c r="D761" s="3"/>
      <c r="E761" s="3"/>
      <c r="F761" s="7">
        <f>F762</f>
        <v>0</v>
      </c>
      <c r="G761" s="7">
        <f t="shared" ref="G761:H761" si="308">G762</f>
        <v>0</v>
      </c>
      <c r="H761" s="7">
        <f t="shared" si="308"/>
        <v>0</v>
      </c>
    </row>
    <row r="762" spans="1:8" s="132" customFormat="1" ht="31.5">
      <c r="A762" s="204" t="s">
        <v>22</v>
      </c>
      <c r="B762" s="129" t="s">
        <v>627</v>
      </c>
      <c r="C762" s="129" t="s">
        <v>32</v>
      </c>
      <c r="D762" s="3" t="s">
        <v>47</v>
      </c>
      <c r="E762" s="3" t="s">
        <v>64</v>
      </c>
      <c r="F762" s="7">
        <f>Ведомственная!G1122</f>
        <v>0</v>
      </c>
      <c r="G762" s="7">
        <f>Ведомственная!H1122</f>
        <v>0</v>
      </c>
      <c r="H762" s="7">
        <f>Ведомственная!I1122</f>
        <v>0</v>
      </c>
    </row>
    <row r="763" spans="1:8" s="132" customFormat="1">
      <c r="A763" s="136" t="s">
        <v>27</v>
      </c>
      <c r="B763" s="138" t="s">
        <v>628</v>
      </c>
      <c r="C763" s="135"/>
      <c r="D763" s="3"/>
      <c r="E763" s="3"/>
      <c r="F763" s="7">
        <f>F764+F765</f>
        <v>35826.6</v>
      </c>
      <c r="G763" s="7">
        <f t="shared" ref="G763:H763" si="309">G764+G765</f>
        <v>38107.300000000003</v>
      </c>
      <c r="H763" s="7">
        <f t="shared" si="309"/>
        <v>38107.300000000003</v>
      </c>
    </row>
    <row r="764" spans="1:8" s="132" customFormat="1" ht="63">
      <c r="A764" s="136" t="s">
        <v>21</v>
      </c>
      <c r="B764" s="138" t="s">
        <v>628</v>
      </c>
      <c r="C764" s="135" t="s">
        <v>31</v>
      </c>
      <c r="D764" s="3" t="s">
        <v>47</v>
      </c>
      <c r="E764" s="3" t="s">
        <v>64</v>
      </c>
      <c r="F764" s="7">
        <f>Ведомственная!G1124</f>
        <v>35825.599999999999</v>
      </c>
      <c r="G764" s="7">
        <f>Ведомственная!H1124</f>
        <v>38106.300000000003</v>
      </c>
      <c r="H764" s="7">
        <f>Ведомственная!I1124</f>
        <v>38106.300000000003</v>
      </c>
    </row>
    <row r="765" spans="1:8" s="132" customFormat="1" ht="31.5">
      <c r="A765" s="136" t="s">
        <v>22</v>
      </c>
      <c r="B765" s="138" t="s">
        <v>628</v>
      </c>
      <c r="C765" s="135" t="s">
        <v>32</v>
      </c>
      <c r="D765" s="3" t="s">
        <v>47</v>
      </c>
      <c r="E765" s="3" t="s">
        <v>64</v>
      </c>
      <c r="F765" s="7">
        <f>Ведомственная!G1125</f>
        <v>1</v>
      </c>
      <c r="G765" s="7">
        <f>Ведомственная!H1125</f>
        <v>1</v>
      </c>
      <c r="H765" s="7">
        <f>Ведомственная!I1125</f>
        <v>1</v>
      </c>
    </row>
    <row r="766" spans="1:8" s="132" customFormat="1">
      <c r="A766" s="136" t="s">
        <v>35</v>
      </c>
      <c r="B766" s="138" t="s">
        <v>629</v>
      </c>
      <c r="C766" s="135"/>
      <c r="D766" s="3"/>
      <c r="E766" s="3"/>
      <c r="F766" s="7">
        <f>F767+F768</f>
        <v>344.9</v>
      </c>
      <c r="G766" s="7">
        <f t="shared" ref="G766:H766" si="310">G767+G768</f>
        <v>494.5</v>
      </c>
      <c r="H766" s="7">
        <f t="shared" si="310"/>
        <v>556</v>
      </c>
    </row>
    <row r="767" spans="1:8" s="132" customFormat="1" ht="31.5">
      <c r="A767" s="136" t="s">
        <v>22</v>
      </c>
      <c r="B767" s="138" t="s">
        <v>629</v>
      </c>
      <c r="C767" s="135" t="s">
        <v>32</v>
      </c>
      <c r="D767" s="3" t="s">
        <v>47</v>
      </c>
      <c r="E767" s="3" t="s">
        <v>64</v>
      </c>
      <c r="F767" s="7">
        <f>Ведомственная!G1127</f>
        <v>343</v>
      </c>
      <c r="G767" s="7">
        <f>Ведомственная!H1127</f>
        <v>493</v>
      </c>
      <c r="H767" s="7">
        <f>Ведомственная!I1127</f>
        <v>554.5</v>
      </c>
    </row>
    <row r="768" spans="1:8" s="132" customFormat="1">
      <c r="A768" s="204" t="s">
        <v>10</v>
      </c>
      <c r="B768" s="138" t="s">
        <v>629</v>
      </c>
      <c r="C768" s="135" t="s">
        <v>36</v>
      </c>
      <c r="D768" s="3" t="s">
        <v>47</v>
      </c>
      <c r="E768" s="3" t="s">
        <v>64</v>
      </c>
      <c r="F768" s="7">
        <f>Ведомственная!G1128</f>
        <v>1.9</v>
      </c>
      <c r="G768" s="7">
        <f>Ведомственная!H1128</f>
        <v>1.5</v>
      </c>
      <c r="H768" s="7">
        <f>Ведомственная!I1128</f>
        <v>1.5</v>
      </c>
    </row>
    <row r="769" spans="1:8" s="132" customFormat="1" ht="31.5">
      <c r="A769" s="136" t="s">
        <v>37</v>
      </c>
      <c r="B769" s="138" t="s">
        <v>630</v>
      </c>
      <c r="C769" s="135"/>
      <c r="D769" s="3"/>
      <c r="E769" s="3"/>
      <c r="F769" s="7">
        <f>F770</f>
        <v>1487.2</v>
      </c>
      <c r="G769" s="7">
        <f t="shared" ref="G769:H769" si="311">G770</f>
        <v>1481.2</v>
      </c>
      <c r="H769" s="7">
        <f t="shared" si="311"/>
        <v>1730.5</v>
      </c>
    </row>
    <row r="770" spans="1:8" s="132" customFormat="1" ht="31.5">
      <c r="A770" s="136" t="s">
        <v>22</v>
      </c>
      <c r="B770" s="138" t="s">
        <v>630</v>
      </c>
      <c r="C770" s="135" t="s">
        <v>32</v>
      </c>
      <c r="D770" s="3" t="s">
        <v>47</v>
      </c>
      <c r="E770" s="3" t="s">
        <v>64</v>
      </c>
      <c r="F770" s="7">
        <f>Ведомственная!G1130</f>
        <v>1487.2</v>
      </c>
      <c r="G770" s="7">
        <f>Ведомственная!H1130</f>
        <v>1481.2</v>
      </c>
      <c r="H770" s="7">
        <f>Ведомственная!I1130</f>
        <v>1730.5</v>
      </c>
    </row>
    <row r="771" spans="1:8" s="132" customFormat="1" ht="31.5">
      <c r="A771" s="136" t="s">
        <v>405</v>
      </c>
      <c r="B771" s="138" t="s">
        <v>631</v>
      </c>
      <c r="C771" s="135"/>
      <c r="D771" s="3"/>
      <c r="E771" s="3"/>
      <c r="F771" s="7">
        <f>Ведомственная!G1131</f>
        <v>1103.4999999999998</v>
      </c>
      <c r="G771" s="7">
        <f>Ведомственная!H1131</f>
        <v>900.19999999999993</v>
      </c>
      <c r="H771" s="7">
        <f>Ведомственная!I1131</f>
        <v>2390.8000000000002</v>
      </c>
    </row>
    <row r="772" spans="1:8" s="132" customFormat="1" ht="31.5">
      <c r="A772" s="136" t="s">
        <v>22</v>
      </c>
      <c r="B772" s="138" t="s">
        <v>631</v>
      </c>
      <c r="C772" s="135" t="s">
        <v>32</v>
      </c>
      <c r="D772" s="3" t="s">
        <v>47</v>
      </c>
      <c r="E772" s="3" t="s">
        <v>64</v>
      </c>
      <c r="F772" s="7">
        <f>Ведомственная!G1132</f>
        <v>1034.8999999999999</v>
      </c>
      <c r="G772" s="7">
        <f>Ведомственная!H1132</f>
        <v>831.19999999999993</v>
      </c>
      <c r="H772" s="7">
        <f>Ведомственная!I1132</f>
        <v>2321.8000000000002</v>
      </c>
    </row>
    <row r="773" spans="1:8" s="132" customFormat="1">
      <c r="A773" s="204" t="s">
        <v>10</v>
      </c>
      <c r="B773" s="138" t="s">
        <v>631</v>
      </c>
      <c r="C773" s="135" t="s">
        <v>36</v>
      </c>
      <c r="D773" s="3" t="s">
        <v>47</v>
      </c>
      <c r="E773" s="3" t="s">
        <v>64</v>
      </c>
      <c r="F773" s="7">
        <f>Ведомственная!G1133</f>
        <v>68.599999999999994</v>
      </c>
      <c r="G773" s="7">
        <f>Ведомственная!H1133</f>
        <v>69</v>
      </c>
      <c r="H773" s="7">
        <f>Ведомственная!I1133</f>
        <v>69</v>
      </c>
    </row>
    <row r="774" spans="1:8" s="132" customFormat="1" ht="63">
      <c r="A774" s="204" t="s">
        <v>769</v>
      </c>
      <c r="B774" s="20" t="s">
        <v>386</v>
      </c>
      <c r="C774" s="3"/>
      <c r="D774" s="3"/>
      <c r="E774" s="3"/>
      <c r="F774" s="7">
        <f>F775</f>
        <v>29288.1</v>
      </c>
      <c r="G774" s="7">
        <f t="shared" ref="G774:H774" si="312">G775</f>
        <v>28887.200000000001</v>
      </c>
      <c r="H774" s="7">
        <f t="shared" si="312"/>
        <v>22861.7</v>
      </c>
    </row>
    <row r="775" spans="1:8" s="132" customFormat="1">
      <c r="A775" s="204" t="s">
        <v>18</v>
      </c>
      <c r="B775" s="20" t="s">
        <v>387</v>
      </c>
      <c r="C775" s="3"/>
      <c r="D775" s="3"/>
      <c r="E775" s="3"/>
      <c r="F775" s="7">
        <f>SUM(F776:F781)</f>
        <v>29288.1</v>
      </c>
      <c r="G775" s="7">
        <f>SUM(G776:G781)</f>
        <v>28887.200000000001</v>
      </c>
      <c r="H775" s="7">
        <f>SUM(H776:H781)</f>
        <v>22861.7</v>
      </c>
    </row>
    <row r="776" spans="1:8" s="132" customFormat="1">
      <c r="A776" s="251" t="s">
        <v>22</v>
      </c>
      <c r="B776" s="20" t="s">
        <v>387</v>
      </c>
      <c r="C776" s="3" t="s">
        <v>32</v>
      </c>
      <c r="D776" s="3" t="s">
        <v>47</v>
      </c>
      <c r="E776" s="3" t="s">
        <v>17</v>
      </c>
      <c r="F776" s="7">
        <f>Ведомственная!G947</f>
        <v>2109.6</v>
      </c>
      <c r="G776" s="7">
        <f>Ведомственная!H947</f>
        <v>1408.2</v>
      </c>
      <c r="H776" s="7">
        <f>Ведомственная!I947</f>
        <v>0</v>
      </c>
    </row>
    <row r="777" spans="1:8" s="132" customFormat="1">
      <c r="A777" s="240"/>
      <c r="B777" s="20" t="s">
        <v>387</v>
      </c>
      <c r="C777" s="3" t="s">
        <v>32</v>
      </c>
      <c r="D777" s="3" t="s">
        <v>47</v>
      </c>
      <c r="E777" s="3" t="s">
        <v>20</v>
      </c>
      <c r="F777" s="7">
        <f>Ведомственная!G1024</f>
        <v>2360.4</v>
      </c>
      <c r="G777" s="7">
        <f>Ведомственная!H1024</f>
        <v>0</v>
      </c>
      <c r="H777" s="7">
        <f>Ведомственная!I1024</f>
        <v>300</v>
      </c>
    </row>
    <row r="778" spans="1:8" s="221" customFormat="1">
      <c r="A778" s="234"/>
      <c r="B778" s="20" t="s">
        <v>387</v>
      </c>
      <c r="C778" s="3" t="s">
        <v>32</v>
      </c>
      <c r="D778" s="3" t="s">
        <v>47</v>
      </c>
      <c r="E778" s="3" t="s">
        <v>64</v>
      </c>
      <c r="F778" s="7">
        <f>Ведомственная!G1136</f>
        <v>50</v>
      </c>
      <c r="G778" s="7">
        <f>Ведомственная!H1136</f>
        <v>0</v>
      </c>
      <c r="H778" s="7">
        <f>Ведомственная!I1136</f>
        <v>0</v>
      </c>
    </row>
    <row r="779" spans="1:8" s="132" customFormat="1">
      <c r="A779" s="251" t="s">
        <v>90</v>
      </c>
      <c r="B779" s="20" t="s">
        <v>387</v>
      </c>
      <c r="C779" s="3" t="s">
        <v>49</v>
      </c>
      <c r="D779" s="3" t="s">
        <v>47</v>
      </c>
      <c r="E779" s="3" t="s">
        <v>17</v>
      </c>
      <c r="F779" s="7">
        <f>Ведомственная!G948</f>
        <v>6382.8</v>
      </c>
      <c r="G779" s="7">
        <f>Ведомственная!H948</f>
        <v>0</v>
      </c>
      <c r="H779" s="7">
        <f>Ведомственная!I948</f>
        <v>0</v>
      </c>
    </row>
    <row r="780" spans="1:8" s="132" customFormat="1">
      <c r="A780" s="240"/>
      <c r="B780" s="20" t="s">
        <v>387</v>
      </c>
      <c r="C780" s="3" t="s">
        <v>49</v>
      </c>
      <c r="D780" s="3" t="s">
        <v>47</v>
      </c>
      <c r="E780" s="3" t="s">
        <v>20</v>
      </c>
      <c r="F780" s="7">
        <f>Ведомственная!G1025</f>
        <v>18085.3</v>
      </c>
      <c r="G780" s="7">
        <f>Ведомственная!H1025</f>
        <v>27479</v>
      </c>
      <c r="H780" s="7">
        <f>Ведомственная!I1025</f>
        <v>22561.7</v>
      </c>
    </row>
    <row r="781" spans="1:8" s="221" customFormat="1">
      <c r="A781" s="234"/>
      <c r="B781" s="20" t="s">
        <v>387</v>
      </c>
      <c r="C781" s="3" t="s">
        <v>49</v>
      </c>
      <c r="D781" s="3" t="s">
        <v>47</v>
      </c>
      <c r="E781" s="3" t="s">
        <v>24</v>
      </c>
      <c r="F781" s="7">
        <f>Ведомственная!G1048</f>
        <v>300</v>
      </c>
      <c r="G781" s="7">
        <f>Ведомственная!H1048</f>
        <v>0</v>
      </c>
      <c r="H781" s="7">
        <f>Ведомственная!I1048</f>
        <v>0</v>
      </c>
    </row>
    <row r="782" spans="1:8" ht="47.25">
      <c r="A782" s="51" t="s">
        <v>713</v>
      </c>
      <c r="B782" s="52" t="s">
        <v>237</v>
      </c>
      <c r="C782" s="52"/>
      <c r="D782" s="56"/>
      <c r="E782" s="56"/>
      <c r="F782" s="54">
        <f>F783</f>
        <v>178.5</v>
      </c>
      <c r="G782" s="54">
        <f t="shared" ref="G782:H782" si="313">G783</f>
        <v>178.5</v>
      </c>
      <c r="H782" s="54">
        <f t="shared" si="313"/>
        <v>178.5</v>
      </c>
    </row>
    <row r="783" spans="1:8">
      <c r="A783" s="205" t="s">
        <v>147</v>
      </c>
      <c r="B783" s="142" t="s">
        <v>394</v>
      </c>
      <c r="C783" s="142"/>
      <c r="D783" s="3"/>
      <c r="E783" s="3"/>
      <c r="F783" s="7">
        <f>F784</f>
        <v>178.5</v>
      </c>
      <c r="G783" s="7">
        <f t="shared" ref="G783:H783" si="314">G784</f>
        <v>178.5</v>
      </c>
      <c r="H783" s="7">
        <f t="shared" si="314"/>
        <v>178.5</v>
      </c>
    </row>
    <row r="784" spans="1:8" ht="31.5">
      <c r="A784" s="205" t="s">
        <v>395</v>
      </c>
      <c r="B784" s="142" t="s">
        <v>396</v>
      </c>
      <c r="C784" s="142"/>
      <c r="D784" s="3"/>
      <c r="E784" s="3"/>
      <c r="F784" s="7">
        <f>F785</f>
        <v>178.5</v>
      </c>
      <c r="G784" s="7">
        <f t="shared" ref="G784:H784" si="315">G785</f>
        <v>178.5</v>
      </c>
      <c r="H784" s="7">
        <f t="shared" si="315"/>
        <v>178.5</v>
      </c>
    </row>
    <row r="785" spans="1:8">
      <c r="A785" s="205" t="s">
        <v>18</v>
      </c>
      <c r="B785" s="142" t="s">
        <v>397</v>
      </c>
      <c r="C785" s="142"/>
      <c r="D785" s="3"/>
      <c r="E785" s="3"/>
      <c r="F785" s="7">
        <f>F786</f>
        <v>178.5</v>
      </c>
      <c r="G785" s="7">
        <f t="shared" ref="G785:H785" si="316">G786</f>
        <v>178.5</v>
      </c>
      <c r="H785" s="7">
        <f t="shared" si="316"/>
        <v>178.5</v>
      </c>
    </row>
    <row r="786" spans="1:8" ht="31.5">
      <c r="A786" s="205" t="s">
        <v>22</v>
      </c>
      <c r="B786" s="142" t="s">
        <v>397</v>
      </c>
      <c r="C786" s="142" t="s">
        <v>32</v>
      </c>
      <c r="D786" s="3" t="s">
        <v>47</v>
      </c>
      <c r="E786" s="3" t="s">
        <v>47</v>
      </c>
      <c r="F786" s="7">
        <f>Ведомственная!G1076</f>
        <v>178.5</v>
      </c>
      <c r="G786" s="7">
        <f>Ведомственная!H1076</f>
        <v>178.5</v>
      </c>
      <c r="H786" s="7">
        <f>Ведомственная!I1076</f>
        <v>178.5</v>
      </c>
    </row>
    <row r="787" spans="1:8" ht="31.5">
      <c r="A787" s="51" t="s">
        <v>714</v>
      </c>
      <c r="B787" s="52" t="s">
        <v>238</v>
      </c>
      <c r="C787" s="52"/>
      <c r="D787" s="56"/>
      <c r="E787" s="56"/>
      <c r="F787" s="54">
        <f>F792+F798+F788</f>
        <v>498581.9</v>
      </c>
      <c r="G787" s="54">
        <f>G792+G798+G788</f>
        <v>510925.3</v>
      </c>
      <c r="H787" s="54">
        <f>H792+H798+H788</f>
        <v>508980.50000000006</v>
      </c>
    </row>
    <row r="788" spans="1:8" ht="31.5">
      <c r="A788" s="205" t="s">
        <v>146</v>
      </c>
      <c r="B788" s="3" t="s">
        <v>562</v>
      </c>
      <c r="C788" s="3"/>
      <c r="D788" s="3"/>
      <c r="E788" s="3"/>
      <c r="F788" s="7">
        <f>F789</f>
        <v>0</v>
      </c>
      <c r="G788" s="7">
        <f t="shared" ref="G788:H789" si="317">G789</f>
        <v>6058.2</v>
      </c>
      <c r="H788" s="7">
        <f t="shared" si="317"/>
        <v>0</v>
      </c>
    </row>
    <row r="789" spans="1:8" ht="31.5">
      <c r="A789" s="205" t="s">
        <v>810</v>
      </c>
      <c r="B789" s="3" t="s">
        <v>588</v>
      </c>
      <c r="C789" s="3"/>
      <c r="D789" s="3"/>
      <c r="E789" s="3"/>
      <c r="F789" s="7">
        <f>F790</f>
        <v>0</v>
      </c>
      <c r="G789" s="7">
        <f t="shared" si="317"/>
        <v>6058.2</v>
      </c>
      <c r="H789" s="7">
        <f t="shared" si="317"/>
        <v>0</v>
      </c>
    </row>
    <row r="790" spans="1:8" ht="31.5">
      <c r="A790" s="73" t="s">
        <v>834</v>
      </c>
      <c r="B790" s="74" t="s">
        <v>835</v>
      </c>
      <c r="C790" s="74"/>
      <c r="D790" s="3"/>
      <c r="E790" s="3"/>
      <c r="F790" s="7">
        <f>F791</f>
        <v>0</v>
      </c>
      <c r="G790" s="7">
        <f t="shared" ref="G790:H790" si="318">G791</f>
        <v>6058.2</v>
      </c>
      <c r="H790" s="7">
        <f t="shared" si="318"/>
        <v>0</v>
      </c>
    </row>
    <row r="791" spans="1:8" ht="31.5">
      <c r="A791" s="73" t="s">
        <v>90</v>
      </c>
      <c r="B791" s="74" t="s">
        <v>835</v>
      </c>
      <c r="C791" s="74" t="s">
        <v>49</v>
      </c>
      <c r="D791" s="3" t="s">
        <v>47</v>
      </c>
      <c r="E791" s="3" t="s">
        <v>24</v>
      </c>
      <c r="F791" s="7">
        <f>Ведомственная!G1202</f>
        <v>0</v>
      </c>
      <c r="G791" s="7">
        <f>Ведомственная!H1202</f>
        <v>6058.2</v>
      </c>
      <c r="H791" s="7">
        <f>Ведомственная!I1202</f>
        <v>0</v>
      </c>
    </row>
    <row r="792" spans="1:8">
      <c r="A792" s="73" t="s">
        <v>184</v>
      </c>
      <c r="B792" s="74" t="s">
        <v>409</v>
      </c>
      <c r="C792" s="74"/>
      <c r="D792" s="3"/>
      <c r="E792" s="3"/>
      <c r="F792" s="7">
        <f>F793</f>
        <v>956.4</v>
      </c>
      <c r="G792" s="7">
        <f t="shared" ref="G792:H792" si="319">G793</f>
        <v>0</v>
      </c>
      <c r="H792" s="7">
        <f t="shared" si="319"/>
        <v>0</v>
      </c>
    </row>
    <row r="793" spans="1:8">
      <c r="A793" s="73" t="s">
        <v>419</v>
      </c>
      <c r="B793" s="74" t="s">
        <v>420</v>
      </c>
      <c r="C793" s="74"/>
      <c r="D793" s="3"/>
      <c r="E793" s="3"/>
      <c r="F793" s="7">
        <f>F796+F794</f>
        <v>956.4</v>
      </c>
      <c r="G793" s="7">
        <f t="shared" ref="G793:H793" si="320">G796+G794</f>
        <v>0</v>
      </c>
      <c r="H793" s="7">
        <f t="shared" si="320"/>
        <v>0</v>
      </c>
    </row>
    <row r="794" spans="1:8" ht="47.25">
      <c r="A794" s="73" t="s">
        <v>836</v>
      </c>
      <c r="B794" s="74" t="s">
        <v>837</v>
      </c>
      <c r="C794" s="74"/>
      <c r="D794" s="3"/>
      <c r="E794" s="3"/>
      <c r="F794" s="7">
        <f>F795</f>
        <v>822.8</v>
      </c>
      <c r="G794" s="7">
        <f t="shared" ref="G794:H794" si="321">G795</f>
        <v>0</v>
      </c>
      <c r="H794" s="7">
        <f t="shared" si="321"/>
        <v>0</v>
      </c>
    </row>
    <row r="795" spans="1:8" ht="31.5">
      <c r="A795" s="73" t="s">
        <v>22</v>
      </c>
      <c r="B795" s="74" t="s">
        <v>837</v>
      </c>
      <c r="C795" s="74" t="s">
        <v>32</v>
      </c>
      <c r="D795" s="3" t="s">
        <v>9</v>
      </c>
      <c r="E795" s="3" t="s">
        <v>17</v>
      </c>
      <c r="F795" s="7">
        <f>Ведомственная!G1237</f>
        <v>822.8</v>
      </c>
      <c r="G795" s="7">
        <f>Ведомственная!H1237</f>
        <v>0</v>
      </c>
      <c r="H795" s="7">
        <f>Ведомственная!I1237</f>
        <v>0</v>
      </c>
    </row>
    <row r="796" spans="1:8" ht="47.25">
      <c r="A796" s="205" t="s">
        <v>590</v>
      </c>
      <c r="B796" s="74" t="s">
        <v>589</v>
      </c>
      <c r="C796" s="74"/>
      <c r="D796" s="3"/>
      <c r="E796" s="3"/>
      <c r="F796" s="7">
        <f>F797</f>
        <v>133.6</v>
      </c>
      <c r="G796" s="7">
        <f t="shared" ref="G796:H796" si="322">G797</f>
        <v>0</v>
      </c>
      <c r="H796" s="7">
        <f t="shared" si="322"/>
        <v>0</v>
      </c>
    </row>
    <row r="797" spans="1:8">
      <c r="A797" s="73" t="s">
        <v>19</v>
      </c>
      <c r="B797" s="74" t="s">
        <v>589</v>
      </c>
      <c r="C797" s="74" t="s">
        <v>39</v>
      </c>
      <c r="D797" s="3" t="s">
        <v>9</v>
      </c>
      <c r="E797" s="3" t="s">
        <v>7</v>
      </c>
      <c r="F797" s="7">
        <f>Ведомственная!G1257</f>
        <v>133.6</v>
      </c>
      <c r="G797" s="7">
        <f>Ведомственная!H1237</f>
        <v>0</v>
      </c>
      <c r="H797" s="7">
        <f>Ведомственная!I1237</f>
        <v>0</v>
      </c>
    </row>
    <row r="798" spans="1:8">
      <c r="A798" s="73" t="s">
        <v>143</v>
      </c>
      <c r="B798" s="74" t="s">
        <v>410</v>
      </c>
      <c r="C798" s="74"/>
      <c r="D798" s="3"/>
      <c r="E798" s="3"/>
      <c r="F798" s="7">
        <f>F799+F808+F813+F820+F827+F833</f>
        <v>497625.5</v>
      </c>
      <c r="G798" s="7">
        <f>G799+G808+G813+G820+G827+G833</f>
        <v>504867.1</v>
      </c>
      <c r="H798" s="7">
        <f>H799+H808+H813+H820+H827+H833</f>
        <v>508980.50000000006</v>
      </c>
    </row>
    <row r="799" spans="1:8" ht="31.5">
      <c r="A799" s="73" t="s">
        <v>423</v>
      </c>
      <c r="B799" s="74" t="s">
        <v>424</v>
      </c>
      <c r="C799" s="74"/>
      <c r="D799" s="3"/>
      <c r="E799" s="3"/>
      <c r="F799" s="7">
        <f>F800+F803+F806</f>
        <v>8580.2999999999993</v>
      </c>
      <c r="G799" s="7">
        <f t="shared" ref="G799:H799" si="323">G800+G803+G806</f>
        <v>10102.299999999999</v>
      </c>
      <c r="H799" s="7">
        <f t="shared" si="323"/>
        <v>10102.299999999999</v>
      </c>
    </row>
    <row r="800" spans="1:8">
      <c r="A800" s="76" t="s">
        <v>27</v>
      </c>
      <c r="B800" s="74" t="s">
        <v>425</v>
      </c>
      <c r="C800" s="77"/>
      <c r="D800" s="3"/>
      <c r="E800" s="3"/>
      <c r="F800" s="7">
        <f>F801+F802</f>
        <v>8239.5</v>
      </c>
      <c r="G800" s="7">
        <f t="shared" ref="G800:H800" si="324">G801+G802</f>
        <v>9879</v>
      </c>
      <c r="H800" s="7">
        <f t="shared" si="324"/>
        <v>9879</v>
      </c>
    </row>
    <row r="801" spans="1:8" ht="63">
      <c r="A801" s="76" t="s">
        <v>21</v>
      </c>
      <c r="B801" s="74" t="s">
        <v>425</v>
      </c>
      <c r="C801" s="77" t="s">
        <v>31</v>
      </c>
      <c r="D801" s="3" t="s">
        <v>9</v>
      </c>
      <c r="E801" s="3" t="s">
        <v>7</v>
      </c>
      <c r="F801" s="7">
        <f>Ведомственная!G1261</f>
        <v>8238.5</v>
      </c>
      <c r="G801" s="7">
        <f>Ведомственная!H1261</f>
        <v>9878</v>
      </c>
      <c r="H801" s="7">
        <f>Ведомственная!I1261</f>
        <v>9878</v>
      </c>
    </row>
    <row r="802" spans="1:8" ht="31.5">
      <c r="A802" s="76" t="s">
        <v>22</v>
      </c>
      <c r="B802" s="74" t="s">
        <v>425</v>
      </c>
      <c r="C802" s="77" t="s">
        <v>32</v>
      </c>
      <c r="D802" s="3" t="s">
        <v>9</v>
      </c>
      <c r="E802" s="3" t="s">
        <v>7</v>
      </c>
      <c r="F802" s="7">
        <f>Ведомственная!G1262</f>
        <v>1</v>
      </c>
      <c r="G802" s="7">
        <f>Ведомственная!H1262</f>
        <v>1</v>
      </c>
      <c r="H802" s="7">
        <f>Ведомственная!I1262</f>
        <v>1</v>
      </c>
    </row>
    <row r="803" spans="1:8">
      <c r="A803" s="76" t="s">
        <v>35</v>
      </c>
      <c r="B803" s="74" t="s">
        <v>426</v>
      </c>
      <c r="C803" s="77"/>
      <c r="D803" s="3"/>
      <c r="E803" s="3"/>
      <c r="F803" s="7">
        <f>F804+F805</f>
        <v>191.9</v>
      </c>
      <c r="G803" s="7">
        <f t="shared" ref="G803:H803" si="325">G804+G805</f>
        <v>74.400000000000006</v>
      </c>
      <c r="H803" s="7">
        <f t="shared" si="325"/>
        <v>74.400000000000006</v>
      </c>
    </row>
    <row r="804" spans="1:8" ht="31.5">
      <c r="A804" s="76" t="s">
        <v>22</v>
      </c>
      <c r="B804" s="74" t="s">
        <v>426</v>
      </c>
      <c r="C804" s="77" t="s">
        <v>32</v>
      </c>
      <c r="D804" s="3" t="s">
        <v>9</v>
      </c>
      <c r="E804" s="3" t="s">
        <v>7</v>
      </c>
      <c r="F804" s="7">
        <f>Ведомственная!G1264</f>
        <v>190.5</v>
      </c>
      <c r="G804" s="7">
        <f>Ведомственная!H1264</f>
        <v>73</v>
      </c>
      <c r="H804" s="7">
        <f>Ведомственная!I1264</f>
        <v>73</v>
      </c>
    </row>
    <row r="805" spans="1:8">
      <c r="A805" s="73" t="s">
        <v>10</v>
      </c>
      <c r="B805" s="74" t="s">
        <v>426</v>
      </c>
      <c r="C805" s="77" t="s">
        <v>36</v>
      </c>
      <c r="D805" s="3" t="s">
        <v>9</v>
      </c>
      <c r="E805" s="3" t="s">
        <v>7</v>
      </c>
      <c r="F805" s="7">
        <f>Ведомственная!G1265</f>
        <v>1.4</v>
      </c>
      <c r="G805" s="7">
        <f>Ведомственная!H1265</f>
        <v>1.4</v>
      </c>
      <c r="H805" s="7">
        <f>Ведомственная!I1265</f>
        <v>1.4</v>
      </c>
    </row>
    <row r="806" spans="1:8" ht="31.5">
      <c r="A806" s="73" t="s">
        <v>38</v>
      </c>
      <c r="B806" s="74" t="s">
        <v>427</v>
      </c>
      <c r="C806" s="77"/>
      <c r="D806" s="3"/>
      <c r="E806" s="3"/>
      <c r="F806" s="7">
        <f>F807</f>
        <v>148.9</v>
      </c>
      <c r="G806" s="7">
        <f t="shared" ref="G806:H806" si="326">G807</f>
        <v>148.9</v>
      </c>
      <c r="H806" s="7">
        <f t="shared" si="326"/>
        <v>148.9</v>
      </c>
    </row>
    <row r="807" spans="1:8" ht="31.5">
      <c r="A807" s="76" t="s">
        <v>22</v>
      </c>
      <c r="B807" s="74" t="s">
        <v>427</v>
      </c>
      <c r="C807" s="77" t="s">
        <v>32</v>
      </c>
      <c r="D807" s="3" t="s">
        <v>9</v>
      </c>
      <c r="E807" s="3" t="s">
        <v>7</v>
      </c>
      <c r="F807" s="7">
        <f>Ведомственная!G1267</f>
        <v>148.9</v>
      </c>
      <c r="G807" s="7">
        <f>Ведомственная!H1267</f>
        <v>148.9</v>
      </c>
      <c r="H807" s="7">
        <f>Ведомственная!I1267</f>
        <v>148.9</v>
      </c>
    </row>
    <row r="808" spans="1:8" ht="63">
      <c r="A808" s="205" t="s">
        <v>838</v>
      </c>
      <c r="B808" s="74" t="s">
        <v>428</v>
      </c>
      <c r="C808" s="75"/>
      <c r="D808" s="3"/>
      <c r="E808" s="3"/>
      <c r="F808" s="7">
        <f>F809</f>
        <v>61436.399999999994</v>
      </c>
      <c r="G808" s="7">
        <f t="shared" ref="G808:H808" si="327">G809</f>
        <v>63881.600000000006</v>
      </c>
      <c r="H808" s="7">
        <f t="shared" si="327"/>
        <v>63881.600000000006</v>
      </c>
    </row>
    <row r="809" spans="1:8">
      <c r="A809" s="73" t="s">
        <v>216</v>
      </c>
      <c r="B809" s="74" t="s">
        <v>429</v>
      </c>
      <c r="C809" s="75"/>
      <c r="D809" s="3"/>
      <c r="E809" s="3"/>
      <c r="F809" s="7">
        <f>SUM(F810:F812)</f>
        <v>61436.399999999994</v>
      </c>
      <c r="G809" s="7">
        <f t="shared" ref="G809:H809" si="328">SUM(G810:G812)</f>
        <v>63881.600000000006</v>
      </c>
      <c r="H809" s="7">
        <f t="shared" si="328"/>
        <v>63881.600000000006</v>
      </c>
    </row>
    <row r="810" spans="1:8" ht="63">
      <c r="A810" s="73" t="s">
        <v>21</v>
      </c>
      <c r="B810" s="74" t="s">
        <v>429</v>
      </c>
      <c r="C810" s="74" t="s">
        <v>31</v>
      </c>
      <c r="D810" s="3" t="s">
        <v>9</v>
      </c>
      <c r="E810" s="3" t="s">
        <v>7</v>
      </c>
      <c r="F810" s="7">
        <f>Ведомственная!G1270</f>
        <v>60012.6</v>
      </c>
      <c r="G810" s="7">
        <f>Ведомственная!H1270</f>
        <v>61245.3</v>
      </c>
      <c r="H810" s="7">
        <f>Ведомственная!I1270</f>
        <v>61245.3</v>
      </c>
    </row>
    <row r="811" spans="1:8" ht="31.5">
      <c r="A811" s="73" t="s">
        <v>22</v>
      </c>
      <c r="B811" s="74" t="s">
        <v>429</v>
      </c>
      <c r="C811" s="74" t="s">
        <v>32</v>
      </c>
      <c r="D811" s="3" t="s">
        <v>9</v>
      </c>
      <c r="E811" s="3" t="s">
        <v>7</v>
      </c>
      <c r="F811" s="7">
        <f>Ведомственная!G1271</f>
        <v>1420.7</v>
      </c>
      <c r="G811" s="7">
        <f>Ведомственная!H1271</f>
        <v>2633</v>
      </c>
      <c r="H811" s="7">
        <f>Ведомственная!I1271</f>
        <v>2633</v>
      </c>
    </row>
    <row r="812" spans="1:8">
      <c r="A812" s="73" t="s">
        <v>10</v>
      </c>
      <c r="B812" s="74" t="s">
        <v>429</v>
      </c>
      <c r="C812" s="74" t="s">
        <v>36</v>
      </c>
      <c r="D812" s="3" t="s">
        <v>9</v>
      </c>
      <c r="E812" s="3" t="s">
        <v>7</v>
      </c>
      <c r="F812" s="7">
        <f>Ведомственная!G1272</f>
        <v>3.1</v>
      </c>
      <c r="G812" s="7">
        <f>Ведомственная!H1272</f>
        <v>3.3</v>
      </c>
      <c r="H812" s="7">
        <f>Ведомственная!I1272</f>
        <v>3.3</v>
      </c>
    </row>
    <row r="813" spans="1:8" ht="47.25">
      <c r="A813" s="73" t="s">
        <v>411</v>
      </c>
      <c r="B813" s="74" t="s">
        <v>412</v>
      </c>
      <c r="C813" s="74"/>
      <c r="D813" s="3"/>
      <c r="E813" s="3"/>
      <c r="F813" s="7">
        <f>F814</f>
        <v>413951.6</v>
      </c>
      <c r="G813" s="7">
        <f t="shared" ref="G813:H813" si="329">G814</f>
        <v>418210.1</v>
      </c>
      <c r="H813" s="7">
        <f t="shared" si="329"/>
        <v>418210.10000000003</v>
      </c>
    </row>
    <row r="814" spans="1:8">
      <c r="A814" s="73" t="s">
        <v>216</v>
      </c>
      <c r="B814" s="74" t="s">
        <v>413</v>
      </c>
      <c r="C814" s="74"/>
      <c r="D814" s="3"/>
      <c r="E814" s="3"/>
      <c r="F814" s="7">
        <f>SUM(F815:F819)</f>
        <v>413951.6</v>
      </c>
      <c r="G814" s="7">
        <f t="shared" ref="G814:H814" si="330">SUM(G815:G819)</f>
        <v>418210.1</v>
      </c>
      <c r="H814" s="7">
        <f t="shared" si="330"/>
        <v>418210.10000000003</v>
      </c>
    </row>
    <row r="815" spans="1:8" ht="63">
      <c r="A815" s="72" t="s">
        <v>21</v>
      </c>
      <c r="B815" s="74" t="s">
        <v>413</v>
      </c>
      <c r="C815" s="74" t="s">
        <v>31</v>
      </c>
      <c r="D815" s="3" t="s">
        <v>9</v>
      </c>
      <c r="E815" s="3" t="s">
        <v>17</v>
      </c>
      <c r="F815" s="7">
        <f>Ведомственная!G1241</f>
        <v>105748.8</v>
      </c>
      <c r="G815" s="7">
        <f>Ведомственная!H1241</f>
        <v>105618.6</v>
      </c>
      <c r="H815" s="7">
        <f>Ведомственная!I1241</f>
        <v>105618.6</v>
      </c>
    </row>
    <row r="816" spans="1:8" ht="31.5">
      <c r="A816" s="73" t="s">
        <v>22</v>
      </c>
      <c r="B816" s="74" t="s">
        <v>413</v>
      </c>
      <c r="C816" s="74" t="s">
        <v>32</v>
      </c>
      <c r="D816" s="3" t="s">
        <v>9</v>
      </c>
      <c r="E816" s="3" t="s">
        <v>17</v>
      </c>
      <c r="F816" s="7">
        <f>Ведомственная!G1242</f>
        <v>14067.9</v>
      </c>
      <c r="G816" s="7">
        <f>Ведомственная!H1242</f>
        <v>14829.4</v>
      </c>
      <c r="H816" s="7">
        <f>Ведомственная!I1242</f>
        <v>14840.8</v>
      </c>
    </row>
    <row r="817" spans="1:8">
      <c r="A817" s="237" t="s">
        <v>90</v>
      </c>
      <c r="B817" s="74" t="s">
        <v>413</v>
      </c>
      <c r="C817" s="74" t="s">
        <v>49</v>
      </c>
      <c r="D817" s="3" t="s">
        <v>47</v>
      </c>
      <c r="E817" s="3" t="s">
        <v>24</v>
      </c>
      <c r="F817" s="7">
        <f>Ведомственная!G1206</f>
        <v>185628.4</v>
      </c>
      <c r="G817" s="7">
        <f>Ведомственная!H1206</f>
        <v>187109.9</v>
      </c>
      <c r="H817" s="7">
        <f>Ведомственная!I1206</f>
        <v>187109.9</v>
      </c>
    </row>
    <row r="818" spans="1:8">
      <c r="A818" s="244"/>
      <c r="B818" s="74" t="s">
        <v>413</v>
      </c>
      <c r="C818" s="74" t="s">
        <v>49</v>
      </c>
      <c r="D818" s="3" t="s">
        <v>9</v>
      </c>
      <c r="E818" s="3" t="s">
        <v>17</v>
      </c>
      <c r="F818" s="7">
        <f>Ведомственная!G1243</f>
        <v>108009.5</v>
      </c>
      <c r="G818" s="7">
        <f>Ведомственная!H1243</f>
        <v>110039.1</v>
      </c>
      <c r="H818" s="7">
        <f>Ведомственная!I1243</f>
        <v>110039.1</v>
      </c>
    </row>
    <row r="819" spans="1:8">
      <c r="A819" s="205" t="s">
        <v>10</v>
      </c>
      <c r="B819" s="74" t="s">
        <v>413</v>
      </c>
      <c r="C819" s="74" t="s">
        <v>36</v>
      </c>
      <c r="D819" s="3" t="s">
        <v>9</v>
      </c>
      <c r="E819" s="3" t="s">
        <v>17</v>
      </c>
      <c r="F819" s="7">
        <f>Ведомственная!G1244</f>
        <v>497</v>
      </c>
      <c r="G819" s="7">
        <f>Ведомственная!H1244</f>
        <v>613.1</v>
      </c>
      <c r="H819" s="7">
        <f>Ведомственная!I1244</f>
        <v>601.70000000000005</v>
      </c>
    </row>
    <row r="820" spans="1:8" ht="31.5">
      <c r="A820" s="73" t="s">
        <v>414</v>
      </c>
      <c r="B820" s="74" t="s">
        <v>415</v>
      </c>
      <c r="C820" s="74"/>
      <c r="D820" s="3"/>
      <c r="E820" s="3"/>
      <c r="F820" s="7">
        <f>F821</f>
        <v>8499.2000000000007</v>
      </c>
      <c r="G820" s="7">
        <f t="shared" ref="G820:H820" si="331">G821</f>
        <v>7992.6</v>
      </c>
      <c r="H820" s="7">
        <f t="shared" si="331"/>
        <v>9242.6</v>
      </c>
    </row>
    <row r="821" spans="1:8">
      <c r="A821" s="73" t="s">
        <v>204</v>
      </c>
      <c r="B821" s="74" t="s">
        <v>416</v>
      </c>
      <c r="C821" s="74"/>
      <c r="D821" s="3"/>
      <c r="E821" s="3"/>
      <c r="F821" s="7">
        <f>SUM(F822:F826)</f>
        <v>8499.2000000000007</v>
      </c>
      <c r="G821" s="7">
        <f t="shared" ref="G821:H821" si="332">SUM(G822:G826)</f>
        <v>7992.6</v>
      </c>
      <c r="H821" s="7">
        <f t="shared" si="332"/>
        <v>9242.6</v>
      </c>
    </row>
    <row r="822" spans="1:8" ht="63" hidden="1">
      <c r="A822" s="72" t="s">
        <v>21</v>
      </c>
      <c r="B822" s="74" t="s">
        <v>416</v>
      </c>
      <c r="C822" s="74" t="s">
        <v>31</v>
      </c>
      <c r="D822" s="3" t="s">
        <v>9</v>
      </c>
      <c r="E822" s="3" t="s">
        <v>7</v>
      </c>
      <c r="F822" s="7">
        <f>Ведомственная!G1275</f>
        <v>0</v>
      </c>
      <c r="G822" s="7">
        <f>Ведомственная!H1275</f>
        <v>0</v>
      </c>
      <c r="H822" s="7">
        <f>Ведомственная!I1275</f>
        <v>0</v>
      </c>
    </row>
    <row r="823" spans="1:8" ht="31.5">
      <c r="A823" s="73" t="s">
        <v>22</v>
      </c>
      <c r="B823" s="74" t="s">
        <v>416</v>
      </c>
      <c r="C823" s="74" t="s">
        <v>32</v>
      </c>
      <c r="D823" s="3" t="s">
        <v>9</v>
      </c>
      <c r="E823" s="3" t="s">
        <v>7</v>
      </c>
      <c r="F823" s="7">
        <f>Ведомственная!G1276</f>
        <v>2358.1</v>
      </c>
      <c r="G823" s="7">
        <f>Ведомственная!H1276</f>
        <v>2980</v>
      </c>
      <c r="H823" s="7">
        <f>Ведомственная!I1276</f>
        <v>2980</v>
      </c>
    </row>
    <row r="824" spans="1:8">
      <c r="A824" s="73" t="s">
        <v>19</v>
      </c>
      <c r="B824" s="74" t="s">
        <v>416</v>
      </c>
      <c r="C824" s="74" t="s">
        <v>39</v>
      </c>
      <c r="D824" s="3" t="s">
        <v>9</v>
      </c>
      <c r="E824" s="3" t="s">
        <v>7</v>
      </c>
      <c r="F824" s="7">
        <f>Ведомственная!G1277</f>
        <v>0</v>
      </c>
      <c r="G824" s="7">
        <f>Ведомственная!H1277</f>
        <v>0</v>
      </c>
      <c r="H824" s="7">
        <f>Ведомственная!I1277</f>
        <v>0</v>
      </c>
    </row>
    <row r="825" spans="1:8">
      <c r="A825" s="237" t="s">
        <v>90</v>
      </c>
      <c r="B825" s="74" t="s">
        <v>416</v>
      </c>
      <c r="C825" s="74" t="s">
        <v>49</v>
      </c>
      <c r="D825" s="3" t="s">
        <v>47</v>
      </c>
      <c r="E825" s="3" t="s">
        <v>24</v>
      </c>
      <c r="F825" s="7">
        <f>Ведомственная!G1209</f>
        <v>482.6</v>
      </c>
      <c r="G825" s="7">
        <f>Ведомственная!H1209</f>
        <v>482.6</v>
      </c>
      <c r="H825" s="7">
        <f>Ведомственная!I1209</f>
        <v>482.6</v>
      </c>
    </row>
    <row r="826" spans="1:8">
      <c r="A826" s="244"/>
      <c r="B826" s="74" t="s">
        <v>416</v>
      </c>
      <c r="C826" s="74" t="s">
        <v>49</v>
      </c>
      <c r="D826" s="3" t="s">
        <v>9</v>
      </c>
      <c r="E826" s="3" t="s">
        <v>7</v>
      </c>
      <c r="F826" s="7">
        <f>Ведомственная!G1278</f>
        <v>5658.5</v>
      </c>
      <c r="G826" s="7">
        <f>Ведомственная!H1278</f>
        <v>4530</v>
      </c>
      <c r="H826" s="7">
        <f>Ведомственная!I1278</f>
        <v>5780</v>
      </c>
    </row>
    <row r="827" spans="1:8" ht="47.25">
      <c r="A827" s="73" t="s">
        <v>723</v>
      </c>
      <c r="B827" s="74" t="s">
        <v>417</v>
      </c>
      <c r="C827" s="75"/>
      <c r="D827" s="3"/>
      <c r="E827" s="3"/>
      <c r="F827" s="7">
        <f>F828</f>
        <v>5158</v>
      </c>
      <c r="G827" s="7">
        <f t="shared" ref="G827:H827" si="333">G828</f>
        <v>1657</v>
      </c>
      <c r="H827" s="7">
        <f t="shared" si="333"/>
        <v>1657</v>
      </c>
    </row>
    <row r="828" spans="1:8">
      <c r="A828" s="205" t="s">
        <v>18</v>
      </c>
      <c r="B828" s="74" t="s">
        <v>659</v>
      </c>
      <c r="C828" s="74"/>
      <c r="D828" s="3"/>
      <c r="E828" s="3"/>
      <c r="F828" s="7">
        <f>SUM(F829:F832)</f>
        <v>5158</v>
      </c>
      <c r="G828" s="7">
        <f>SUM(G829:G832)</f>
        <v>1657</v>
      </c>
      <c r="H828" s="7">
        <f>SUM(H829:H832)</f>
        <v>1657</v>
      </c>
    </row>
    <row r="829" spans="1:8">
      <c r="A829" s="237" t="s">
        <v>22</v>
      </c>
      <c r="B829" s="74" t="s">
        <v>659</v>
      </c>
      <c r="C829" s="74" t="s">
        <v>32</v>
      </c>
      <c r="D829" s="3" t="s">
        <v>9</v>
      </c>
      <c r="E829" s="3" t="s">
        <v>17</v>
      </c>
      <c r="F829" s="7">
        <f>Ведомственная!G1247</f>
        <v>1995.6</v>
      </c>
      <c r="G829" s="7">
        <f>Ведомственная!H1247</f>
        <v>1657</v>
      </c>
      <c r="H829" s="7">
        <f>Ведомственная!I1247</f>
        <v>1657</v>
      </c>
    </row>
    <row r="830" spans="1:8">
      <c r="A830" s="234"/>
      <c r="B830" s="74" t="s">
        <v>659</v>
      </c>
      <c r="C830" s="74" t="s">
        <v>32</v>
      </c>
      <c r="D830" s="3" t="s">
        <v>9</v>
      </c>
      <c r="E830" s="3" t="s">
        <v>7</v>
      </c>
      <c r="F830" s="7">
        <f>Ведомственная!G1281</f>
        <v>0</v>
      </c>
      <c r="G830" s="7">
        <f>Ведомственная!H1281</f>
        <v>0</v>
      </c>
      <c r="H830" s="7">
        <f>Ведомственная!I1281</f>
        <v>0</v>
      </c>
    </row>
    <row r="831" spans="1:8">
      <c r="A831" s="237" t="s">
        <v>90</v>
      </c>
      <c r="B831" s="74" t="s">
        <v>659</v>
      </c>
      <c r="C831" s="74" t="s">
        <v>49</v>
      </c>
      <c r="D831" s="3" t="s">
        <v>47</v>
      </c>
      <c r="E831" s="3" t="s">
        <v>24</v>
      </c>
      <c r="F831" s="7">
        <f>Ведомственная!G1212</f>
        <v>1753.4</v>
      </c>
      <c r="G831" s="7">
        <f>Ведомственная!H1212</f>
        <v>0</v>
      </c>
      <c r="H831" s="7">
        <f>Ведомственная!I1212</f>
        <v>0</v>
      </c>
    </row>
    <row r="832" spans="1:8">
      <c r="A832" s="244"/>
      <c r="B832" s="74" t="s">
        <v>659</v>
      </c>
      <c r="C832" s="74" t="s">
        <v>49</v>
      </c>
      <c r="D832" s="3" t="s">
        <v>9</v>
      </c>
      <c r="E832" s="3" t="s">
        <v>17</v>
      </c>
      <c r="F832" s="7">
        <f>Ведомственная!G1248</f>
        <v>1409</v>
      </c>
      <c r="G832" s="7">
        <f>Ведомственная!H1248</f>
        <v>0</v>
      </c>
      <c r="H832" s="7">
        <f>Ведомственная!I1248</f>
        <v>0</v>
      </c>
    </row>
    <row r="833" spans="1:12" ht="94.5">
      <c r="A833" s="73" t="s">
        <v>770</v>
      </c>
      <c r="B833" s="74" t="s">
        <v>421</v>
      </c>
      <c r="C833" s="74"/>
      <c r="D833" s="3"/>
      <c r="E833" s="3"/>
      <c r="F833" s="7">
        <f>F834</f>
        <v>0</v>
      </c>
      <c r="G833" s="7">
        <f t="shared" ref="G833:H833" si="334">G834</f>
        <v>3023.5</v>
      </c>
      <c r="H833" s="7">
        <f t="shared" si="334"/>
        <v>5886.9</v>
      </c>
    </row>
    <row r="834" spans="1:12">
      <c r="A834" s="205" t="s">
        <v>18</v>
      </c>
      <c r="B834" s="74" t="s">
        <v>660</v>
      </c>
      <c r="C834" s="74"/>
      <c r="D834" s="3"/>
      <c r="E834" s="3"/>
      <c r="F834" s="7">
        <f>SUM(F835:F835)</f>
        <v>0</v>
      </c>
      <c r="G834" s="7">
        <f>SUM(G835:G835)</f>
        <v>3023.5</v>
      </c>
      <c r="H834" s="7">
        <f>SUM(H835:H835)</f>
        <v>5886.9</v>
      </c>
    </row>
    <row r="835" spans="1:12" ht="31.5">
      <c r="A835" s="73" t="s">
        <v>408</v>
      </c>
      <c r="B835" s="74" t="s">
        <v>660</v>
      </c>
      <c r="C835" s="74" t="s">
        <v>49</v>
      </c>
      <c r="D835" s="3" t="s">
        <v>9</v>
      </c>
      <c r="E835" s="3" t="s">
        <v>17</v>
      </c>
      <c r="F835" s="7">
        <f>Ведомственная!G1251</f>
        <v>0</v>
      </c>
      <c r="G835" s="7">
        <f>Ведомственная!H1251</f>
        <v>3023.5</v>
      </c>
      <c r="H835" s="7">
        <f>Ведомственная!I1251</f>
        <v>5886.9</v>
      </c>
    </row>
    <row r="836" spans="1:12" ht="47.25">
      <c r="A836" s="51" t="s">
        <v>717</v>
      </c>
      <c r="B836" s="55" t="s">
        <v>667</v>
      </c>
      <c r="C836" s="55"/>
      <c r="D836" s="56"/>
      <c r="E836" s="56"/>
      <c r="F836" s="54">
        <f>F837</f>
        <v>150</v>
      </c>
      <c r="G836" s="54">
        <f t="shared" ref="G836:H836" si="335">G837</f>
        <v>150</v>
      </c>
      <c r="H836" s="54">
        <f t="shared" si="335"/>
        <v>150</v>
      </c>
    </row>
    <row r="837" spans="1:12">
      <c r="A837" s="205" t="s">
        <v>147</v>
      </c>
      <c r="B837" s="154" t="s">
        <v>668</v>
      </c>
      <c r="C837" s="154"/>
      <c r="D837" s="3"/>
      <c r="E837" s="3"/>
      <c r="F837" s="7">
        <f>F838</f>
        <v>150</v>
      </c>
      <c r="G837" s="7">
        <f t="shared" ref="G837:H837" si="336">G838</f>
        <v>150</v>
      </c>
      <c r="H837" s="7">
        <f t="shared" si="336"/>
        <v>150</v>
      </c>
    </row>
    <row r="838" spans="1:12" ht="31.5">
      <c r="A838" s="205" t="s">
        <v>775</v>
      </c>
      <c r="B838" s="154" t="s">
        <v>669</v>
      </c>
      <c r="C838" s="154"/>
      <c r="D838" s="3"/>
      <c r="E838" s="3"/>
      <c r="F838" s="7">
        <f>F839</f>
        <v>150</v>
      </c>
      <c r="G838" s="7">
        <f t="shared" ref="G838:H838" si="337">G839</f>
        <v>150</v>
      </c>
      <c r="H838" s="7">
        <f t="shared" si="337"/>
        <v>150</v>
      </c>
    </row>
    <row r="839" spans="1:12">
      <c r="A839" s="205" t="s">
        <v>204</v>
      </c>
      <c r="B839" s="154" t="s">
        <v>670</v>
      </c>
      <c r="C839" s="154"/>
      <c r="D839" s="3"/>
      <c r="E839" s="3"/>
      <c r="F839" s="7">
        <f>F840</f>
        <v>150</v>
      </c>
      <c r="G839" s="7">
        <f t="shared" ref="G839:H839" si="338">G840</f>
        <v>150</v>
      </c>
      <c r="H839" s="7">
        <f t="shared" si="338"/>
        <v>150</v>
      </c>
    </row>
    <row r="840" spans="1:12" ht="31.5">
      <c r="A840" s="205" t="s">
        <v>22</v>
      </c>
      <c r="B840" s="154" t="s">
        <v>670</v>
      </c>
      <c r="C840" s="154" t="s">
        <v>32</v>
      </c>
      <c r="D840" s="3" t="s">
        <v>17</v>
      </c>
      <c r="E840" s="3" t="s">
        <v>34</v>
      </c>
      <c r="F840" s="7">
        <f>Ведомственная!G111</f>
        <v>150</v>
      </c>
      <c r="G840" s="7">
        <f>Ведомственная!H111</f>
        <v>150</v>
      </c>
      <c r="H840" s="7">
        <f>Ведомственная!I111</f>
        <v>150</v>
      </c>
    </row>
    <row r="841" spans="1:12" ht="21" customHeight="1">
      <c r="A841" s="51" t="s">
        <v>82</v>
      </c>
      <c r="B841" s="56" t="s">
        <v>83</v>
      </c>
      <c r="C841" s="56"/>
      <c r="D841" s="53"/>
      <c r="E841" s="53"/>
      <c r="F841" s="54">
        <f>F842+F844+F846+F848+F850+F852+F856+F858+F861+F863+F869+F880+F883+F886+F871+F875</f>
        <v>252557.69999999995</v>
      </c>
      <c r="G841" s="54">
        <f>G842+G844+G846+G848+G850+G852+G856+G858+G861+G863+G869+G880+G883+G886+G871+G875</f>
        <v>77432.5</v>
      </c>
      <c r="H841" s="54">
        <f>H842+H844+H846+H848+H850+H852+H856+H858+H861+H863+H869+H880+H883+H886+H871+H875</f>
        <v>68973.799999999988</v>
      </c>
      <c r="J841" s="95"/>
      <c r="K841" s="95"/>
      <c r="L841" s="95"/>
    </row>
    <row r="842" spans="1:12" ht="31.5">
      <c r="A842" s="205" t="s">
        <v>117</v>
      </c>
      <c r="B842" s="20" t="s">
        <v>86</v>
      </c>
      <c r="C842" s="20"/>
      <c r="D842" s="3"/>
      <c r="E842" s="3"/>
      <c r="F842" s="7">
        <f>F843</f>
        <v>99621</v>
      </c>
      <c r="G842" s="7">
        <f t="shared" ref="G842:H842" si="339">G843</f>
        <v>0</v>
      </c>
      <c r="H842" s="7">
        <f t="shared" si="339"/>
        <v>0</v>
      </c>
    </row>
    <row r="843" spans="1:12">
      <c r="A843" s="205" t="s">
        <v>10</v>
      </c>
      <c r="B843" s="20" t="s">
        <v>86</v>
      </c>
      <c r="C843" s="20">
        <v>800</v>
      </c>
      <c r="D843" s="3" t="s">
        <v>14</v>
      </c>
      <c r="E843" s="3" t="s">
        <v>26</v>
      </c>
      <c r="F843" s="7">
        <f>SUM(Ведомственная!G656)</f>
        <v>99621</v>
      </c>
      <c r="G843" s="7">
        <f>SUM(Ведомственная!H656)</f>
        <v>0</v>
      </c>
      <c r="H843" s="7">
        <f>SUM(Ведомственная!I656)</f>
        <v>0</v>
      </c>
    </row>
    <row r="844" spans="1:12" ht="47.25">
      <c r="A844" s="205" t="s">
        <v>736</v>
      </c>
      <c r="B844" s="142" t="s">
        <v>85</v>
      </c>
      <c r="C844" s="20"/>
      <c r="D844" s="3"/>
      <c r="E844" s="3"/>
      <c r="F844" s="7">
        <f>F845</f>
        <v>61880</v>
      </c>
      <c r="G844" s="7">
        <f t="shared" ref="G844:H844" si="340">G845</f>
        <v>13482.5</v>
      </c>
      <c r="H844" s="7">
        <f t="shared" si="340"/>
        <v>4488.1999999999971</v>
      </c>
    </row>
    <row r="845" spans="1:12">
      <c r="A845" s="205" t="s">
        <v>10</v>
      </c>
      <c r="B845" s="142" t="s">
        <v>85</v>
      </c>
      <c r="C845" s="20">
        <v>800</v>
      </c>
      <c r="D845" s="3" t="s">
        <v>17</v>
      </c>
      <c r="E845" s="3" t="s">
        <v>34</v>
      </c>
      <c r="F845" s="7">
        <f>Ведомственная!G639</f>
        <v>61880</v>
      </c>
      <c r="G845" s="7">
        <f>Ведомственная!H639</f>
        <v>13482.5</v>
      </c>
      <c r="H845" s="7">
        <f>Ведомственная!I639</f>
        <v>4488.1999999999971</v>
      </c>
    </row>
    <row r="846" spans="1:12">
      <c r="A846" s="205" t="s">
        <v>124</v>
      </c>
      <c r="B846" s="142" t="s">
        <v>123</v>
      </c>
      <c r="C846" s="20"/>
      <c r="D846" s="3"/>
      <c r="E846" s="3"/>
      <c r="F846" s="7">
        <f>F847</f>
        <v>24635.600000000002</v>
      </c>
      <c r="G846" s="7">
        <f>G847</f>
        <v>2973.2</v>
      </c>
      <c r="H846" s="7">
        <f>H847</f>
        <v>3111.8</v>
      </c>
    </row>
    <row r="847" spans="1:12">
      <c r="A847" s="205" t="s">
        <v>10</v>
      </c>
      <c r="B847" s="142" t="s">
        <v>123</v>
      </c>
      <c r="C847" s="20">
        <v>800</v>
      </c>
      <c r="D847" s="3" t="s">
        <v>26</v>
      </c>
      <c r="E847" s="3" t="s">
        <v>61</v>
      </c>
      <c r="F847" s="7">
        <f>Ведомственная!G644</f>
        <v>24635.600000000002</v>
      </c>
      <c r="G847" s="7">
        <f>Ведомственная!H644</f>
        <v>2973.2</v>
      </c>
      <c r="H847" s="7">
        <f>Ведомственная!I644</f>
        <v>3111.8</v>
      </c>
    </row>
    <row r="848" spans="1:12" ht="31.5">
      <c r="A848" s="205" t="s">
        <v>721</v>
      </c>
      <c r="B848" s="142" t="s">
        <v>84</v>
      </c>
      <c r="C848" s="20"/>
      <c r="D848" s="3"/>
      <c r="E848" s="3"/>
      <c r="F848" s="7">
        <f>F849</f>
        <v>1228.3</v>
      </c>
      <c r="G848" s="7">
        <f t="shared" ref="G848:H848" si="341">G849</f>
        <v>5000</v>
      </c>
      <c r="H848" s="7">
        <f t="shared" si="341"/>
        <v>5000</v>
      </c>
    </row>
    <row r="849" spans="1:8">
      <c r="A849" s="205" t="s">
        <v>10</v>
      </c>
      <c r="B849" s="142" t="s">
        <v>84</v>
      </c>
      <c r="C849" s="20">
        <v>800</v>
      </c>
      <c r="D849" s="3" t="s">
        <v>17</v>
      </c>
      <c r="E849" s="3" t="s">
        <v>62</v>
      </c>
      <c r="F849" s="7">
        <f>Ведомственная!G624</f>
        <v>1228.3</v>
      </c>
      <c r="G849" s="7">
        <f>Ведомственная!H624</f>
        <v>5000</v>
      </c>
      <c r="H849" s="7">
        <f>Ведомственная!I624</f>
        <v>5000</v>
      </c>
    </row>
    <row r="850" spans="1:8" ht="31.5">
      <c r="A850" s="2" t="s">
        <v>101</v>
      </c>
      <c r="B850" s="3" t="s">
        <v>102</v>
      </c>
      <c r="C850" s="3"/>
      <c r="D850" s="3"/>
      <c r="E850" s="3"/>
      <c r="F850" s="7">
        <f>F851</f>
        <v>500</v>
      </c>
      <c r="G850" s="7">
        <f t="shared" ref="G850:H850" si="342">G851</f>
        <v>500</v>
      </c>
      <c r="H850" s="7">
        <f t="shared" si="342"/>
        <v>500</v>
      </c>
    </row>
    <row r="851" spans="1:8" ht="31.5">
      <c r="A851" s="2" t="s">
        <v>22</v>
      </c>
      <c r="B851" s="3" t="s">
        <v>102</v>
      </c>
      <c r="C851" s="3" t="s">
        <v>32</v>
      </c>
      <c r="D851" s="3" t="s">
        <v>24</v>
      </c>
      <c r="E851" s="3" t="s">
        <v>14</v>
      </c>
      <c r="F851" s="7">
        <f>SUM(Ведомственная!G172)</f>
        <v>500</v>
      </c>
      <c r="G851" s="7">
        <f>SUM(Ведомственная!H172)</f>
        <v>500</v>
      </c>
      <c r="H851" s="7">
        <f>SUM(Ведомственная!I172)</f>
        <v>500</v>
      </c>
    </row>
    <row r="852" spans="1:8">
      <c r="A852" s="205" t="s">
        <v>27</v>
      </c>
      <c r="B852" s="3" t="s">
        <v>41</v>
      </c>
      <c r="C852" s="3"/>
      <c r="D852" s="50"/>
      <c r="E852" s="50"/>
      <c r="F852" s="7">
        <f>SUM(F853:F855)</f>
        <v>33579.199999999997</v>
      </c>
      <c r="G852" s="7">
        <f t="shared" ref="G852:H852" si="343">SUM(G853:G855)</f>
        <v>34134.6</v>
      </c>
      <c r="H852" s="7">
        <f t="shared" si="343"/>
        <v>34134.6</v>
      </c>
    </row>
    <row r="853" spans="1:8" ht="63">
      <c r="A853" s="2" t="s">
        <v>21</v>
      </c>
      <c r="B853" s="3" t="s">
        <v>41</v>
      </c>
      <c r="C853" s="3" t="s">
        <v>31</v>
      </c>
      <c r="D853" s="3" t="s">
        <v>17</v>
      </c>
      <c r="E853" s="3" t="s">
        <v>24</v>
      </c>
      <c r="F853" s="7">
        <f>SUM(Ведомственная!G14)</f>
        <v>33564.199999999997</v>
      </c>
      <c r="G853" s="7">
        <f>SUM(Ведомственная!H14)</f>
        <v>34119.599999999999</v>
      </c>
      <c r="H853" s="7">
        <f>SUM(Ведомственная!I14)</f>
        <v>34119.599999999999</v>
      </c>
    </row>
    <row r="854" spans="1:8" ht="31.5">
      <c r="A854" s="205" t="s">
        <v>22</v>
      </c>
      <c r="B854" s="3" t="s">
        <v>41</v>
      </c>
      <c r="C854" s="3" t="s">
        <v>32</v>
      </c>
      <c r="D854" s="3" t="s">
        <v>17</v>
      </c>
      <c r="E854" s="3" t="s">
        <v>24</v>
      </c>
      <c r="F854" s="7">
        <f>SUM(Ведомственная!G15)</f>
        <v>15</v>
      </c>
      <c r="G854" s="7">
        <f>SUM(Ведомственная!H15)</f>
        <v>15</v>
      </c>
      <c r="H854" s="7">
        <f>SUM(Ведомственная!I15)</f>
        <v>15</v>
      </c>
    </row>
    <row r="855" spans="1:8">
      <c r="A855" s="205" t="s">
        <v>19</v>
      </c>
      <c r="B855" s="3" t="s">
        <v>41</v>
      </c>
      <c r="C855" s="3" t="s">
        <v>39</v>
      </c>
      <c r="D855" s="3" t="s">
        <v>17</v>
      </c>
      <c r="E855" s="3" t="s">
        <v>24</v>
      </c>
      <c r="F855" s="7">
        <f>SUM(Ведомственная!G16)</f>
        <v>0</v>
      </c>
      <c r="G855" s="7">
        <f>SUM(Ведомственная!H16)</f>
        <v>0</v>
      </c>
      <c r="H855" s="7">
        <f>SUM(Ведомственная!I16)</f>
        <v>0</v>
      </c>
    </row>
    <row r="856" spans="1:8" ht="31.5">
      <c r="A856" s="205" t="s">
        <v>772</v>
      </c>
      <c r="B856" s="3" t="s">
        <v>42</v>
      </c>
      <c r="C856" s="3"/>
      <c r="D856" s="50"/>
      <c r="E856" s="50"/>
      <c r="F856" s="7">
        <f>F857</f>
        <v>5609</v>
      </c>
      <c r="G856" s="7">
        <f t="shared" ref="G856:H856" si="344">G857</f>
        <v>5609</v>
      </c>
      <c r="H856" s="7">
        <f t="shared" si="344"/>
        <v>5609</v>
      </c>
    </row>
    <row r="857" spans="1:8" ht="50.25" customHeight="1">
      <c r="A857" s="209" t="s">
        <v>21</v>
      </c>
      <c r="B857" s="3" t="s">
        <v>42</v>
      </c>
      <c r="C857" s="3" t="s">
        <v>31</v>
      </c>
      <c r="D857" s="3" t="s">
        <v>17</v>
      </c>
      <c r="E857" s="3" t="s">
        <v>24</v>
      </c>
      <c r="F857" s="7">
        <f>Ведомственная!G18</f>
        <v>5609</v>
      </c>
      <c r="G857" s="7">
        <f>Ведомственная!H18</f>
        <v>5609</v>
      </c>
      <c r="H857" s="7">
        <f>Ведомственная!I18</f>
        <v>5609</v>
      </c>
    </row>
    <row r="858" spans="1:8">
      <c r="A858" s="205" t="s">
        <v>35</v>
      </c>
      <c r="B858" s="3" t="s">
        <v>43</v>
      </c>
      <c r="C858" s="3"/>
      <c r="D858" s="50"/>
      <c r="E858" s="50"/>
      <c r="F858" s="7">
        <f>SUM(F859:F860)</f>
        <v>551.6</v>
      </c>
      <c r="G858" s="7">
        <f t="shared" ref="G858:H858" si="345">SUM(G859:G860)</f>
        <v>433.6</v>
      </c>
      <c r="H858" s="7">
        <f t="shared" si="345"/>
        <v>433.6</v>
      </c>
    </row>
    <row r="859" spans="1:8" ht="31.5">
      <c r="A859" s="205" t="s">
        <v>22</v>
      </c>
      <c r="B859" s="3" t="s">
        <v>43</v>
      </c>
      <c r="C859" s="3" t="s">
        <v>32</v>
      </c>
      <c r="D859" s="3" t="s">
        <v>17</v>
      </c>
      <c r="E859" s="3" t="s">
        <v>34</v>
      </c>
      <c r="F859" s="7">
        <f>Ведомственная!G22</f>
        <v>542.6</v>
      </c>
      <c r="G859" s="7">
        <f>Ведомственная!H22</f>
        <v>424.6</v>
      </c>
      <c r="H859" s="7">
        <f>Ведомственная!I22</f>
        <v>424.6</v>
      </c>
    </row>
    <row r="860" spans="1:8">
      <c r="A860" s="205" t="s">
        <v>10</v>
      </c>
      <c r="B860" s="3" t="s">
        <v>43</v>
      </c>
      <c r="C860" s="3" t="s">
        <v>36</v>
      </c>
      <c r="D860" s="3" t="s">
        <v>17</v>
      </c>
      <c r="E860" s="3" t="s">
        <v>34</v>
      </c>
      <c r="F860" s="7">
        <f>Ведомственная!G23</f>
        <v>9</v>
      </c>
      <c r="G860" s="7">
        <f>Ведомственная!H23</f>
        <v>9</v>
      </c>
      <c r="H860" s="7">
        <f>Ведомственная!I23</f>
        <v>9</v>
      </c>
    </row>
    <row r="861" spans="1:8" ht="27" customHeight="1">
      <c r="A861" s="205" t="s">
        <v>37</v>
      </c>
      <c r="B861" s="3" t="s">
        <v>44</v>
      </c>
      <c r="C861" s="3"/>
      <c r="D861" s="50"/>
      <c r="E861" s="50"/>
      <c r="F861" s="7">
        <f>F862</f>
        <v>536.79999999999995</v>
      </c>
      <c r="G861" s="7">
        <f t="shared" ref="G861:H861" si="346">G862</f>
        <v>606.70000000000005</v>
      </c>
      <c r="H861" s="7">
        <f t="shared" si="346"/>
        <v>606.70000000000005</v>
      </c>
    </row>
    <row r="862" spans="1:8" ht="31.5">
      <c r="A862" s="205" t="s">
        <v>22</v>
      </c>
      <c r="B862" s="3" t="s">
        <v>44</v>
      </c>
      <c r="C862" s="3" t="s">
        <v>32</v>
      </c>
      <c r="D862" s="3" t="s">
        <v>17</v>
      </c>
      <c r="E862" s="3" t="s">
        <v>34</v>
      </c>
      <c r="F862" s="7">
        <f>Ведомственная!G25</f>
        <v>536.79999999999995</v>
      </c>
      <c r="G862" s="7">
        <f>Ведомственная!H25</f>
        <v>606.70000000000005</v>
      </c>
      <c r="H862" s="7">
        <f>Ведомственная!I25</f>
        <v>606.70000000000005</v>
      </c>
    </row>
    <row r="863" spans="1:8" ht="27" customHeight="1">
      <c r="A863" s="205" t="s">
        <v>38</v>
      </c>
      <c r="B863" s="3" t="s">
        <v>45</v>
      </c>
      <c r="C863" s="3"/>
      <c r="D863" s="50"/>
      <c r="E863" s="50"/>
      <c r="F863" s="7">
        <f>SUM(F864:F868)</f>
        <v>10282.400000000001</v>
      </c>
      <c r="G863" s="7">
        <f>SUM(G864:G868)</f>
        <v>4817.5</v>
      </c>
      <c r="H863" s="7">
        <f>SUM(H864:H868)</f>
        <v>4817.5</v>
      </c>
    </row>
    <row r="864" spans="1:8" ht="31.5">
      <c r="A864" s="205" t="s">
        <v>22</v>
      </c>
      <c r="B864" s="3" t="s">
        <v>45</v>
      </c>
      <c r="C864" s="3" t="s">
        <v>32</v>
      </c>
      <c r="D864" s="3" t="s">
        <v>17</v>
      </c>
      <c r="E864" s="3" t="s">
        <v>34</v>
      </c>
      <c r="F864" s="7">
        <f>Ведомственная!G27+Ведомственная!G114</f>
        <v>2671.1</v>
      </c>
      <c r="G864" s="7">
        <f>Ведомственная!H27+Ведомственная!H114</f>
        <v>2920</v>
      </c>
      <c r="H864" s="7">
        <f>Ведомственная!I27+Ведомственная!I114</f>
        <v>2920</v>
      </c>
    </row>
    <row r="865" spans="1:8" ht="31.5" hidden="1">
      <c r="A865" s="205" t="s">
        <v>22</v>
      </c>
      <c r="B865" s="3" t="s">
        <v>45</v>
      </c>
      <c r="C865" s="3" t="s">
        <v>32</v>
      </c>
      <c r="D865" s="3" t="s">
        <v>47</v>
      </c>
      <c r="E865" s="3" t="s">
        <v>61</v>
      </c>
      <c r="F865" s="7">
        <f>SUM(Ведомственная!G33)</f>
        <v>0</v>
      </c>
      <c r="G865" s="7">
        <f>SUM(Ведомственная!H33)</f>
        <v>0</v>
      </c>
      <c r="H865" s="7">
        <f>SUM(Ведомственная!I33)</f>
        <v>0</v>
      </c>
    </row>
    <row r="866" spans="1:8">
      <c r="A866" s="205" t="s">
        <v>19</v>
      </c>
      <c r="B866" s="3" t="s">
        <v>45</v>
      </c>
      <c r="C866" s="3" t="s">
        <v>39</v>
      </c>
      <c r="D866" s="3" t="s">
        <v>17</v>
      </c>
      <c r="E866" s="3" t="s">
        <v>34</v>
      </c>
      <c r="F866" s="7">
        <f>Ведомственная!G28</f>
        <v>1897.5</v>
      </c>
      <c r="G866" s="7">
        <f>Ведомственная!H28</f>
        <v>1897.5</v>
      </c>
      <c r="H866" s="7">
        <f>Ведомственная!I28</f>
        <v>1897.5</v>
      </c>
    </row>
    <row r="867" spans="1:8" ht="12.75" customHeight="1">
      <c r="A867" s="240" t="s">
        <v>10</v>
      </c>
      <c r="B867" s="3" t="s">
        <v>45</v>
      </c>
      <c r="C867" s="3" t="s">
        <v>36</v>
      </c>
      <c r="D867" s="3" t="s">
        <v>17</v>
      </c>
      <c r="E867" s="3" t="s">
        <v>34</v>
      </c>
      <c r="F867" s="7">
        <f>Ведомственная!G115</f>
        <v>3284.1</v>
      </c>
      <c r="G867" s="7">
        <f>Ведомственная!H115</f>
        <v>0</v>
      </c>
      <c r="H867" s="7">
        <f>Ведомственная!I115</f>
        <v>0</v>
      </c>
    </row>
    <row r="868" spans="1:8">
      <c r="A868" s="239"/>
      <c r="B868" s="3" t="s">
        <v>45</v>
      </c>
      <c r="C868" s="3" t="s">
        <v>36</v>
      </c>
      <c r="D868" s="3" t="s">
        <v>7</v>
      </c>
      <c r="E868" s="3" t="s">
        <v>9</v>
      </c>
      <c r="F868" s="7">
        <f>Ведомственная!G211</f>
        <v>2429.6999999999998</v>
      </c>
      <c r="G868" s="7">
        <f>Ведомственная!H211</f>
        <v>0</v>
      </c>
      <c r="H868" s="7">
        <f>Ведомственная!I211</f>
        <v>0</v>
      </c>
    </row>
    <row r="869" spans="1:8" ht="49.5" customHeight="1">
      <c r="A869" s="205" t="s">
        <v>89</v>
      </c>
      <c r="B869" s="142" t="s">
        <v>108</v>
      </c>
      <c r="C869" s="142"/>
      <c r="D869" s="50"/>
      <c r="E869" s="50"/>
      <c r="F869" s="7">
        <f>SUM(F870)</f>
        <v>199.1</v>
      </c>
      <c r="G869" s="7">
        <f t="shared" ref="G869:H869" si="347">SUM(G870)</f>
        <v>10.9</v>
      </c>
      <c r="H869" s="7">
        <f t="shared" si="347"/>
        <v>11.8</v>
      </c>
    </row>
    <row r="870" spans="1:8" ht="31.5">
      <c r="A870" s="205" t="s">
        <v>22</v>
      </c>
      <c r="B870" s="142" t="s">
        <v>108</v>
      </c>
      <c r="C870" s="142" t="s">
        <v>32</v>
      </c>
      <c r="D870" s="3" t="s">
        <v>17</v>
      </c>
      <c r="E870" s="3" t="s">
        <v>61</v>
      </c>
      <c r="F870" s="7">
        <f>Ведомственная!G69</f>
        <v>199.1</v>
      </c>
      <c r="G870" s="7">
        <f>Ведомственная!H69</f>
        <v>10.9</v>
      </c>
      <c r="H870" s="7">
        <f>Ведомственная!I69</f>
        <v>11.8</v>
      </c>
    </row>
    <row r="871" spans="1:8" ht="31.5">
      <c r="A871" s="205" t="s">
        <v>587</v>
      </c>
      <c r="B871" s="142" t="s">
        <v>111</v>
      </c>
      <c r="C871" s="142"/>
      <c r="D871" s="3"/>
      <c r="E871" s="3"/>
      <c r="F871" s="7">
        <f>F872+F873+F874</f>
        <v>10466.299999999999</v>
      </c>
      <c r="G871" s="7">
        <f t="shared" ref="G871:H871" si="348">G872+G873+G874</f>
        <v>6877.7</v>
      </c>
      <c r="H871" s="7">
        <f t="shared" si="348"/>
        <v>7273.8</v>
      </c>
    </row>
    <row r="872" spans="1:8" ht="63">
      <c r="A872" s="2" t="s">
        <v>21</v>
      </c>
      <c r="B872" s="142" t="s">
        <v>111</v>
      </c>
      <c r="C872" s="142" t="s">
        <v>31</v>
      </c>
      <c r="D872" s="3" t="s">
        <v>24</v>
      </c>
      <c r="E872" s="3" t="s">
        <v>7</v>
      </c>
      <c r="F872" s="7">
        <f>Ведомственная!G120</f>
        <v>6372.2</v>
      </c>
      <c r="G872" s="7">
        <f>Ведомственная!H120</f>
        <v>6877.7</v>
      </c>
      <c r="H872" s="7">
        <f>Ведомственная!I120</f>
        <v>7273.8</v>
      </c>
    </row>
    <row r="873" spans="1:8" ht="31.5">
      <c r="A873" s="205" t="s">
        <v>22</v>
      </c>
      <c r="B873" s="142" t="s">
        <v>111</v>
      </c>
      <c r="C873" s="142" t="s">
        <v>32</v>
      </c>
      <c r="D873" s="3" t="s">
        <v>24</v>
      </c>
      <c r="E873" s="3" t="s">
        <v>7</v>
      </c>
      <c r="F873" s="7">
        <f>Ведомственная!G121</f>
        <v>4094.1</v>
      </c>
      <c r="G873" s="7">
        <f>Ведомственная!H121</f>
        <v>0</v>
      </c>
      <c r="H873" s="7">
        <f>Ведомственная!I121</f>
        <v>0</v>
      </c>
    </row>
    <row r="874" spans="1:8">
      <c r="A874" s="205" t="s">
        <v>10</v>
      </c>
      <c r="B874" s="142" t="s">
        <v>111</v>
      </c>
      <c r="C874" s="142" t="s">
        <v>36</v>
      </c>
      <c r="D874" s="3" t="s">
        <v>24</v>
      </c>
      <c r="E874" s="3" t="s">
        <v>7</v>
      </c>
      <c r="F874" s="7">
        <f>Ведомственная!G122</f>
        <v>0</v>
      </c>
      <c r="G874" s="7">
        <f>Ведомственная!H122</f>
        <v>0</v>
      </c>
      <c r="H874" s="7">
        <f>Ведомственная!I122</f>
        <v>0</v>
      </c>
    </row>
    <row r="875" spans="1:8" ht="37.5" customHeight="1">
      <c r="A875" s="2" t="s">
        <v>640</v>
      </c>
      <c r="B875" s="142" t="s">
        <v>639</v>
      </c>
      <c r="C875" s="142"/>
      <c r="D875" s="3"/>
      <c r="E875" s="3"/>
      <c r="F875" s="7">
        <f>SUM(F876:F879)</f>
        <v>481.6</v>
      </c>
      <c r="G875" s="7">
        <f>SUM(G876:G879)</f>
        <v>0</v>
      </c>
      <c r="H875" s="7">
        <f>SUM(H876:H879)</f>
        <v>0</v>
      </c>
    </row>
    <row r="876" spans="1:8">
      <c r="A876" s="231" t="s">
        <v>10</v>
      </c>
      <c r="B876" s="142" t="s">
        <v>639</v>
      </c>
      <c r="C876" s="142" t="s">
        <v>36</v>
      </c>
      <c r="D876" s="3" t="s">
        <v>24</v>
      </c>
      <c r="E876" s="3" t="s">
        <v>64</v>
      </c>
      <c r="F876" s="7">
        <f>Ведомственная!G139</f>
        <v>200</v>
      </c>
      <c r="G876" s="7">
        <f>Ведомственная!H139</f>
        <v>0</v>
      </c>
      <c r="H876" s="7">
        <f>Ведомственная!I139</f>
        <v>0</v>
      </c>
    </row>
    <row r="877" spans="1:8">
      <c r="A877" s="232"/>
      <c r="B877" s="223" t="s">
        <v>639</v>
      </c>
      <c r="C877" s="223" t="s">
        <v>36</v>
      </c>
      <c r="D877" s="3" t="s">
        <v>7</v>
      </c>
      <c r="E877" s="3" t="s">
        <v>12</v>
      </c>
      <c r="F877" s="7">
        <f>Ведомственная!G335</f>
        <v>0.6</v>
      </c>
      <c r="G877" s="7">
        <f>Ведомственная!H335</f>
        <v>0</v>
      </c>
      <c r="H877" s="7">
        <f>Ведомственная!I335</f>
        <v>0</v>
      </c>
    </row>
    <row r="878" spans="1:8">
      <c r="A878" s="233"/>
      <c r="B878" s="152" t="s">
        <v>639</v>
      </c>
      <c r="C878" s="152" t="s">
        <v>36</v>
      </c>
      <c r="D878" s="3" t="s">
        <v>61</v>
      </c>
      <c r="E878" s="3" t="s">
        <v>24</v>
      </c>
      <c r="F878" s="7">
        <f>Ведомственная!G510</f>
        <v>0</v>
      </c>
      <c r="G878" s="7">
        <f>Ведомственная!H510</f>
        <v>0</v>
      </c>
      <c r="H878" s="7">
        <f>Ведомственная!I510</f>
        <v>0</v>
      </c>
    </row>
    <row r="879" spans="1:8">
      <c r="A879" s="234"/>
      <c r="B879" s="217" t="s">
        <v>639</v>
      </c>
      <c r="C879" s="217" t="s">
        <v>36</v>
      </c>
      <c r="D879" s="3" t="s">
        <v>26</v>
      </c>
      <c r="E879" s="3" t="s">
        <v>24</v>
      </c>
      <c r="F879" s="7">
        <f>Ведомственная!G541</f>
        <v>281</v>
      </c>
      <c r="G879" s="7">
        <f>Ведомственная!H541</f>
        <v>0</v>
      </c>
      <c r="H879" s="7">
        <f>Ведомственная!I541</f>
        <v>0</v>
      </c>
    </row>
    <row r="880" spans="1:8" ht="165.75" customHeight="1">
      <c r="A880" s="143" t="s">
        <v>784</v>
      </c>
      <c r="B880" s="142" t="s">
        <v>126</v>
      </c>
      <c r="C880" s="20"/>
      <c r="D880" s="50"/>
      <c r="E880" s="50"/>
      <c r="F880" s="7">
        <f>SUM(F881:F882)</f>
        <v>325.10000000000002</v>
      </c>
      <c r="G880" s="7">
        <f t="shared" ref="G880:H880" si="349">SUM(G881:G882)</f>
        <v>325.10000000000002</v>
      </c>
      <c r="H880" s="7">
        <f t="shared" si="349"/>
        <v>325.10000000000002</v>
      </c>
    </row>
    <row r="881" spans="1:11" ht="63">
      <c r="A881" s="2" t="s">
        <v>21</v>
      </c>
      <c r="B881" s="142" t="s">
        <v>126</v>
      </c>
      <c r="C881" s="142" t="s">
        <v>31</v>
      </c>
      <c r="D881" s="142" t="s">
        <v>17</v>
      </c>
      <c r="E881" s="142" t="s">
        <v>7</v>
      </c>
      <c r="F881" s="7">
        <f>Ведомственная!G64</f>
        <v>308.3</v>
      </c>
      <c r="G881" s="7">
        <f>Ведомственная!H64</f>
        <v>308.3</v>
      </c>
      <c r="H881" s="7">
        <f>Ведомственная!I64</f>
        <v>308.3</v>
      </c>
    </row>
    <row r="882" spans="1:11" ht="31.5">
      <c r="A882" s="205" t="s">
        <v>22</v>
      </c>
      <c r="B882" s="142" t="s">
        <v>126</v>
      </c>
      <c r="C882" s="142" t="s">
        <v>32</v>
      </c>
      <c r="D882" s="142" t="s">
        <v>17</v>
      </c>
      <c r="E882" s="142" t="s">
        <v>7</v>
      </c>
      <c r="F882" s="7">
        <f>Ведомственная!G65</f>
        <v>16.8</v>
      </c>
      <c r="G882" s="7">
        <f>Ведомственная!H65</f>
        <v>16.8</v>
      </c>
      <c r="H882" s="7">
        <f>Ведомственная!I65</f>
        <v>16.8</v>
      </c>
    </row>
    <row r="883" spans="1:11" ht="47.25">
      <c r="A883" s="205" t="s">
        <v>286</v>
      </c>
      <c r="B883" s="142" t="s">
        <v>285</v>
      </c>
      <c r="C883" s="142"/>
      <c r="D883" s="142"/>
      <c r="E883" s="142"/>
      <c r="F883" s="7">
        <f>SUM(F884:F885)</f>
        <v>2367.9</v>
      </c>
      <c r="G883" s="7">
        <f t="shared" ref="G883:H883" si="350">SUM(G884:G885)</f>
        <v>2367.9</v>
      </c>
      <c r="H883" s="7">
        <f t="shared" si="350"/>
        <v>2367.9</v>
      </c>
    </row>
    <row r="884" spans="1:11" ht="63">
      <c r="A884" s="2" t="s">
        <v>21</v>
      </c>
      <c r="B884" s="142" t="s">
        <v>285</v>
      </c>
      <c r="C884" s="142" t="s">
        <v>31</v>
      </c>
      <c r="D884" s="142" t="s">
        <v>24</v>
      </c>
      <c r="E884" s="142" t="s">
        <v>7</v>
      </c>
      <c r="F884" s="7">
        <f>Ведомственная!G124</f>
        <v>2367.9</v>
      </c>
      <c r="G884" s="7">
        <f>Ведомственная!H124</f>
        <v>2367.9</v>
      </c>
      <c r="H884" s="7">
        <f>Ведомственная!I124</f>
        <v>2367.9</v>
      </c>
    </row>
    <row r="885" spans="1:11" ht="31.5" hidden="1">
      <c r="A885" s="205" t="s">
        <v>22</v>
      </c>
      <c r="B885" s="151" t="s">
        <v>285</v>
      </c>
      <c r="C885" s="151" t="s">
        <v>32</v>
      </c>
      <c r="D885" s="151" t="s">
        <v>24</v>
      </c>
      <c r="E885" s="151" t="s">
        <v>7</v>
      </c>
      <c r="F885" s="7">
        <f>Ведомственная!G125</f>
        <v>0</v>
      </c>
      <c r="G885" s="7">
        <f>Ведомственная!H125</f>
        <v>0</v>
      </c>
      <c r="H885" s="7">
        <f>Ведомственная!I125</f>
        <v>0</v>
      </c>
    </row>
    <row r="886" spans="1:11" ht="47.25">
      <c r="A886" s="205" t="s">
        <v>287</v>
      </c>
      <c r="B886" s="142" t="s">
        <v>127</v>
      </c>
      <c r="C886" s="20"/>
      <c r="D886" s="50"/>
      <c r="E886" s="50"/>
      <c r="F886" s="7">
        <f>SUM(F887:F888)</f>
        <v>293.8</v>
      </c>
      <c r="G886" s="7">
        <f t="shared" ref="G886:H886" si="351">SUM(G887:G888)</f>
        <v>293.8</v>
      </c>
      <c r="H886" s="7">
        <f t="shared" si="351"/>
        <v>293.8</v>
      </c>
    </row>
    <row r="887" spans="1:11" ht="54" customHeight="1">
      <c r="A887" s="209" t="s">
        <v>21</v>
      </c>
      <c r="B887" s="142" t="s">
        <v>127</v>
      </c>
      <c r="C887" s="142" t="s">
        <v>31</v>
      </c>
      <c r="D887" s="142" t="s">
        <v>61</v>
      </c>
      <c r="E887" s="142" t="s">
        <v>61</v>
      </c>
      <c r="F887" s="7">
        <f>SUM(Ведомственная!G527)</f>
        <v>284.3</v>
      </c>
      <c r="G887" s="7">
        <f>SUM(Ведомственная!H527)</f>
        <v>284.3</v>
      </c>
      <c r="H887" s="7">
        <f>SUM(Ведомственная!I527)</f>
        <v>284.3</v>
      </c>
    </row>
    <row r="888" spans="1:11" ht="31.5">
      <c r="A888" s="205" t="s">
        <v>22</v>
      </c>
      <c r="B888" s="142" t="s">
        <v>127</v>
      </c>
      <c r="C888" s="142" t="s">
        <v>32</v>
      </c>
      <c r="D888" s="142" t="s">
        <v>61</v>
      </c>
      <c r="E888" s="142" t="s">
        <v>61</v>
      </c>
      <c r="F888" s="7">
        <f>SUM(Ведомственная!G528)</f>
        <v>9.5</v>
      </c>
      <c r="G888" s="7">
        <f>SUM(Ведомственная!H528)</f>
        <v>9.5</v>
      </c>
      <c r="H888" s="7">
        <f>SUM(Ведомственная!I528)</f>
        <v>9.5</v>
      </c>
    </row>
    <row r="889" spans="1:11">
      <c r="A889" s="59" t="s">
        <v>112</v>
      </c>
      <c r="B889" s="52"/>
      <c r="C889" s="55"/>
      <c r="D889" s="55"/>
      <c r="E889" s="55"/>
      <c r="F889" s="54"/>
      <c r="G889" s="58">
        <v>130000</v>
      </c>
      <c r="H889" s="58">
        <v>250000</v>
      </c>
      <c r="J889" s="95"/>
      <c r="K889" s="95"/>
    </row>
    <row r="890" spans="1:11" ht="18" customHeight="1">
      <c r="A890" s="60" t="s">
        <v>81</v>
      </c>
      <c r="B890" s="61"/>
      <c r="C890" s="61"/>
      <c r="D890" s="61"/>
      <c r="E890" s="61"/>
      <c r="F890" s="62">
        <f>F8+F30+F41+F50+F63+F78+F93+F117+F139+F153+F190+F195+F200+F214+F222+F227+F241+F250+F276+F302+F313+F374+F391+F400+F418+F554+F559+F613++F782+F787+F841+F889+F36+F836</f>
        <v>9217382.7999999989</v>
      </c>
      <c r="G890" s="62">
        <f>G8+G30+G41+G50+G63+G78+G93+G117+G139+G153+G190+G195+G200+G214+G222+G227+G241+G250+G276+G302+G313+G374+G391+G400+G418+G554+G559+G613++G782+G787+G841+G889+G36+G836</f>
        <v>9247372.3000000007</v>
      </c>
      <c r="H890" s="62">
        <f>H8+H30+H41+H50+H63+H78+H93+H117+H139+H153+H190+H195+H200+H214+H222+H227+H241+H250+H276+H302+H313+H374+H391+H400+H418+H554+H559+H613++H782+H787+H841+H889+H36+H836</f>
        <v>10238203.200000001</v>
      </c>
    </row>
    <row r="891" spans="1:11" hidden="1"/>
    <row r="892" spans="1:11" hidden="1">
      <c r="F892" s="25">
        <f>Ведомственная!G1283</f>
        <v>9217382.7999999989</v>
      </c>
      <c r="G892" s="25">
        <f>Ведомственная!H1283</f>
        <v>9247372.3000000007</v>
      </c>
      <c r="H892" s="25">
        <f>Ведомственная!I1283</f>
        <v>10238203.199999999</v>
      </c>
    </row>
    <row r="893" spans="1:11" hidden="1"/>
    <row r="894" spans="1:11" hidden="1">
      <c r="F894" s="25">
        <f>F892-F890</f>
        <v>0</v>
      </c>
      <c r="G894" s="25">
        <f t="shared" ref="G894" si="352">G892-G890</f>
        <v>0</v>
      </c>
      <c r="H894" s="25">
        <f>H892-H890</f>
        <v>0</v>
      </c>
    </row>
    <row r="895" spans="1:11" hidden="1"/>
    <row r="896" spans="1:11" hidden="1"/>
    <row r="897" hidden="1"/>
    <row r="898" hidden="1"/>
    <row r="899" hidden="1"/>
  </sheetData>
  <mergeCells count="50">
    <mergeCell ref="A779:A781"/>
    <mergeCell ref="A776:A778"/>
    <mergeCell ref="A552:A553"/>
    <mergeCell ref="A867:A868"/>
    <mergeCell ref="A694:A696"/>
    <mergeCell ref="A740:A741"/>
    <mergeCell ref="A817:A818"/>
    <mergeCell ref="A831:A832"/>
    <mergeCell ref="A825:A826"/>
    <mergeCell ref="A720:A721"/>
    <mergeCell ref="A829:A830"/>
    <mergeCell ref="A722:A723"/>
    <mergeCell ref="A728:A729"/>
    <mergeCell ref="A730:A732"/>
    <mergeCell ref="A726:A727"/>
    <mergeCell ref="A737:A738"/>
    <mergeCell ref="A611:A612"/>
    <mergeCell ref="A686:A688"/>
    <mergeCell ref="A683:A685"/>
    <mergeCell ref="A647:A648"/>
    <mergeCell ref="A667:A668"/>
    <mergeCell ref="A5:H5"/>
    <mergeCell ref="A456:A458"/>
    <mergeCell ref="A459:A462"/>
    <mergeCell ref="A508:A510"/>
    <mergeCell ref="A503:A505"/>
    <mergeCell ref="A364:A365"/>
    <mergeCell ref="A347:A348"/>
    <mergeCell ref="A274:A275"/>
    <mergeCell ref="A344:A345"/>
    <mergeCell ref="A131:A132"/>
    <mergeCell ref="A372:A373"/>
    <mergeCell ref="A367:A368"/>
    <mergeCell ref="A126:A127"/>
    <mergeCell ref="A876:A879"/>
    <mergeCell ref="A28:A29"/>
    <mergeCell ref="A586:A587"/>
    <mergeCell ref="A72:A74"/>
    <mergeCell ref="A328:A329"/>
    <mergeCell ref="A322:A323"/>
    <mergeCell ref="A335:A336"/>
    <mergeCell ref="A319:A320"/>
    <mergeCell ref="A325:A326"/>
    <mergeCell ref="A353:A354"/>
    <mergeCell ref="A350:A351"/>
    <mergeCell ref="A359:A360"/>
    <mergeCell ref="A338:A339"/>
    <mergeCell ref="A356:A357"/>
    <mergeCell ref="A341:A342"/>
    <mergeCell ref="A690:A693"/>
  </mergeCells>
  <pageMargins left="0.51181102362204722" right="0.31496062992125984" top="0.59055118110236227" bottom="0" header="0.11811023622047245" footer="0"/>
  <pageSetup paperSize="9" scale="83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K1291"/>
  <sheetViews>
    <sheetView tabSelected="1" topLeftCell="A7" zoomScale="90" zoomScaleNormal="90" workbookViewId="0">
      <pane xSplit="2" ySplit="2" topLeftCell="C402" activePane="bottomRight" state="frozen"/>
      <selection activeCell="A7" sqref="A7"/>
      <selection pane="topRight" activeCell="C7" sqref="C7"/>
      <selection pane="bottomLeft" activeCell="A9" sqref="A9"/>
      <selection pane="bottomRight" activeCell="F1299" sqref="F1299"/>
    </sheetView>
  </sheetViews>
  <sheetFormatPr defaultRowHeight="15.75" outlineLevelRow="1"/>
  <cols>
    <col min="1" max="1" width="80.85546875" style="13" customWidth="1"/>
    <col min="2" max="2" width="7.42578125" style="9" customWidth="1"/>
    <col min="3" max="3" width="7.28515625" style="14" customWidth="1"/>
    <col min="4" max="4" width="7.42578125" style="14" customWidth="1"/>
    <col min="5" max="5" width="15.5703125" style="14" customWidth="1"/>
    <col min="6" max="6" width="9.7109375" style="14" customWidth="1"/>
    <col min="7" max="8" width="20.140625" style="14" customWidth="1"/>
    <col min="9" max="9" width="18.42578125" style="14" customWidth="1"/>
    <col min="10" max="10" width="10.140625" style="6" bestFit="1" customWidth="1"/>
    <col min="11" max="11" width="14.28515625" style="6" customWidth="1"/>
    <col min="12" max="16384" width="9.140625" style="6"/>
  </cols>
  <sheetData>
    <row r="1" spans="1:9">
      <c r="A1" s="8"/>
      <c r="H1" s="1"/>
      <c r="I1" s="157" t="s">
        <v>674</v>
      </c>
    </row>
    <row r="2" spans="1:9">
      <c r="A2" s="12"/>
      <c r="H2" s="1"/>
      <c r="I2" s="164" t="s">
        <v>671</v>
      </c>
    </row>
    <row r="3" spans="1:9">
      <c r="H3" s="1"/>
      <c r="I3" s="164" t="s">
        <v>672</v>
      </c>
    </row>
    <row r="4" spans="1:9">
      <c r="H4" s="161"/>
      <c r="I4" s="164" t="s">
        <v>901</v>
      </c>
    </row>
    <row r="5" spans="1:9">
      <c r="B5" s="15" t="s">
        <v>676</v>
      </c>
    </row>
    <row r="6" spans="1:9">
      <c r="B6" s="16"/>
      <c r="I6" s="14" t="s">
        <v>105</v>
      </c>
    </row>
    <row r="7" spans="1:9">
      <c r="A7" s="257" t="s">
        <v>0</v>
      </c>
      <c r="B7" s="258" t="s">
        <v>1</v>
      </c>
      <c r="C7" s="258"/>
      <c r="D7" s="258"/>
      <c r="E7" s="258"/>
      <c r="F7" s="258"/>
      <c r="G7" s="254" t="s">
        <v>125</v>
      </c>
      <c r="H7" s="254" t="s">
        <v>561</v>
      </c>
      <c r="I7" s="254" t="s">
        <v>677</v>
      </c>
    </row>
    <row r="8" spans="1:9" ht="47.25">
      <c r="A8" s="257"/>
      <c r="B8" s="3" t="s">
        <v>2</v>
      </c>
      <c r="C8" s="18" t="s">
        <v>3</v>
      </c>
      <c r="D8" s="18" t="s">
        <v>4</v>
      </c>
      <c r="E8" s="18" t="s">
        <v>5</v>
      </c>
      <c r="F8" s="18" t="s">
        <v>54</v>
      </c>
      <c r="G8" s="255"/>
      <c r="H8" s="255"/>
      <c r="I8" s="256"/>
    </row>
    <row r="9" spans="1:9" s="19" customFormat="1">
      <c r="A9" s="60" t="s">
        <v>673</v>
      </c>
      <c r="B9" s="61" t="s">
        <v>28</v>
      </c>
      <c r="C9" s="119"/>
      <c r="D9" s="119"/>
      <c r="E9" s="119"/>
      <c r="F9" s="119"/>
      <c r="G9" s="62">
        <f>SUM(G10)+G30</f>
        <v>44845.2</v>
      </c>
      <c r="H9" s="62">
        <f>SUM(H10)+H30</f>
        <v>45601.4</v>
      </c>
      <c r="I9" s="62">
        <f>SUM(I10)+I30</f>
        <v>45601.4</v>
      </c>
    </row>
    <row r="10" spans="1:9">
      <c r="A10" s="183" t="s">
        <v>29</v>
      </c>
      <c r="B10" s="3"/>
      <c r="C10" s="3" t="s">
        <v>17</v>
      </c>
      <c r="D10" s="3"/>
      <c r="E10" s="3"/>
      <c r="F10" s="3"/>
      <c r="G10" s="5">
        <f>SUM(G11+G19)</f>
        <v>44845.2</v>
      </c>
      <c r="H10" s="5">
        <f>SUM(H11+H19)</f>
        <v>45601.4</v>
      </c>
      <c r="I10" s="5">
        <f>SUM(I11+I19)</f>
        <v>45601.4</v>
      </c>
    </row>
    <row r="11" spans="1:9" ht="47.25">
      <c r="A11" s="183" t="s">
        <v>30</v>
      </c>
      <c r="B11" s="3"/>
      <c r="C11" s="3" t="s">
        <v>17</v>
      </c>
      <c r="D11" s="3" t="s">
        <v>24</v>
      </c>
      <c r="E11" s="3"/>
      <c r="F11" s="3"/>
      <c r="G11" s="5">
        <f>SUM(G12)</f>
        <v>39188.199999999997</v>
      </c>
      <c r="H11" s="5">
        <f>SUM(H12)</f>
        <v>39743.599999999999</v>
      </c>
      <c r="I11" s="5">
        <f>SUM(I12)</f>
        <v>39743.599999999999</v>
      </c>
    </row>
    <row r="12" spans="1:9" s="92" customFormat="1">
      <c r="A12" s="84" t="s">
        <v>82</v>
      </c>
      <c r="B12" s="93"/>
      <c r="C12" s="93" t="s">
        <v>17</v>
      </c>
      <c r="D12" s="93" t="s">
        <v>24</v>
      </c>
      <c r="E12" s="93" t="s">
        <v>83</v>
      </c>
      <c r="F12" s="93"/>
      <c r="G12" s="94">
        <f>SUM(G13)+G17</f>
        <v>39188.199999999997</v>
      </c>
      <c r="H12" s="94">
        <f>SUM(H13)+H17</f>
        <v>39743.599999999999</v>
      </c>
      <c r="I12" s="94">
        <f>SUM(I13)+I17</f>
        <v>39743.599999999999</v>
      </c>
    </row>
    <row r="13" spans="1:9">
      <c r="A13" s="183" t="s">
        <v>27</v>
      </c>
      <c r="B13" s="3"/>
      <c r="C13" s="3" t="s">
        <v>17</v>
      </c>
      <c r="D13" s="3" t="s">
        <v>24</v>
      </c>
      <c r="E13" s="3" t="s">
        <v>41</v>
      </c>
      <c r="F13" s="3"/>
      <c r="G13" s="5">
        <f>SUM(G14+G15)+G16</f>
        <v>33579.199999999997</v>
      </c>
      <c r="H13" s="5">
        <f>SUM(H14+H15)+H16</f>
        <v>34134.6</v>
      </c>
      <c r="I13" s="5">
        <f>SUM(I14+I15)+I16</f>
        <v>34134.6</v>
      </c>
    </row>
    <row r="14" spans="1:9" ht="47.25">
      <c r="A14" s="2" t="s">
        <v>21</v>
      </c>
      <c r="B14" s="3"/>
      <c r="C14" s="3" t="s">
        <v>17</v>
      </c>
      <c r="D14" s="3" t="s">
        <v>24</v>
      </c>
      <c r="E14" s="3" t="s">
        <v>41</v>
      </c>
      <c r="F14" s="3" t="s">
        <v>31</v>
      </c>
      <c r="G14" s="5">
        <v>33564.199999999997</v>
      </c>
      <c r="H14" s="5">
        <v>34119.599999999999</v>
      </c>
      <c r="I14" s="5">
        <v>34119.599999999999</v>
      </c>
    </row>
    <row r="15" spans="1:9" ht="31.5">
      <c r="A15" s="183" t="s">
        <v>22</v>
      </c>
      <c r="B15" s="3"/>
      <c r="C15" s="3" t="s">
        <v>17</v>
      </c>
      <c r="D15" s="3" t="s">
        <v>24</v>
      </c>
      <c r="E15" s="3" t="s">
        <v>41</v>
      </c>
      <c r="F15" s="3" t="s">
        <v>32</v>
      </c>
      <c r="G15" s="7">
        <v>15</v>
      </c>
      <c r="H15" s="7">
        <v>15</v>
      </c>
      <c r="I15" s="7">
        <v>15</v>
      </c>
    </row>
    <row r="16" spans="1:9" hidden="1">
      <c r="A16" s="183" t="s">
        <v>19</v>
      </c>
      <c r="B16" s="3"/>
      <c r="C16" s="3" t="s">
        <v>17</v>
      </c>
      <c r="D16" s="3" t="s">
        <v>24</v>
      </c>
      <c r="E16" s="3" t="s">
        <v>41</v>
      </c>
      <c r="F16" s="3" t="s">
        <v>39</v>
      </c>
      <c r="G16" s="7"/>
      <c r="H16" s="7"/>
      <c r="I16" s="7"/>
    </row>
    <row r="17" spans="1:9" ht="31.5">
      <c r="A17" s="183" t="s">
        <v>772</v>
      </c>
      <c r="B17" s="3"/>
      <c r="C17" s="3" t="s">
        <v>17</v>
      </c>
      <c r="D17" s="3" t="s">
        <v>24</v>
      </c>
      <c r="E17" s="3" t="s">
        <v>42</v>
      </c>
      <c r="F17" s="3"/>
      <c r="G17" s="5">
        <f>SUM(G18)</f>
        <v>5609</v>
      </c>
      <c r="H17" s="5">
        <f>SUM(H18)</f>
        <v>5609</v>
      </c>
      <c r="I17" s="5">
        <f>SUM(I18)</f>
        <v>5609</v>
      </c>
    </row>
    <row r="18" spans="1:9" ht="47.25">
      <c r="A18" s="2" t="s">
        <v>21</v>
      </c>
      <c r="B18" s="3"/>
      <c r="C18" s="3" t="s">
        <v>17</v>
      </c>
      <c r="D18" s="3" t="s">
        <v>24</v>
      </c>
      <c r="E18" s="3" t="s">
        <v>42</v>
      </c>
      <c r="F18" s="3" t="s">
        <v>31</v>
      </c>
      <c r="G18" s="5">
        <v>5609</v>
      </c>
      <c r="H18" s="5">
        <v>5609</v>
      </c>
      <c r="I18" s="5">
        <v>5609</v>
      </c>
    </row>
    <row r="19" spans="1:9">
      <c r="A19" s="183" t="s">
        <v>33</v>
      </c>
      <c r="B19" s="3"/>
      <c r="C19" s="3" t="s">
        <v>17</v>
      </c>
      <c r="D19" s="3" t="s">
        <v>34</v>
      </c>
      <c r="E19" s="3"/>
      <c r="F19" s="3"/>
      <c r="G19" s="5">
        <f>SUM(G20)</f>
        <v>5657</v>
      </c>
      <c r="H19" s="5">
        <f>SUM(H20)</f>
        <v>5857.8</v>
      </c>
      <c r="I19" s="5">
        <f>SUM(I20)</f>
        <v>5857.8</v>
      </c>
    </row>
    <row r="20" spans="1:9" s="92" customFormat="1">
      <c r="A20" s="84" t="s">
        <v>82</v>
      </c>
      <c r="B20" s="93"/>
      <c r="C20" s="93" t="s">
        <v>17</v>
      </c>
      <c r="D20" s="93" t="s">
        <v>34</v>
      </c>
      <c r="E20" s="93" t="s">
        <v>83</v>
      </c>
      <c r="F20" s="93"/>
      <c r="G20" s="94">
        <f>SUM(G21+G24+G26)</f>
        <v>5657</v>
      </c>
      <c r="H20" s="94">
        <f>SUM(H21+H24+H26)</f>
        <v>5857.8</v>
      </c>
      <c r="I20" s="94">
        <f>SUM(I21+I24+I26)</f>
        <v>5857.8</v>
      </c>
    </row>
    <row r="21" spans="1:9">
      <c r="A21" s="183" t="s">
        <v>35</v>
      </c>
      <c r="B21" s="3"/>
      <c r="C21" s="3" t="s">
        <v>17</v>
      </c>
      <c r="D21" s="3" t="s">
        <v>34</v>
      </c>
      <c r="E21" s="3" t="s">
        <v>43</v>
      </c>
      <c r="F21" s="3"/>
      <c r="G21" s="7">
        <f>SUM(G22:G23)</f>
        <v>551.6</v>
      </c>
      <c r="H21" s="7">
        <f>SUM(H22:H23)</f>
        <v>433.6</v>
      </c>
      <c r="I21" s="7">
        <f>SUM(I22:I23)</f>
        <v>433.6</v>
      </c>
    </row>
    <row r="22" spans="1:9" ht="31.5">
      <c r="A22" s="183" t="s">
        <v>22</v>
      </c>
      <c r="B22" s="3"/>
      <c r="C22" s="3" t="s">
        <v>17</v>
      </c>
      <c r="D22" s="3" t="s">
        <v>34</v>
      </c>
      <c r="E22" s="3" t="s">
        <v>43</v>
      </c>
      <c r="F22" s="3" t="s">
        <v>32</v>
      </c>
      <c r="G22" s="7">
        <v>542.6</v>
      </c>
      <c r="H22" s="7">
        <v>424.6</v>
      </c>
      <c r="I22" s="7">
        <v>424.6</v>
      </c>
    </row>
    <row r="23" spans="1:9">
      <c r="A23" s="183" t="s">
        <v>10</v>
      </c>
      <c r="B23" s="3"/>
      <c r="C23" s="3" t="s">
        <v>17</v>
      </c>
      <c r="D23" s="3" t="s">
        <v>34</v>
      </c>
      <c r="E23" s="3" t="s">
        <v>43</v>
      </c>
      <c r="F23" s="3" t="s">
        <v>36</v>
      </c>
      <c r="G23" s="7">
        <v>9</v>
      </c>
      <c r="H23" s="7">
        <v>9</v>
      </c>
      <c r="I23" s="7">
        <v>9</v>
      </c>
    </row>
    <row r="24" spans="1:9" ht="31.5">
      <c r="A24" s="183" t="s">
        <v>37</v>
      </c>
      <c r="B24" s="3"/>
      <c r="C24" s="3" t="s">
        <v>17</v>
      </c>
      <c r="D24" s="3" t="s">
        <v>34</v>
      </c>
      <c r="E24" s="3" t="s">
        <v>44</v>
      </c>
      <c r="F24" s="3"/>
      <c r="G24" s="7">
        <f>SUM(G25)</f>
        <v>536.79999999999995</v>
      </c>
      <c r="H24" s="7">
        <f>SUM(H25)</f>
        <v>606.70000000000005</v>
      </c>
      <c r="I24" s="7">
        <f>SUM(I25)</f>
        <v>606.70000000000005</v>
      </c>
    </row>
    <row r="25" spans="1:9" ht="31.5">
      <c r="A25" s="183" t="s">
        <v>22</v>
      </c>
      <c r="B25" s="3"/>
      <c r="C25" s="3" t="s">
        <v>17</v>
      </c>
      <c r="D25" s="3" t="s">
        <v>34</v>
      </c>
      <c r="E25" s="3" t="s">
        <v>44</v>
      </c>
      <c r="F25" s="3" t="s">
        <v>32</v>
      </c>
      <c r="G25" s="7">
        <v>536.79999999999995</v>
      </c>
      <c r="H25" s="7">
        <v>606.70000000000005</v>
      </c>
      <c r="I25" s="7">
        <v>606.70000000000005</v>
      </c>
    </row>
    <row r="26" spans="1:9" ht="31.5">
      <c r="A26" s="183" t="s">
        <v>38</v>
      </c>
      <c r="B26" s="3"/>
      <c r="C26" s="3" t="s">
        <v>17</v>
      </c>
      <c r="D26" s="3" t="s">
        <v>34</v>
      </c>
      <c r="E26" s="3" t="s">
        <v>45</v>
      </c>
      <c r="F26" s="3"/>
      <c r="G26" s="5">
        <f>SUM(G27:G28)</f>
        <v>4568.6000000000004</v>
      </c>
      <c r="H26" s="5">
        <f>SUM(H27:H28)</f>
        <v>4817.5</v>
      </c>
      <c r="I26" s="5">
        <f>SUM(I27:I28)</f>
        <v>4817.5</v>
      </c>
    </row>
    <row r="27" spans="1:9" ht="31.5">
      <c r="A27" s="183" t="s">
        <v>22</v>
      </c>
      <c r="B27" s="3"/>
      <c r="C27" s="3" t="s">
        <v>17</v>
      </c>
      <c r="D27" s="3" t="s">
        <v>34</v>
      </c>
      <c r="E27" s="3" t="s">
        <v>45</v>
      </c>
      <c r="F27" s="3" t="s">
        <v>32</v>
      </c>
      <c r="G27" s="5">
        <v>2671.1</v>
      </c>
      <c r="H27" s="5">
        <v>2920</v>
      </c>
      <c r="I27" s="5">
        <v>2920</v>
      </c>
    </row>
    <row r="28" spans="1:9">
      <c r="A28" s="183" t="s">
        <v>19</v>
      </c>
      <c r="B28" s="3"/>
      <c r="C28" s="3" t="s">
        <v>17</v>
      </c>
      <c r="D28" s="3" t="s">
        <v>34</v>
      </c>
      <c r="E28" s="3" t="s">
        <v>45</v>
      </c>
      <c r="F28" s="3" t="s">
        <v>39</v>
      </c>
      <c r="G28" s="5">
        <v>1897.5</v>
      </c>
      <c r="H28" s="5">
        <v>1897.5</v>
      </c>
      <c r="I28" s="5">
        <v>1897.5</v>
      </c>
    </row>
    <row r="29" spans="1:9">
      <c r="A29" s="183" t="s">
        <v>46</v>
      </c>
      <c r="B29" s="3"/>
      <c r="C29" s="3" t="s">
        <v>47</v>
      </c>
      <c r="D29" s="3"/>
      <c r="E29" s="3"/>
      <c r="F29" s="3"/>
      <c r="G29" s="5">
        <f t="shared" ref="G29:I32" si="0">SUM(G30)</f>
        <v>0</v>
      </c>
      <c r="H29" s="5">
        <f t="shared" si="0"/>
        <v>0</v>
      </c>
      <c r="I29" s="5">
        <f t="shared" si="0"/>
        <v>0</v>
      </c>
    </row>
    <row r="30" spans="1:9" hidden="1">
      <c r="A30" s="2" t="s">
        <v>113</v>
      </c>
      <c r="B30" s="18"/>
      <c r="C30" s="184" t="s">
        <v>47</v>
      </c>
      <c r="D30" s="184" t="s">
        <v>61</v>
      </c>
      <c r="E30" s="3"/>
      <c r="F30" s="3"/>
      <c r="G30" s="5">
        <f t="shared" si="0"/>
        <v>0</v>
      </c>
      <c r="H30" s="5">
        <f t="shared" si="0"/>
        <v>0</v>
      </c>
      <c r="I30" s="5">
        <f t="shared" si="0"/>
        <v>0</v>
      </c>
    </row>
    <row r="31" spans="1:9" s="92" customFormat="1" hidden="1">
      <c r="A31" s="84" t="s">
        <v>82</v>
      </c>
      <c r="B31" s="93"/>
      <c r="C31" s="89" t="s">
        <v>47</v>
      </c>
      <c r="D31" s="89" t="s">
        <v>61</v>
      </c>
      <c r="E31" s="93" t="s">
        <v>83</v>
      </c>
      <c r="F31" s="93"/>
      <c r="G31" s="94">
        <f t="shared" si="0"/>
        <v>0</v>
      </c>
      <c r="H31" s="94">
        <f t="shared" si="0"/>
        <v>0</v>
      </c>
      <c r="I31" s="94">
        <f t="shared" si="0"/>
        <v>0</v>
      </c>
    </row>
    <row r="32" spans="1:9" ht="31.5" hidden="1">
      <c r="A32" s="183" t="s">
        <v>38</v>
      </c>
      <c r="B32" s="3"/>
      <c r="C32" s="184" t="s">
        <v>47</v>
      </c>
      <c r="D32" s="184" t="s">
        <v>61</v>
      </c>
      <c r="E32" s="3" t="s">
        <v>45</v>
      </c>
      <c r="F32" s="3"/>
      <c r="G32" s="5">
        <f t="shared" si="0"/>
        <v>0</v>
      </c>
      <c r="H32" s="5">
        <f t="shared" si="0"/>
        <v>0</v>
      </c>
      <c r="I32" s="5">
        <f t="shared" si="0"/>
        <v>0</v>
      </c>
    </row>
    <row r="33" spans="1:9" ht="31.5" hidden="1">
      <c r="A33" s="183" t="s">
        <v>22</v>
      </c>
      <c r="B33" s="3"/>
      <c r="C33" s="184" t="s">
        <v>47</v>
      </c>
      <c r="D33" s="184" t="s">
        <v>61</v>
      </c>
      <c r="E33" s="3" t="s">
        <v>45</v>
      </c>
      <c r="F33" s="3" t="s">
        <v>32</v>
      </c>
      <c r="G33" s="5"/>
      <c r="H33" s="5"/>
      <c r="I33" s="5"/>
    </row>
    <row r="34" spans="1:9" s="19" customFormat="1">
      <c r="A34" s="60" t="s">
        <v>682</v>
      </c>
      <c r="B34" s="119">
        <v>283</v>
      </c>
      <c r="C34" s="120"/>
      <c r="D34" s="120"/>
      <c r="E34" s="120"/>
      <c r="F34" s="120"/>
      <c r="G34" s="121">
        <f>SUM(G35+G116+G187+G529+G581)+G336+G605+G574+G555</f>
        <v>2312781.6999999997</v>
      </c>
      <c r="H34" s="121">
        <f>SUM(H35+H116+H187+H529+H581)+H336+H605+H574+H555</f>
        <v>1997318.3000000003</v>
      </c>
      <c r="I34" s="121">
        <f>SUM(I35+I116+I187+I529+I581)+I336+I605+I574+I555</f>
        <v>2839630.4</v>
      </c>
    </row>
    <row r="35" spans="1:9">
      <c r="A35" s="183" t="s">
        <v>29</v>
      </c>
      <c r="B35" s="18"/>
      <c r="C35" s="184" t="s">
        <v>17</v>
      </c>
      <c r="D35" s="184"/>
      <c r="E35" s="184"/>
      <c r="F35" s="20"/>
      <c r="G35" s="7">
        <f>G36+G42+G66+G70</f>
        <v>411434.49999999994</v>
      </c>
      <c r="H35" s="7">
        <f t="shared" ref="H35:I35" si="1">H36+H42+H66+H70</f>
        <v>300258.69999999995</v>
      </c>
      <c r="I35" s="7">
        <f t="shared" si="1"/>
        <v>467432.6</v>
      </c>
    </row>
    <row r="36" spans="1:9" ht="31.5">
      <c r="A36" s="183" t="s">
        <v>57</v>
      </c>
      <c r="B36" s="18"/>
      <c r="C36" s="184" t="s">
        <v>17</v>
      </c>
      <c r="D36" s="184" t="s">
        <v>20</v>
      </c>
      <c r="E36" s="184"/>
      <c r="F36" s="20"/>
      <c r="G36" s="7">
        <f t="shared" ref="G36:I40" si="2">SUM(G37)</f>
        <v>7595.6</v>
      </c>
      <c r="H36" s="7">
        <f t="shared" si="2"/>
        <v>7595.6</v>
      </c>
      <c r="I36" s="7">
        <f t="shared" si="2"/>
        <v>7595.6</v>
      </c>
    </row>
    <row r="37" spans="1:9" s="92" customFormat="1" ht="31.5">
      <c r="A37" s="84" t="s">
        <v>688</v>
      </c>
      <c r="B37" s="101"/>
      <c r="C37" s="89" t="s">
        <v>17</v>
      </c>
      <c r="D37" s="89" t="s">
        <v>20</v>
      </c>
      <c r="E37" s="90" t="s">
        <v>129</v>
      </c>
      <c r="F37" s="90"/>
      <c r="G37" s="91">
        <f>G38</f>
        <v>7595.6</v>
      </c>
      <c r="H37" s="91">
        <f>H38</f>
        <v>7595.6</v>
      </c>
      <c r="I37" s="91">
        <f>I38</f>
        <v>7595.6</v>
      </c>
    </row>
    <row r="38" spans="1:9">
      <c r="A38" s="183" t="s">
        <v>147</v>
      </c>
      <c r="B38" s="18"/>
      <c r="C38" s="184" t="s">
        <v>17</v>
      </c>
      <c r="D38" s="184" t="s">
        <v>20</v>
      </c>
      <c r="E38" s="184" t="s">
        <v>150</v>
      </c>
      <c r="F38" s="20"/>
      <c r="G38" s="7">
        <f>G39</f>
        <v>7595.6</v>
      </c>
      <c r="H38" s="7">
        <f t="shared" ref="H38:I38" si="3">H39</f>
        <v>7595.6</v>
      </c>
      <c r="I38" s="7">
        <f t="shared" si="3"/>
        <v>7595.6</v>
      </c>
    </row>
    <row r="39" spans="1:9" ht="31.5">
      <c r="A39" s="183" t="s">
        <v>715</v>
      </c>
      <c r="B39" s="18"/>
      <c r="C39" s="184" t="s">
        <v>17</v>
      </c>
      <c r="D39" s="184" t="s">
        <v>20</v>
      </c>
      <c r="E39" s="184" t="s">
        <v>148</v>
      </c>
      <c r="F39" s="20"/>
      <c r="G39" s="7">
        <f>G40</f>
        <v>7595.6</v>
      </c>
      <c r="H39" s="7">
        <f t="shared" ref="H39:I39" si="4">H40</f>
        <v>7595.6</v>
      </c>
      <c r="I39" s="7">
        <f t="shared" si="4"/>
        <v>7595.6</v>
      </c>
    </row>
    <row r="40" spans="1:9">
      <c r="A40" s="183" t="s">
        <v>88</v>
      </c>
      <c r="B40" s="18"/>
      <c r="C40" s="184" t="s">
        <v>17</v>
      </c>
      <c r="D40" s="184" t="s">
        <v>20</v>
      </c>
      <c r="E40" s="184" t="s">
        <v>149</v>
      </c>
      <c r="F40" s="184"/>
      <c r="G40" s="7">
        <f t="shared" si="2"/>
        <v>7595.6</v>
      </c>
      <c r="H40" s="7">
        <f t="shared" si="2"/>
        <v>7595.6</v>
      </c>
      <c r="I40" s="7">
        <f t="shared" si="2"/>
        <v>7595.6</v>
      </c>
    </row>
    <row r="41" spans="1:9" ht="47.25">
      <c r="A41" s="2" t="s">
        <v>21</v>
      </c>
      <c r="B41" s="18"/>
      <c r="C41" s="184" t="s">
        <v>17</v>
      </c>
      <c r="D41" s="184" t="s">
        <v>20</v>
      </c>
      <c r="E41" s="184" t="s">
        <v>149</v>
      </c>
      <c r="F41" s="184" t="s">
        <v>31</v>
      </c>
      <c r="G41" s="7">
        <v>7595.6</v>
      </c>
      <c r="H41" s="7">
        <v>7595.6</v>
      </c>
      <c r="I41" s="7">
        <v>7595.6</v>
      </c>
    </row>
    <row r="42" spans="1:9" ht="31.5">
      <c r="A42" s="183" t="s">
        <v>97</v>
      </c>
      <c r="B42" s="18"/>
      <c r="C42" s="184" t="s">
        <v>17</v>
      </c>
      <c r="D42" s="184" t="s">
        <v>7</v>
      </c>
      <c r="E42" s="20"/>
      <c r="F42" s="20"/>
      <c r="G42" s="7">
        <f>G43+G50+G56+G62</f>
        <v>338641.39999999997</v>
      </c>
      <c r="H42" s="7">
        <f>SUM(H43)+H50+H62+H56</f>
        <v>248749.8</v>
      </c>
      <c r="I42" s="7">
        <f>SUM(I43)+I50+I62+I56</f>
        <v>348749.8</v>
      </c>
    </row>
    <row r="43" spans="1:9" s="92" customFormat="1" ht="31.5">
      <c r="A43" s="84" t="s">
        <v>688</v>
      </c>
      <c r="B43" s="101"/>
      <c r="C43" s="89" t="s">
        <v>17</v>
      </c>
      <c r="D43" s="89" t="s">
        <v>7</v>
      </c>
      <c r="E43" s="90" t="s">
        <v>129</v>
      </c>
      <c r="F43" s="90"/>
      <c r="G43" s="91">
        <f>G44</f>
        <v>329419.5</v>
      </c>
      <c r="H43" s="91">
        <f t="shared" ref="H43:I43" si="5">H44</f>
        <v>239527.9</v>
      </c>
      <c r="I43" s="91">
        <f t="shared" si="5"/>
        <v>339527.9</v>
      </c>
    </row>
    <row r="44" spans="1:9">
      <c r="A44" s="183" t="s">
        <v>147</v>
      </c>
      <c r="B44" s="18"/>
      <c r="C44" s="184" t="s">
        <v>17</v>
      </c>
      <c r="D44" s="184" t="s">
        <v>7</v>
      </c>
      <c r="E44" s="184" t="s">
        <v>150</v>
      </c>
      <c r="F44" s="20"/>
      <c r="G44" s="7">
        <f>G45</f>
        <v>329419.5</v>
      </c>
      <c r="H44" s="7">
        <f t="shared" ref="H44:I44" si="6">H45</f>
        <v>239527.9</v>
      </c>
      <c r="I44" s="7">
        <f t="shared" si="6"/>
        <v>339527.9</v>
      </c>
    </row>
    <row r="45" spans="1:9" ht="31.5">
      <c r="A45" s="183" t="s">
        <v>715</v>
      </c>
      <c r="B45" s="18"/>
      <c r="C45" s="184" t="s">
        <v>17</v>
      </c>
      <c r="D45" s="184" t="s">
        <v>7</v>
      </c>
      <c r="E45" s="184" t="s">
        <v>148</v>
      </c>
      <c r="F45" s="20"/>
      <c r="G45" s="7">
        <f>G46</f>
        <v>329419.5</v>
      </c>
      <c r="H45" s="7">
        <f t="shared" ref="H45:I45" si="7">H46</f>
        <v>239527.9</v>
      </c>
      <c r="I45" s="7">
        <f t="shared" si="7"/>
        <v>339527.9</v>
      </c>
    </row>
    <row r="46" spans="1:9">
      <c r="A46" s="183" t="s">
        <v>27</v>
      </c>
      <c r="B46" s="18"/>
      <c r="C46" s="184" t="s">
        <v>17</v>
      </c>
      <c r="D46" s="184" t="s">
        <v>7</v>
      </c>
      <c r="E46" s="184" t="s">
        <v>151</v>
      </c>
      <c r="F46" s="184"/>
      <c r="G46" s="7">
        <f>SUM(G47:G49)</f>
        <v>329419.5</v>
      </c>
      <c r="H46" s="7">
        <f>SUM(H47:H49)</f>
        <v>239527.9</v>
      </c>
      <c r="I46" s="7">
        <f>SUM(I47:I49)</f>
        <v>339527.9</v>
      </c>
    </row>
    <row r="47" spans="1:9" ht="47.25">
      <c r="A47" s="2" t="s">
        <v>21</v>
      </c>
      <c r="B47" s="18"/>
      <c r="C47" s="184" t="s">
        <v>17</v>
      </c>
      <c r="D47" s="184" t="s">
        <v>7</v>
      </c>
      <c r="E47" s="184" t="s">
        <v>151</v>
      </c>
      <c r="F47" s="184" t="s">
        <v>31</v>
      </c>
      <c r="G47" s="7">
        <v>329371</v>
      </c>
      <c r="H47" s="7">
        <v>239429.4</v>
      </c>
      <c r="I47" s="7">
        <v>339429.4</v>
      </c>
    </row>
    <row r="48" spans="1:9" ht="31.5">
      <c r="A48" s="183" t="s">
        <v>22</v>
      </c>
      <c r="B48" s="18"/>
      <c r="C48" s="184" t="s">
        <v>17</v>
      </c>
      <c r="D48" s="184" t="s">
        <v>7</v>
      </c>
      <c r="E48" s="184" t="s">
        <v>151</v>
      </c>
      <c r="F48" s="184" t="s">
        <v>32</v>
      </c>
      <c r="G48" s="7">
        <v>48.5</v>
      </c>
      <c r="H48" s="7">
        <v>98.5</v>
      </c>
      <c r="I48" s="7">
        <v>98.5</v>
      </c>
    </row>
    <row r="49" spans="1:9" hidden="1">
      <c r="A49" s="183" t="s">
        <v>19</v>
      </c>
      <c r="B49" s="18"/>
      <c r="C49" s="184" t="s">
        <v>17</v>
      </c>
      <c r="D49" s="184" t="s">
        <v>7</v>
      </c>
      <c r="E49" s="184" t="s">
        <v>151</v>
      </c>
      <c r="F49" s="184" t="s">
        <v>39</v>
      </c>
      <c r="G49" s="7"/>
      <c r="H49" s="7"/>
      <c r="I49" s="7"/>
    </row>
    <row r="50" spans="1:9" s="92" customFormat="1" ht="31.5">
      <c r="A50" s="84" t="s">
        <v>689</v>
      </c>
      <c r="B50" s="90"/>
      <c r="C50" s="89" t="s">
        <v>17</v>
      </c>
      <c r="D50" s="89" t="s">
        <v>7</v>
      </c>
      <c r="E50" s="89" t="s">
        <v>130</v>
      </c>
      <c r="F50" s="90"/>
      <c r="G50" s="91">
        <f>G51</f>
        <v>1271</v>
      </c>
      <c r="H50" s="91">
        <f t="shared" ref="H50:I50" si="8">H51</f>
        <v>1271</v>
      </c>
      <c r="I50" s="91">
        <f t="shared" si="8"/>
        <v>1271</v>
      </c>
    </row>
    <row r="51" spans="1:9">
      <c r="A51" s="183" t="s">
        <v>147</v>
      </c>
      <c r="B51" s="20"/>
      <c r="C51" s="184" t="s">
        <v>17</v>
      </c>
      <c r="D51" s="184" t="s">
        <v>7</v>
      </c>
      <c r="E51" s="20" t="s">
        <v>152</v>
      </c>
      <c r="F51" s="20"/>
      <c r="G51" s="7">
        <f>G52</f>
        <v>1271</v>
      </c>
      <c r="H51" s="7">
        <f t="shared" ref="H51:I51" si="9">H52</f>
        <v>1271</v>
      </c>
      <c r="I51" s="7">
        <f t="shared" si="9"/>
        <v>1271</v>
      </c>
    </row>
    <row r="52" spans="1:9" ht="54.75" customHeight="1">
      <c r="A52" s="183" t="s">
        <v>749</v>
      </c>
      <c r="B52" s="20"/>
      <c r="C52" s="184" t="s">
        <v>17</v>
      </c>
      <c r="D52" s="184" t="s">
        <v>7</v>
      </c>
      <c r="E52" s="20" t="s">
        <v>153</v>
      </c>
      <c r="F52" s="20"/>
      <c r="G52" s="7">
        <f>G53</f>
        <v>1271</v>
      </c>
      <c r="H52" s="7">
        <f t="shared" ref="H52:I52" si="10">H53</f>
        <v>1271</v>
      </c>
      <c r="I52" s="7">
        <f t="shared" si="10"/>
        <v>1271</v>
      </c>
    </row>
    <row r="53" spans="1:9" ht="31.5">
      <c r="A53" s="183" t="s">
        <v>284</v>
      </c>
      <c r="B53" s="20"/>
      <c r="C53" s="184" t="s">
        <v>17</v>
      </c>
      <c r="D53" s="184" t="s">
        <v>7</v>
      </c>
      <c r="E53" s="20" t="s">
        <v>154</v>
      </c>
      <c r="F53" s="20"/>
      <c r="G53" s="7">
        <f>SUM(G54:G55)</f>
        <v>1271</v>
      </c>
      <c r="H53" s="7">
        <f>SUM(H54:H55)</f>
        <v>1271</v>
      </c>
      <c r="I53" s="7">
        <f>SUM(I54:I55)</f>
        <v>1271</v>
      </c>
    </row>
    <row r="54" spans="1:9" ht="47.25">
      <c r="A54" s="2" t="s">
        <v>21</v>
      </c>
      <c r="B54" s="20"/>
      <c r="C54" s="184" t="s">
        <v>17</v>
      </c>
      <c r="D54" s="184" t="s">
        <v>7</v>
      </c>
      <c r="E54" s="20" t="s">
        <v>154</v>
      </c>
      <c r="F54" s="20">
        <v>100</v>
      </c>
      <c r="G54" s="7">
        <v>1210.4000000000001</v>
      </c>
      <c r="H54" s="7">
        <v>1210.4000000000001</v>
      </c>
      <c r="I54" s="7">
        <v>1210.4000000000001</v>
      </c>
    </row>
    <row r="55" spans="1:9" ht="31.5">
      <c r="A55" s="183" t="s">
        <v>22</v>
      </c>
      <c r="B55" s="20"/>
      <c r="C55" s="184" t="s">
        <v>17</v>
      </c>
      <c r="D55" s="184" t="s">
        <v>7</v>
      </c>
      <c r="E55" s="20" t="s">
        <v>154</v>
      </c>
      <c r="F55" s="184" t="s">
        <v>32</v>
      </c>
      <c r="G55" s="7">
        <v>60.6</v>
      </c>
      <c r="H55" s="7">
        <v>60.6</v>
      </c>
      <c r="I55" s="7">
        <v>60.6</v>
      </c>
    </row>
    <row r="56" spans="1:9" s="92" customFormat="1" ht="34.5" customHeight="1">
      <c r="A56" s="84" t="s">
        <v>690</v>
      </c>
      <c r="B56" s="101"/>
      <c r="C56" s="89" t="s">
        <v>17</v>
      </c>
      <c r="D56" s="89" t="s">
        <v>7</v>
      </c>
      <c r="E56" s="89" t="s">
        <v>131</v>
      </c>
      <c r="F56" s="89"/>
      <c r="G56" s="91">
        <f>G57</f>
        <v>7625.8</v>
      </c>
      <c r="H56" s="91">
        <f t="shared" ref="H56:I57" si="11">H57</f>
        <v>7625.8</v>
      </c>
      <c r="I56" s="91">
        <f t="shared" si="11"/>
        <v>7625.8</v>
      </c>
    </row>
    <row r="57" spans="1:9">
      <c r="A57" s="183" t="s">
        <v>147</v>
      </c>
      <c r="B57" s="18"/>
      <c r="C57" s="184" t="s">
        <v>17</v>
      </c>
      <c r="D57" s="184" t="s">
        <v>7</v>
      </c>
      <c r="E57" s="184" t="s">
        <v>155</v>
      </c>
      <c r="F57" s="184"/>
      <c r="G57" s="7">
        <f>G58</f>
        <v>7625.8</v>
      </c>
      <c r="H57" s="7">
        <f t="shared" si="11"/>
        <v>7625.8</v>
      </c>
      <c r="I57" s="7">
        <f t="shared" si="11"/>
        <v>7625.8</v>
      </c>
    </row>
    <row r="58" spans="1:9" ht="31.5">
      <c r="A58" s="183" t="s">
        <v>202</v>
      </c>
      <c r="B58" s="18"/>
      <c r="C58" s="184" t="s">
        <v>17</v>
      </c>
      <c r="D58" s="184" t="s">
        <v>7</v>
      </c>
      <c r="E58" s="184" t="s">
        <v>200</v>
      </c>
      <c r="F58" s="184"/>
      <c r="G58" s="7">
        <f>G59</f>
        <v>7625.8</v>
      </c>
      <c r="H58" s="7">
        <f t="shared" ref="H58:I58" si="12">H59</f>
        <v>7625.8</v>
      </c>
      <c r="I58" s="7">
        <f t="shared" si="12"/>
        <v>7625.8</v>
      </c>
    </row>
    <row r="59" spans="1:9" ht="31.5">
      <c r="A59" s="183" t="s">
        <v>282</v>
      </c>
      <c r="B59" s="18"/>
      <c r="C59" s="184" t="s">
        <v>17</v>
      </c>
      <c r="D59" s="184" t="s">
        <v>7</v>
      </c>
      <c r="E59" s="184" t="s">
        <v>794</v>
      </c>
      <c r="F59" s="184"/>
      <c r="G59" s="7">
        <f>SUM(G60:G61)</f>
        <v>7625.8</v>
      </c>
      <c r="H59" s="7">
        <f>SUM(H60:H61)</f>
        <v>7625.8</v>
      </c>
      <c r="I59" s="7">
        <f>SUM(I60:I61)</f>
        <v>7625.8</v>
      </c>
    </row>
    <row r="60" spans="1:9" ht="47.25">
      <c r="A60" s="2" t="s">
        <v>21</v>
      </c>
      <c r="B60" s="18"/>
      <c r="C60" s="184" t="s">
        <v>17</v>
      </c>
      <c r="D60" s="184" t="s">
        <v>7</v>
      </c>
      <c r="E60" s="184" t="s">
        <v>794</v>
      </c>
      <c r="F60" s="20">
        <v>100</v>
      </c>
      <c r="G60" s="7">
        <v>7262.6</v>
      </c>
      <c r="H60" s="7">
        <v>7262.6</v>
      </c>
      <c r="I60" s="7">
        <v>7262.6</v>
      </c>
    </row>
    <row r="61" spans="1:9" ht="31.5">
      <c r="A61" s="183" t="s">
        <v>22</v>
      </c>
      <c r="B61" s="18"/>
      <c r="C61" s="184" t="s">
        <v>17</v>
      </c>
      <c r="D61" s="184" t="s">
        <v>7</v>
      </c>
      <c r="E61" s="184" t="s">
        <v>794</v>
      </c>
      <c r="F61" s="184" t="s">
        <v>32</v>
      </c>
      <c r="G61" s="7">
        <v>363.2</v>
      </c>
      <c r="H61" s="7">
        <v>363.2</v>
      </c>
      <c r="I61" s="7">
        <v>363.2</v>
      </c>
    </row>
    <row r="62" spans="1:9">
      <c r="A62" s="183" t="s">
        <v>82</v>
      </c>
      <c r="B62" s="18"/>
      <c r="C62" s="184" t="s">
        <v>17</v>
      </c>
      <c r="D62" s="184" t="s">
        <v>7</v>
      </c>
      <c r="E62" s="184" t="s">
        <v>83</v>
      </c>
      <c r="F62" s="184"/>
      <c r="G62" s="7">
        <f>SUM(G63)</f>
        <v>325.10000000000002</v>
      </c>
      <c r="H62" s="7">
        <f>SUM(H63)</f>
        <v>325.10000000000002</v>
      </c>
      <c r="I62" s="7">
        <f>SUM(I63)</f>
        <v>325.10000000000002</v>
      </c>
    </row>
    <row r="63" spans="1:9" ht="157.5">
      <c r="A63" s="63" t="s">
        <v>784</v>
      </c>
      <c r="B63" s="18"/>
      <c r="C63" s="184" t="s">
        <v>17</v>
      </c>
      <c r="D63" s="184" t="s">
        <v>7</v>
      </c>
      <c r="E63" s="184" t="s">
        <v>126</v>
      </c>
      <c r="F63" s="20"/>
      <c r="G63" s="7">
        <f>SUM(G64:G65)</f>
        <v>325.10000000000002</v>
      </c>
      <c r="H63" s="7">
        <f>SUM(H64:H65)</f>
        <v>325.10000000000002</v>
      </c>
      <c r="I63" s="7">
        <f>SUM(I64:I65)</f>
        <v>325.10000000000002</v>
      </c>
    </row>
    <row r="64" spans="1:9" ht="47.25">
      <c r="A64" s="2" t="s">
        <v>21</v>
      </c>
      <c r="B64" s="18"/>
      <c r="C64" s="184" t="s">
        <v>17</v>
      </c>
      <c r="D64" s="184" t="s">
        <v>7</v>
      </c>
      <c r="E64" s="184" t="s">
        <v>126</v>
      </c>
      <c r="F64" s="184" t="s">
        <v>31</v>
      </c>
      <c r="G64" s="7">
        <v>308.3</v>
      </c>
      <c r="H64" s="7">
        <v>308.3</v>
      </c>
      <c r="I64" s="7">
        <v>308.3</v>
      </c>
    </row>
    <row r="65" spans="1:9" ht="31.5">
      <c r="A65" s="183" t="s">
        <v>22</v>
      </c>
      <c r="B65" s="18"/>
      <c r="C65" s="184" t="s">
        <v>17</v>
      </c>
      <c r="D65" s="184" t="s">
        <v>7</v>
      </c>
      <c r="E65" s="184" t="s">
        <v>126</v>
      </c>
      <c r="F65" s="184" t="s">
        <v>32</v>
      </c>
      <c r="G65" s="7">
        <v>16.8</v>
      </c>
      <c r="H65" s="7">
        <v>16.8</v>
      </c>
      <c r="I65" s="7">
        <v>16.8</v>
      </c>
    </row>
    <row r="66" spans="1:9">
      <c r="A66" s="183" t="s">
        <v>60</v>
      </c>
      <c r="B66" s="18"/>
      <c r="C66" s="184" t="s">
        <v>17</v>
      </c>
      <c r="D66" s="184" t="s">
        <v>61</v>
      </c>
      <c r="E66" s="184"/>
      <c r="F66" s="184"/>
      <c r="G66" s="7">
        <f t="shared" ref="G66:I68" si="13">SUM(G67)</f>
        <v>199.1</v>
      </c>
      <c r="H66" s="7">
        <f t="shared" si="13"/>
        <v>10.9</v>
      </c>
      <c r="I66" s="7">
        <f t="shared" si="13"/>
        <v>11.8</v>
      </c>
    </row>
    <row r="67" spans="1:9">
      <c r="A67" s="183" t="s">
        <v>106</v>
      </c>
      <c r="B67" s="18"/>
      <c r="C67" s="184" t="s">
        <v>17</v>
      </c>
      <c r="D67" s="184" t="s">
        <v>61</v>
      </c>
      <c r="E67" s="184" t="s">
        <v>83</v>
      </c>
      <c r="F67" s="184"/>
      <c r="G67" s="7">
        <f>G68</f>
        <v>199.1</v>
      </c>
      <c r="H67" s="7">
        <f t="shared" si="13"/>
        <v>10.9</v>
      </c>
      <c r="I67" s="7">
        <f t="shared" si="13"/>
        <v>11.8</v>
      </c>
    </row>
    <row r="68" spans="1:9" ht="47.25">
      <c r="A68" s="183" t="s">
        <v>89</v>
      </c>
      <c r="B68" s="18"/>
      <c r="C68" s="184" t="s">
        <v>17</v>
      </c>
      <c r="D68" s="184" t="s">
        <v>61</v>
      </c>
      <c r="E68" s="184" t="s">
        <v>108</v>
      </c>
      <c r="F68" s="184"/>
      <c r="G68" s="7">
        <f t="shared" si="13"/>
        <v>199.1</v>
      </c>
      <c r="H68" s="7">
        <f t="shared" si="13"/>
        <v>10.9</v>
      </c>
      <c r="I68" s="7">
        <f t="shared" si="13"/>
        <v>11.8</v>
      </c>
    </row>
    <row r="69" spans="1:9" ht="31.5">
      <c r="A69" s="183" t="s">
        <v>22</v>
      </c>
      <c r="B69" s="18"/>
      <c r="C69" s="184" t="s">
        <v>17</v>
      </c>
      <c r="D69" s="184" t="s">
        <v>61</v>
      </c>
      <c r="E69" s="184" t="s">
        <v>108</v>
      </c>
      <c r="F69" s="184" t="s">
        <v>32</v>
      </c>
      <c r="G69" s="7">
        <f>162.2+36.9</f>
        <v>199.1</v>
      </c>
      <c r="H69" s="7">
        <v>10.9</v>
      </c>
      <c r="I69" s="7">
        <v>11.8</v>
      </c>
    </row>
    <row r="70" spans="1:9">
      <c r="A70" s="183" t="s">
        <v>33</v>
      </c>
      <c r="B70" s="18"/>
      <c r="C70" s="184" t="s">
        <v>17</v>
      </c>
      <c r="D70" s="184" t="s">
        <v>34</v>
      </c>
      <c r="E70" s="184"/>
      <c r="F70" s="20"/>
      <c r="G70" s="7">
        <f>SUM(G71+G91+G99+G112)+G86+G107</f>
        <v>64998.400000000001</v>
      </c>
      <c r="H70" s="7">
        <f t="shared" ref="H70:I70" si="14">SUM(H71+H91+H99+H112)+H86+H107</f>
        <v>43902.399999999994</v>
      </c>
      <c r="I70" s="7">
        <f t="shared" si="14"/>
        <v>111075.4</v>
      </c>
    </row>
    <row r="71" spans="1:9" s="92" customFormat="1" ht="31.5">
      <c r="A71" s="84" t="s">
        <v>688</v>
      </c>
      <c r="B71" s="101"/>
      <c r="C71" s="89" t="s">
        <v>17</v>
      </c>
      <c r="D71" s="89" t="s">
        <v>34</v>
      </c>
      <c r="E71" s="90" t="s">
        <v>129</v>
      </c>
      <c r="F71" s="90"/>
      <c r="G71" s="91">
        <f>G72</f>
        <v>43432.6</v>
      </c>
      <c r="H71" s="91">
        <f t="shared" ref="H71:I71" si="15">H72</f>
        <v>23847.1</v>
      </c>
      <c r="I71" s="91">
        <f t="shared" si="15"/>
        <v>75147.5</v>
      </c>
    </row>
    <row r="72" spans="1:9">
      <c r="A72" s="183" t="s">
        <v>147</v>
      </c>
      <c r="B72" s="18"/>
      <c r="C72" s="184" t="s">
        <v>17</v>
      </c>
      <c r="D72" s="184" t="s">
        <v>34</v>
      </c>
      <c r="E72" s="20" t="s">
        <v>150</v>
      </c>
      <c r="F72" s="20"/>
      <c r="G72" s="7">
        <f>G73+G83</f>
        <v>43432.6</v>
      </c>
      <c r="H72" s="7">
        <f t="shared" ref="H72:I72" si="16">H73+H83</f>
        <v>23847.1</v>
      </c>
      <c r="I72" s="7">
        <f t="shared" si="16"/>
        <v>75147.5</v>
      </c>
    </row>
    <row r="73" spans="1:9" ht="31.5">
      <c r="A73" s="183" t="s">
        <v>715</v>
      </c>
      <c r="B73" s="18"/>
      <c r="C73" s="184" t="s">
        <v>17</v>
      </c>
      <c r="D73" s="184" t="s">
        <v>34</v>
      </c>
      <c r="E73" s="20" t="s">
        <v>148</v>
      </c>
      <c r="F73" s="20"/>
      <c r="G73" s="7">
        <f>G74+G77+G79</f>
        <v>43401.599999999999</v>
      </c>
      <c r="H73" s="7">
        <f t="shared" ref="H73:I73" si="17">H74+H77+H79</f>
        <v>23747.1</v>
      </c>
      <c r="I73" s="7">
        <f t="shared" si="17"/>
        <v>74847.5</v>
      </c>
    </row>
    <row r="74" spans="1:9">
      <c r="A74" s="183" t="s">
        <v>35</v>
      </c>
      <c r="B74" s="18"/>
      <c r="C74" s="184" t="s">
        <v>17</v>
      </c>
      <c r="D74" s="184" t="s">
        <v>34</v>
      </c>
      <c r="E74" s="20" t="s">
        <v>157</v>
      </c>
      <c r="F74" s="20"/>
      <c r="G74" s="7">
        <f>SUM(G75:G76)</f>
        <v>4141.1000000000004</v>
      </c>
      <c r="H74" s="7">
        <f>SUM(H75:H76)</f>
        <v>2541.1000000000004</v>
      </c>
      <c r="I74" s="7">
        <f>SUM(I75:I76)</f>
        <v>10459.699999999999</v>
      </c>
    </row>
    <row r="75" spans="1:9" ht="31.5">
      <c r="A75" s="183" t="s">
        <v>22</v>
      </c>
      <c r="B75" s="18"/>
      <c r="C75" s="184" t="s">
        <v>17</v>
      </c>
      <c r="D75" s="184" t="s">
        <v>34</v>
      </c>
      <c r="E75" s="20" t="s">
        <v>157</v>
      </c>
      <c r="F75" s="20">
        <v>200</v>
      </c>
      <c r="G75" s="7">
        <v>4028.8</v>
      </c>
      <c r="H75" s="7">
        <v>2428.8000000000002</v>
      </c>
      <c r="I75" s="7">
        <v>10347.4</v>
      </c>
    </row>
    <row r="76" spans="1:9">
      <c r="A76" s="183" t="s">
        <v>10</v>
      </c>
      <c r="B76" s="18"/>
      <c r="C76" s="184" t="s">
        <v>17</v>
      </c>
      <c r="D76" s="184" t="s">
        <v>34</v>
      </c>
      <c r="E76" s="20" t="s">
        <v>157</v>
      </c>
      <c r="F76" s="20">
        <v>800</v>
      </c>
      <c r="G76" s="7">
        <v>112.3</v>
      </c>
      <c r="H76" s="7">
        <v>112.3</v>
      </c>
      <c r="I76" s="7">
        <v>112.3</v>
      </c>
    </row>
    <row r="77" spans="1:9" ht="31.5">
      <c r="A77" s="183" t="s">
        <v>37</v>
      </c>
      <c r="B77" s="18"/>
      <c r="C77" s="184" t="s">
        <v>17</v>
      </c>
      <c r="D77" s="184" t="s">
        <v>34</v>
      </c>
      <c r="E77" s="20" t="s">
        <v>158</v>
      </c>
      <c r="F77" s="20"/>
      <c r="G77" s="7">
        <f>SUM(G78)</f>
        <v>18304.599999999999</v>
      </c>
      <c r="H77" s="7">
        <f>SUM(H78)</f>
        <v>14906.1</v>
      </c>
      <c r="I77" s="7">
        <f>SUM(I78)</f>
        <v>34062.699999999997</v>
      </c>
    </row>
    <row r="78" spans="1:9" ht="31.5">
      <c r="A78" s="183" t="s">
        <v>22</v>
      </c>
      <c r="B78" s="18"/>
      <c r="C78" s="184" t="s">
        <v>17</v>
      </c>
      <c r="D78" s="184" t="s">
        <v>34</v>
      </c>
      <c r="E78" s="20" t="s">
        <v>158</v>
      </c>
      <c r="F78" s="20">
        <v>200</v>
      </c>
      <c r="G78" s="7">
        <v>18304.599999999999</v>
      </c>
      <c r="H78" s="7">
        <v>14906.1</v>
      </c>
      <c r="I78" s="7">
        <v>34062.699999999997</v>
      </c>
    </row>
    <row r="79" spans="1:9" ht="31.5">
      <c r="A79" s="183" t="s">
        <v>38</v>
      </c>
      <c r="B79" s="18"/>
      <c r="C79" s="184" t="s">
        <v>17</v>
      </c>
      <c r="D79" s="184" t="s">
        <v>34</v>
      </c>
      <c r="E79" s="20" t="s">
        <v>159</v>
      </c>
      <c r="F79" s="20"/>
      <c r="G79" s="7">
        <f>SUM(G80:G82)</f>
        <v>20955.900000000001</v>
      </c>
      <c r="H79" s="7">
        <f>SUM(H80:H82)</f>
        <v>6299.9</v>
      </c>
      <c r="I79" s="7">
        <f>SUM(I80:I82)</f>
        <v>30325.1</v>
      </c>
    </row>
    <row r="80" spans="1:9" ht="31.5">
      <c r="A80" s="183" t="s">
        <v>22</v>
      </c>
      <c r="B80" s="18"/>
      <c r="C80" s="184" t="s">
        <v>17</v>
      </c>
      <c r="D80" s="184" t="s">
        <v>34</v>
      </c>
      <c r="E80" s="20" t="s">
        <v>159</v>
      </c>
      <c r="F80" s="20">
        <v>200</v>
      </c>
      <c r="G80" s="7">
        <v>19479.2</v>
      </c>
      <c r="H80" s="7">
        <v>4823.2</v>
      </c>
      <c r="I80" s="7">
        <v>28848.399999999998</v>
      </c>
    </row>
    <row r="81" spans="1:9">
      <c r="A81" s="183" t="s">
        <v>19</v>
      </c>
      <c r="B81" s="18"/>
      <c r="C81" s="184" t="s">
        <v>17</v>
      </c>
      <c r="D81" s="184" t="s">
        <v>34</v>
      </c>
      <c r="E81" s="20" t="s">
        <v>159</v>
      </c>
      <c r="F81" s="20">
        <v>300</v>
      </c>
      <c r="G81" s="7">
        <v>479.3</v>
      </c>
      <c r="H81" s="7">
        <v>600</v>
      </c>
      <c r="I81" s="7">
        <v>600</v>
      </c>
    </row>
    <row r="82" spans="1:9">
      <c r="A82" s="183" t="s">
        <v>10</v>
      </c>
      <c r="B82" s="18"/>
      <c r="C82" s="184" t="s">
        <v>17</v>
      </c>
      <c r="D82" s="184" t="s">
        <v>34</v>
      </c>
      <c r="E82" s="20" t="s">
        <v>159</v>
      </c>
      <c r="F82" s="20">
        <v>800</v>
      </c>
      <c r="G82" s="7">
        <v>997.4</v>
      </c>
      <c r="H82" s="7">
        <v>876.7</v>
      </c>
      <c r="I82" s="7">
        <v>876.7</v>
      </c>
    </row>
    <row r="83" spans="1:9" ht="31.5">
      <c r="A83" s="183" t="s">
        <v>746</v>
      </c>
      <c r="B83" s="18"/>
      <c r="C83" s="184" t="s">
        <v>17</v>
      </c>
      <c r="D83" s="184" t="s">
        <v>34</v>
      </c>
      <c r="E83" s="184" t="s">
        <v>206</v>
      </c>
      <c r="F83" s="20"/>
      <c r="G83" s="7">
        <f>G84</f>
        <v>31</v>
      </c>
      <c r="H83" s="7">
        <f t="shared" ref="H83:I83" si="18">H84</f>
        <v>100</v>
      </c>
      <c r="I83" s="7">
        <f t="shared" si="18"/>
        <v>300</v>
      </c>
    </row>
    <row r="84" spans="1:9" ht="31.5">
      <c r="A84" s="183" t="s">
        <v>38</v>
      </c>
      <c r="B84" s="18"/>
      <c r="C84" s="184" t="s">
        <v>17</v>
      </c>
      <c r="D84" s="184" t="s">
        <v>34</v>
      </c>
      <c r="E84" s="20" t="s">
        <v>205</v>
      </c>
      <c r="F84" s="20"/>
      <c r="G84" s="7">
        <f>SUM(G85)</f>
        <v>31</v>
      </c>
      <c r="H84" s="7">
        <f t="shared" ref="H84:I84" si="19">SUM(H85)</f>
        <v>100</v>
      </c>
      <c r="I84" s="7">
        <f t="shared" si="19"/>
        <v>300</v>
      </c>
    </row>
    <row r="85" spans="1:9" ht="31.5">
      <c r="A85" s="183" t="s">
        <v>22</v>
      </c>
      <c r="B85" s="18"/>
      <c r="C85" s="184" t="s">
        <v>17</v>
      </c>
      <c r="D85" s="184" t="s">
        <v>34</v>
      </c>
      <c r="E85" s="20" t="s">
        <v>205</v>
      </c>
      <c r="F85" s="20">
        <v>200</v>
      </c>
      <c r="G85" s="7">
        <v>31</v>
      </c>
      <c r="H85" s="7">
        <v>100</v>
      </c>
      <c r="I85" s="7">
        <v>300</v>
      </c>
    </row>
    <row r="86" spans="1:9" s="92" customFormat="1" ht="34.5" customHeight="1">
      <c r="A86" s="96" t="s">
        <v>690</v>
      </c>
      <c r="B86" s="101"/>
      <c r="C86" s="89" t="s">
        <v>17</v>
      </c>
      <c r="D86" s="89" t="s">
        <v>34</v>
      </c>
      <c r="E86" s="90" t="s">
        <v>131</v>
      </c>
      <c r="F86" s="90"/>
      <c r="G86" s="91">
        <f>SUM(G87)</f>
        <v>180</v>
      </c>
      <c r="H86" s="91">
        <f t="shared" ref="H86:I86" si="20">SUM(H87)</f>
        <v>180</v>
      </c>
      <c r="I86" s="91">
        <f t="shared" si="20"/>
        <v>180</v>
      </c>
    </row>
    <row r="87" spans="1:9">
      <c r="A87" s="183" t="s">
        <v>147</v>
      </c>
      <c r="B87" s="18"/>
      <c r="C87" s="184" t="s">
        <v>17</v>
      </c>
      <c r="D87" s="184" t="s">
        <v>34</v>
      </c>
      <c r="E87" s="20" t="s">
        <v>155</v>
      </c>
      <c r="F87" s="20"/>
      <c r="G87" s="7">
        <f>G88</f>
        <v>180</v>
      </c>
      <c r="H87" s="7">
        <f t="shared" ref="H87" si="21">H88</f>
        <v>180</v>
      </c>
      <c r="I87" s="7">
        <f t="shared" ref="I87" si="22">I88</f>
        <v>180</v>
      </c>
    </row>
    <row r="88" spans="1:9" ht="47.25">
      <c r="A88" s="183" t="s">
        <v>201</v>
      </c>
      <c r="B88" s="18"/>
      <c r="C88" s="184" t="s">
        <v>17</v>
      </c>
      <c r="D88" s="184" t="s">
        <v>34</v>
      </c>
      <c r="E88" s="20" t="s">
        <v>156</v>
      </c>
      <c r="F88" s="20"/>
      <c r="G88" s="7">
        <f>G89</f>
        <v>180</v>
      </c>
      <c r="H88" s="7">
        <f t="shared" ref="H88" si="23">H89</f>
        <v>180</v>
      </c>
      <c r="I88" s="7">
        <f t="shared" ref="I88" si="24">I89</f>
        <v>180</v>
      </c>
    </row>
    <row r="89" spans="1:9" ht="31.5">
      <c r="A89" s="2" t="s">
        <v>38</v>
      </c>
      <c r="B89" s="18"/>
      <c r="C89" s="184" t="s">
        <v>17</v>
      </c>
      <c r="D89" s="184" t="s">
        <v>34</v>
      </c>
      <c r="E89" s="20" t="s">
        <v>793</v>
      </c>
      <c r="F89" s="20"/>
      <c r="G89" s="7">
        <f>SUM(G90:G90)</f>
        <v>180</v>
      </c>
      <c r="H89" s="7">
        <f t="shared" ref="H89:I89" si="25">SUM(H90)</f>
        <v>180</v>
      </c>
      <c r="I89" s="7">
        <f t="shared" si="25"/>
        <v>180</v>
      </c>
    </row>
    <row r="90" spans="1:9" ht="31.5">
      <c r="A90" s="2" t="s">
        <v>22</v>
      </c>
      <c r="B90" s="18"/>
      <c r="C90" s="184" t="s">
        <v>17</v>
      </c>
      <c r="D90" s="184" t="s">
        <v>34</v>
      </c>
      <c r="E90" s="20" t="s">
        <v>793</v>
      </c>
      <c r="F90" s="20">
        <v>200</v>
      </c>
      <c r="G90" s="7">
        <v>180</v>
      </c>
      <c r="H90" s="7">
        <v>180</v>
      </c>
      <c r="I90" s="7">
        <v>180</v>
      </c>
    </row>
    <row r="91" spans="1:9" s="92" customFormat="1" ht="37.5" customHeight="1">
      <c r="A91" s="84" t="s">
        <v>716</v>
      </c>
      <c r="B91" s="101"/>
      <c r="C91" s="89" t="s">
        <v>17</v>
      </c>
      <c r="D91" s="89" t="s">
        <v>34</v>
      </c>
      <c r="E91" s="90" t="s">
        <v>133</v>
      </c>
      <c r="F91" s="90"/>
      <c r="G91" s="91">
        <f>SUM(G93)</f>
        <v>8985.7000000000007</v>
      </c>
      <c r="H91" s="91">
        <f t="shared" ref="H91:I91" si="26">SUM(H93)</f>
        <v>10759.3</v>
      </c>
      <c r="I91" s="91">
        <f t="shared" si="26"/>
        <v>26631.9</v>
      </c>
    </row>
    <row r="92" spans="1:9">
      <c r="A92" s="183" t="s">
        <v>147</v>
      </c>
      <c r="B92" s="184"/>
      <c r="C92" s="184" t="s">
        <v>17</v>
      </c>
      <c r="D92" s="184" t="s">
        <v>34</v>
      </c>
      <c r="E92" s="184" t="s">
        <v>163</v>
      </c>
      <c r="F92" s="184"/>
      <c r="G92" s="7">
        <f>SUM(G93)</f>
        <v>8985.7000000000007</v>
      </c>
      <c r="H92" s="7">
        <f t="shared" ref="H92:I92" si="27">SUM(H93)</f>
        <v>10759.3</v>
      </c>
      <c r="I92" s="7">
        <f t="shared" si="27"/>
        <v>26631.9</v>
      </c>
    </row>
    <row r="93" spans="1:9" ht="47.25">
      <c r="A93" s="183" t="s">
        <v>739</v>
      </c>
      <c r="B93" s="18"/>
      <c r="C93" s="184" t="s">
        <v>17</v>
      </c>
      <c r="D93" s="184" t="s">
        <v>34</v>
      </c>
      <c r="E93" s="20" t="s">
        <v>180</v>
      </c>
      <c r="F93" s="20"/>
      <c r="G93" s="7">
        <f>G94+G97</f>
        <v>8985.7000000000007</v>
      </c>
      <c r="H93" s="7">
        <f t="shared" ref="H93:I93" si="28">H94+H97</f>
        <v>10759.3</v>
      </c>
      <c r="I93" s="7">
        <f t="shared" si="28"/>
        <v>26631.9</v>
      </c>
    </row>
    <row r="94" spans="1:9">
      <c r="A94" s="183" t="s">
        <v>211</v>
      </c>
      <c r="B94" s="18"/>
      <c r="C94" s="184" t="s">
        <v>17</v>
      </c>
      <c r="D94" s="184" t="s">
        <v>34</v>
      </c>
      <c r="E94" s="20" t="s">
        <v>181</v>
      </c>
      <c r="F94" s="20"/>
      <c r="G94" s="7">
        <f>SUM(G95:G96)</f>
        <v>7729.5</v>
      </c>
      <c r="H94" s="7">
        <f>SUM(H95:H96)</f>
        <v>10759.3</v>
      </c>
      <c r="I94" s="7">
        <f>SUM(I95:I96)</f>
        <v>26631.9</v>
      </c>
    </row>
    <row r="95" spans="1:9" ht="31.5">
      <c r="A95" s="183" t="s">
        <v>22</v>
      </c>
      <c r="B95" s="18"/>
      <c r="C95" s="184" t="s">
        <v>17</v>
      </c>
      <c r="D95" s="184" t="s">
        <v>34</v>
      </c>
      <c r="E95" s="20" t="s">
        <v>181</v>
      </c>
      <c r="F95" s="20">
        <v>200</v>
      </c>
      <c r="G95" s="7">
        <v>7729.5</v>
      </c>
      <c r="H95" s="7">
        <v>10759.3</v>
      </c>
      <c r="I95" s="7">
        <v>26631.9</v>
      </c>
    </row>
    <row r="96" spans="1:9" hidden="1">
      <c r="A96" s="183" t="s">
        <v>10</v>
      </c>
      <c r="B96" s="18"/>
      <c r="C96" s="184" t="s">
        <v>17</v>
      </c>
      <c r="D96" s="184" t="s">
        <v>34</v>
      </c>
      <c r="E96" s="20" t="s">
        <v>181</v>
      </c>
      <c r="F96" s="20">
        <v>800</v>
      </c>
      <c r="G96" s="7"/>
      <c r="H96" s="7"/>
      <c r="I96" s="7"/>
    </row>
    <row r="97" spans="1:9">
      <c r="A97" s="183" t="s">
        <v>212</v>
      </c>
      <c r="B97" s="18"/>
      <c r="C97" s="184" t="s">
        <v>17</v>
      </c>
      <c r="D97" s="184" t="s">
        <v>34</v>
      </c>
      <c r="E97" s="20" t="s">
        <v>213</v>
      </c>
      <c r="F97" s="20"/>
      <c r="G97" s="7">
        <f>G98</f>
        <v>1256.2</v>
      </c>
      <c r="H97" s="7">
        <f t="shared" ref="H97:I97" si="29">H98</f>
        <v>0</v>
      </c>
      <c r="I97" s="7">
        <f t="shared" si="29"/>
        <v>0</v>
      </c>
    </row>
    <row r="98" spans="1:9" ht="31.5">
      <c r="A98" s="183" t="s">
        <v>22</v>
      </c>
      <c r="B98" s="18"/>
      <c r="C98" s="184" t="s">
        <v>17</v>
      </c>
      <c r="D98" s="184" t="s">
        <v>34</v>
      </c>
      <c r="E98" s="20" t="s">
        <v>213</v>
      </c>
      <c r="F98" s="20">
        <v>200</v>
      </c>
      <c r="G98" s="7">
        <v>1256.2</v>
      </c>
      <c r="H98" s="7"/>
      <c r="I98" s="7"/>
    </row>
    <row r="99" spans="1:9" s="92" customFormat="1" ht="31.5">
      <c r="A99" s="84" t="s">
        <v>568</v>
      </c>
      <c r="B99" s="101"/>
      <c r="C99" s="89" t="s">
        <v>17</v>
      </c>
      <c r="D99" s="89" t="s">
        <v>34</v>
      </c>
      <c r="E99" s="90" t="s">
        <v>134</v>
      </c>
      <c r="F99" s="90"/>
      <c r="G99" s="91">
        <f>G100</f>
        <v>8966</v>
      </c>
      <c r="H99" s="91">
        <f t="shared" ref="H99:I99" si="30">H100</f>
        <v>8966</v>
      </c>
      <c r="I99" s="91">
        <f t="shared" si="30"/>
        <v>8966</v>
      </c>
    </row>
    <row r="100" spans="1:9">
      <c r="A100" s="183" t="s">
        <v>147</v>
      </c>
      <c r="B100" s="18"/>
      <c r="C100" s="184" t="s">
        <v>17</v>
      </c>
      <c r="D100" s="184" t="s">
        <v>34</v>
      </c>
      <c r="E100" s="20" t="s">
        <v>162</v>
      </c>
      <c r="F100" s="20"/>
      <c r="G100" s="7">
        <f>G101+G104</f>
        <v>8966</v>
      </c>
      <c r="H100" s="7">
        <f>H101+H104</f>
        <v>8966</v>
      </c>
      <c r="I100" s="7">
        <f>I101+I104</f>
        <v>8966</v>
      </c>
    </row>
    <row r="101" spans="1:9" ht="31.5">
      <c r="A101" s="183" t="s">
        <v>208</v>
      </c>
      <c r="B101" s="18"/>
      <c r="C101" s="184" t="s">
        <v>17</v>
      </c>
      <c r="D101" s="184" t="s">
        <v>34</v>
      </c>
      <c r="E101" s="20" t="s">
        <v>164</v>
      </c>
      <c r="F101" s="20"/>
      <c r="G101" s="7">
        <f>G102</f>
        <v>8513.2000000000007</v>
      </c>
      <c r="H101" s="7">
        <f>H102</f>
        <v>8513.2000000000007</v>
      </c>
      <c r="I101" s="7">
        <f>I102</f>
        <v>8513.2000000000007</v>
      </c>
    </row>
    <row r="102" spans="1:9">
      <c r="A102" s="183" t="s">
        <v>216</v>
      </c>
      <c r="B102" s="18"/>
      <c r="C102" s="184" t="s">
        <v>17</v>
      </c>
      <c r="D102" s="184" t="s">
        <v>34</v>
      </c>
      <c r="E102" s="20" t="s">
        <v>217</v>
      </c>
      <c r="F102" s="20"/>
      <c r="G102" s="7">
        <f>SUM(G103)</f>
        <v>8513.2000000000007</v>
      </c>
      <c r="H102" s="7">
        <f>SUM(H103)</f>
        <v>8513.2000000000007</v>
      </c>
      <c r="I102" s="7">
        <f>SUM(I103)</f>
        <v>8513.2000000000007</v>
      </c>
    </row>
    <row r="103" spans="1:9" ht="31.5">
      <c r="A103" s="183" t="s">
        <v>90</v>
      </c>
      <c r="B103" s="18"/>
      <c r="C103" s="184" t="s">
        <v>17</v>
      </c>
      <c r="D103" s="184" t="s">
        <v>34</v>
      </c>
      <c r="E103" s="20" t="s">
        <v>217</v>
      </c>
      <c r="F103" s="20">
        <v>600</v>
      </c>
      <c r="G103" s="7">
        <v>8513.2000000000007</v>
      </c>
      <c r="H103" s="7">
        <v>8513.2000000000007</v>
      </c>
      <c r="I103" s="7">
        <v>8513.2000000000007</v>
      </c>
    </row>
    <row r="104" spans="1:9" ht="31.5">
      <c r="A104" s="183" t="s">
        <v>209</v>
      </c>
      <c r="B104" s="18"/>
      <c r="C104" s="184" t="s">
        <v>17</v>
      </c>
      <c r="D104" s="184" t="s">
        <v>34</v>
      </c>
      <c r="E104" s="20" t="s">
        <v>165</v>
      </c>
      <c r="F104" s="20"/>
      <c r="G104" s="7">
        <f>G105</f>
        <v>452.8</v>
      </c>
      <c r="H104" s="7">
        <f t="shared" ref="H104:I104" si="31">H105</f>
        <v>452.8</v>
      </c>
      <c r="I104" s="7">
        <f t="shared" si="31"/>
        <v>452.8</v>
      </c>
    </row>
    <row r="105" spans="1:9" ht="47.25">
      <c r="A105" s="183" t="s">
        <v>283</v>
      </c>
      <c r="B105" s="18"/>
      <c r="C105" s="184" t="s">
        <v>17</v>
      </c>
      <c r="D105" s="184" t="s">
        <v>34</v>
      </c>
      <c r="E105" s="20" t="s">
        <v>210</v>
      </c>
      <c r="F105" s="20"/>
      <c r="G105" s="7">
        <f>SUM(G106)</f>
        <v>452.8</v>
      </c>
      <c r="H105" s="7">
        <f>SUM(H106)</f>
        <v>452.8</v>
      </c>
      <c r="I105" s="7">
        <f>SUM(I106)</f>
        <v>452.8</v>
      </c>
    </row>
    <row r="106" spans="1:9" ht="31.5">
      <c r="A106" s="183" t="s">
        <v>90</v>
      </c>
      <c r="B106" s="18"/>
      <c r="C106" s="184" t="s">
        <v>17</v>
      </c>
      <c r="D106" s="184" t="s">
        <v>34</v>
      </c>
      <c r="E106" s="20" t="s">
        <v>210</v>
      </c>
      <c r="F106" s="20">
        <v>600</v>
      </c>
      <c r="G106" s="7">
        <v>452.8</v>
      </c>
      <c r="H106" s="7">
        <v>452.8</v>
      </c>
      <c r="I106" s="7">
        <v>452.8</v>
      </c>
    </row>
    <row r="107" spans="1:9" ht="31.5">
      <c r="A107" s="84" t="s">
        <v>717</v>
      </c>
      <c r="B107" s="89"/>
      <c r="C107" s="89" t="s">
        <v>17</v>
      </c>
      <c r="D107" s="89" t="s">
        <v>34</v>
      </c>
      <c r="E107" s="89" t="s">
        <v>667</v>
      </c>
      <c r="F107" s="89"/>
      <c r="G107" s="91">
        <f>G108</f>
        <v>150</v>
      </c>
      <c r="H107" s="91">
        <f t="shared" ref="H107:I108" si="32">H108</f>
        <v>150</v>
      </c>
      <c r="I107" s="91">
        <f t="shared" si="32"/>
        <v>150</v>
      </c>
    </row>
    <row r="108" spans="1:9">
      <c r="A108" s="183" t="s">
        <v>147</v>
      </c>
      <c r="B108" s="184"/>
      <c r="C108" s="184" t="s">
        <v>17</v>
      </c>
      <c r="D108" s="184" t="s">
        <v>34</v>
      </c>
      <c r="E108" s="184" t="s">
        <v>668</v>
      </c>
      <c r="F108" s="184"/>
      <c r="G108" s="7">
        <f>G109</f>
        <v>150</v>
      </c>
      <c r="H108" s="7">
        <f t="shared" si="32"/>
        <v>150</v>
      </c>
      <c r="I108" s="7">
        <f t="shared" si="32"/>
        <v>150</v>
      </c>
    </row>
    <row r="109" spans="1:9" ht="31.5">
      <c r="A109" s="183" t="s">
        <v>775</v>
      </c>
      <c r="B109" s="184"/>
      <c r="C109" s="184" t="s">
        <v>17</v>
      </c>
      <c r="D109" s="184" t="s">
        <v>34</v>
      </c>
      <c r="E109" s="184" t="s">
        <v>669</v>
      </c>
      <c r="F109" s="184"/>
      <c r="G109" s="7">
        <f>SUM(G110)</f>
        <v>150</v>
      </c>
      <c r="H109" s="7">
        <f t="shared" ref="H109:I110" si="33">SUM(H110)</f>
        <v>150</v>
      </c>
      <c r="I109" s="7">
        <f t="shared" si="33"/>
        <v>150</v>
      </c>
    </row>
    <row r="110" spans="1:9">
      <c r="A110" s="183" t="s">
        <v>204</v>
      </c>
      <c r="B110" s="184"/>
      <c r="C110" s="184" t="s">
        <v>17</v>
      </c>
      <c r="D110" s="184" t="s">
        <v>34</v>
      </c>
      <c r="E110" s="184" t="s">
        <v>670</v>
      </c>
      <c r="F110" s="184"/>
      <c r="G110" s="7">
        <f>SUM(G111)</f>
        <v>150</v>
      </c>
      <c r="H110" s="7">
        <f t="shared" si="33"/>
        <v>150</v>
      </c>
      <c r="I110" s="7">
        <f t="shared" si="33"/>
        <v>150</v>
      </c>
    </row>
    <row r="111" spans="1:9" ht="31.5">
      <c r="A111" s="183" t="s">
        <v>22</v>
      </c>
      <c r="B111" s="184"/>
      <c r="C111" s="184" t="s">
        <v>17</v>
      </c>
      <c r="D111" s="184" t="s">
        <v>34</v>
      </c>
      <c r="E111" s="184" t="s">
        <v>670</v>
      </c>
      <c r="F111" s="184" t="s">
        <v>32</v>
      </c>
      <c r="G111" s="7">
        <v>150</v>
      </c>
      <c r="H111" s="7">
        <v>150</v>
      </c>
      <c r="I111" s="7">
        <v>150</v>
      </c>
    </row>
    <row r="112" spans="1:9">
      <c r="A112" s="84" t="s">
        <v>82</v>
      </c>
      <c r="B112" s="18"/>
      <c r="C112" s="89" t="s">
        <v>17</v>
      </c>
      <c r="D112" s="89" t="s">
        <v>34</v>
      </c>
      <c r="E112" s="90" t="s">
        <v>83</v>
      </c>
      <c r="F112" s="90"/>
      <c r="G112" s="91">
        <f>G113</f>
        <v>3284.1</v>
      </c>
      <c r="H112" s="91">
        <f t="shared" ref="H112:I112" si="34">H113</f>
        <v>0</v>
      </c>
      <c r="I112" s="91">
        <f t="shared" si="34"/>
        <v>0</v>
      </c>
    </row>
    <row r="113" spans="1:9" ht="31.5">
      <c r="A113" s="183" t="s">
        <v>38</v>
      </c>
      <c r="B113" s="18"/>
      <c r="C113" s="184" t="s">
        <v>17</v>
      </c>
      <c r="D113" s="184" t="s">
        <v>34</v>
      </c>
      <c r="E113" s="20" t="s">
        <v>45</v>
      </c>
      <c r="F113" s="20"/>
      <c r="G113" s="7">
        <f>G115+G114</f>
        <v>3284.1</v>
      </c>
      <c r="H113" s="7">
        <f t="shared" ref="H113:I113" si="35">H115+H114</f>
        <v>0</v>
      </c>
      <c r="I113" s="7">
        <f t="shared" si="35"/>
        <v>0</v>
      </c>
    </row>
    <row r="114" spans="1:9" ht="31.5" hidden="1">
      <c r="A114" s="2" t="s">
        <v>22</v>
      </c>
      <c r="B114" s="18"/>
      <c r="C114" s="184" t="s">
        <v>17</v>
      </c>
      <c r="D114" s="184" t="s">
        <v>34</v>
      </c>
      <c r="E114" s="20" t="s">
        <v>45</v>
      </c>
      <c r="F114" s="20">
        <v>200</v>
      </c>
      <c r="G114" s="7"/>
      <c r="H114" s="7"/>
      <c r="I114" s="7"/>
    </row>
    <row r="115" spans="1:9">
      <c r="A115" s="183" t="s">
        <v>10</v>
      </c>
      <c r="B115" s="18"/>
      <c r="C115" s="184" t="s">
        <v>17</v>
      </c>
      <c r="D115" s="184" t="s">
        <v>34</v>
      </c>
      <c r="E115" s="20" t="s">
        <v>45</v>
      </c>
      <c r="F115" s="20">
        <v>800</v>
      </c>
      <c r="G115" s="7">
        <v>3284.1</v>
      </c>
      <c r="H115" s="7"/>
      <c r="I115" s="7"/>
    </row>
    <row r="116" spans="1:9">
      <c r="A116" s="183" t="s">
        <v>91</v>
      </c>
      <c r="B116" s="18"/>
      <c r="C116" s="184" t="s">
        <v>24</v>
      </c>
      <c r="D116" s="184"/>
      <c r="E116" s="184"/>
      <c r="F116" s="184"/>
      <c r="G116" s="7">
        <f>G117+G126+G140+G173</f>
        <v>99647.9</v>
      </c>
      <c r="H116" s="7">
        <f>H117+H126+H140+H173</f>
        <v>127220.90000000001</v>
      </c>
      <c r="I116" s="7">
        <f>I117+I126+I140+I173</f>
        <v>136317.1</v>
      </c>
    </row>
    <row r="117" spans="1:9">
      <c r="A117" s="21" t="s">
        <v>63</v>
      </c>
      <c r="B117" s="20"/>
      <c r="C117" s="184" t="s">
        <v>24</v>
      </c>
      <c r="D117" s="184" t="s">
        <v>7</v>
      </c>
      <c r="E117" s="184"/>
      <c r="F117" s="184"/>
      <c r="G117" s="7">
        <f t="shared" ref="G117:I117" si="36">SUM(G118)</f>
        <v>12834.199999999999</v>
      </c>
      <c r="H117" s="7">
        <f t="shared" si="36"/>
        <v>9245.6</v>
      </c>
      <c r="I117" s="7">
        <f t="shared" si="36"/>
        <v>9641.7000000000007</v>
      </c>
    </row>
    <row r="118" spans="1:9" s="92" customFormat="1">
      <c r="A118" s="84" t="s">
        <v>82</v>
      </c>
      <c r="B118" s="101"/>
      <c r="C118" s="89" t="s">
        <v>24</v>
      </c>
      <c r="D118" s="89" t="s">
        <v>7</v>
      </c>
      <c r="E118" s="90" t="s">
        <v>83</v>
      </c>
      <c r="F118" s="89"/>
      <c r="G118" s="91">
        <f>G119+G123</f>
        <v>12834.199999999999</v>
      </c>
      <c r="H118" s="91">
        <f t="shared" ref="H118:I118" si="37">H119+H123</f>
        <v>9245.6</v>
      </c>
      <c r="I118" s="91">
        <f t="shared" si="37"/>
        <v>9641.7000000000007</v>
      </c>
    </row>
    <row r="119" spans="1:9" ht="31.5">
      <c r="A119" s="183" t="s">
        <v>587</v>
      </c>
      <c r="B119" s="18"/>
      <c r="C119" s="184" t="s">
        <v>24</v>
      </c>
      <c r="D119" s="184" t="s">
        <v>7</v>
      </c>
      <c r="E119" s="184" t="s">
        <v>111</v>
      </c>
      <c r="F119" s="184"/>
      <c r="G119" s="7">
        <f>G120+G121+G122</f>
        <v>10466.299999999999</v>
      </c>
      <c r="H119" s="7">
        <f t="shared" ref="H119:I119" si="38">H120+H121+H122</f>
        <v>6877.7</v>
      </c>
      <c r="I119" s="7">
        <f t="shared" si="38"/>
        <v>7273.8</v>
      </c>
    </row>
    <row r="120" spans="1:9" ht="47.25">
      <c r="A120" s="2" t="s">
        <v>21</v>
      </c>
      <c r="B120" s="18"/>
      <c r="C120" s="184" t="s">
        <v>24</v>
      </c>
      <c r="D120" s="184" t="s">
        <v>7</v>
      </c>
      <c r="E120" s="184" t="s">
        <v>111</v>
      </c>
      <c r="F120" s="184" t="s">
        <v>31</v>
      </c>
      <c r="G120" s="7">
        <v>6372.2</v>
      </c>
      <c r="H120" s="7">
        <v>6877.7</v>
      </c>
      <c r="I120" s="7">
        <v>7273.8</v>
      </c>
    </row>
    <row r="121" spans="1:9" ht="31.5">
      <c r="A121" s="183" t="s">
        <v>22</v>
      </c>
      <c r="B121" s="18"/>
      <c r="C121" s="184" t="s">
        <v>24</v>
      </c>
      <c r="D121" s="184" t="s">
        <v>7</v>
      </c>
      <c r="E121" s="184" t="s">
        <v>111</v>
      </c>
      <c r="F121" s="184" t="s">
        <v>32</v>
      </c>
      <c r="G121" s="7">
        <v>4094.1</v>
      </c>
      <c r="H121" s="7"/>
      <c r="I121" s="7"/>
    </row>
    <row r="122" spans="1:9" hidden="1">
      <c r="A122" s="183" t="s">
        <v>10</v>
      </c>
      <c r="B122" s="18"/>
      <c r="C122" s="184" t="s">
        <v>24</v>
      </c>
      <c r="D122" s="184" t="s">
        <v>7</v>
      </c>
      <c r="E122" s="184" t="s">
        <v>111</v>
      </c>
      <c r="F122" s="184" t="s">
        <v>36</v>
      </c>
      <c r="G122" s="7"/>
      <c r="H122" s="7"/>
      <c r="I122" s="7"/>
    </row>
    <row r="123" spans="1:9" ht="35.25" customHeight="1">
      <c r="A123" s="183" t="s">
        <v>286</v>
      </c>
      <c r="B123" s="18"/>
      <c r="C123" s="184" t="s">
        <v>24</v>
      </c>
      <c r="D123" s="184" t="s">
        <v>7</v>
      </c>
      <c r="E123" s="184" t="s">
        <v>285</v>
      </c>
      <c r="F123" s="184"/>
      <c r="G123" s="7">
        <f>SUM(G124:G125)</f>
        <v>2367.9</v>
      </c>
      <c r="H123" s="7">
        <f t="shared" ref="H123:I123" si="39">SUM(H124:H125)</f>
        <v>2367.9</v>
      </c>
      <c r="I123" s="7">
        <f t="shared" si="39"/>
        <v>2367.9</v>
      </c>
    </row>
    <row r="124" spans="1:9" ht="47.25">
      <c r="A124" s="2" t="s">
        <v>21</v>
      </c>
      <c r="B124" s="18"/>
      <c r="C124" s="184" t="s">
        <v>24</v>
      </c>
      <c r="D124" s="184" t="s">
        <v>7</v>
      </c>
      <c r="E124" s="184" t="s">
        <v>285</v>
      </c>
      <c r="F124" s="184" t="s">
        <v>31</v>
      </c>
      <c r="G124" s="7">
        <v>2367.9</v>
      </c>
      <c r="H124" s="7">
        <v>2367.9</v>
      </c>
      <c r="I124" s="7">
        <v>2367.9</v>
      </c>
    </row>
    <row r="125" spans="1:9" ht="31.5" hidden="1">
      <c r="A125" s="183" t="s">
        <v>22</v>
      </c>
      <c r="B125" s="18"/>
      <c r="C125" s="184" t="s">
        <v>24</v>
      </c>
      <c r="D125" s="184" t="s">
        <v>7</v>
      </c>
      <c r="E125" s="184" t="s">
        <v>285</v>
      </c>
      <c r="F125" s="184" t="s">
        <v>32</v>
      </c>
      <c r="G125" s="7"/>
      <c r="H125" s="7"/>
      <c r="I125" s="7"/>
    </row>
    <row r="126" spans="1:9">
      <c r="A126" s="2" t="s">
        <v>114</v>
      </c>
      <c r="B126" s="3"/>
      <c r="C126" s="3" t="s">
        <v>24</v>
      </c>
      <c r="D126" s="3" t="s">
        <v>64</v>
      </c>
      <c r="E126" s="3"/>
      <c r="F126" s="3"/>
      <c r="G126" s="5">
        <f>SUM(G127)+G137</f>
        <v>44127.100000000006</v>
      </c>
      <c r="H126" s="5">
        <f t="shared" ref="H126:I126" si="40">SUM(H127)+H137</f>
        <v>58804.500000000007</v>
      </c>
      <c r="I126" s="5">
        <f t="shared" si="40"/>
        <v>58804.500000000007</v>
      </c>
    </row>
    <row r="127" spans="1:9" s="92" customFormat="1" ht="31.5">
      <c r="A127" s="96" t="s">
        <v>695</v>
      </c>
      <c r="B127" s="93"/>
      <c r="C127" s="93" t="s">
        <v>24</v>
      </c>
      <c r="D127" s="93" t="s">
        <v>64</v>
      </c>
      <c r="E127" s="93" t="s">
        <v>135</v>
      </c>
      <c r="F127" s="93"/>
      <c r="G127" s="94">
        <f>SUM(G128)</f>
        <v>43927.100000000006</v>
      </c>
      <c r="H127" s="94">
        <f t="shared" ref="H127:I127" si="41">SUM(H128)</f>
        <v>58804.500000000007</v>
      </c>
      <c r="I127" s="94">
        <f t="shared" si="41"/>
        <v>58804.500000000007</v>
      </c>
    </row>
    <row r="128" spans="1:9">
      <c r="A128" s="2" t="s">
        <v>147</v>
      </c>
      <c r="B128" s="3"/>
      <c r="C128" s="3" t="s">
        <v>24</v>
      </c>
      <c r="D128" s="3" t="s">
        <v>64</v>
      </c>
      <c r="E128" s="3" t="s">
        <v>258</v>
      </c>
      <c r="F128" s="3"/>
      <c r="G128" s="5">
        <f>G129+G134</f>
        <v>43927.100000000006</v>
      </c>
      <c r="H128" s="5">
        <f t="shared" ref="H128:I128" si="42">H129+H134</f>
        <v>58804.500000000007</v>
      </c>
      <c r="I128" s="5">
        <f t="shared" si="42"/>
        <v>58804.500000000007</v>
      </c>
    </row>
    <row r="129" spans="1:9" ht="31.5">
      <c r="A129" s="2" t="s">
        <v>776</v>
      </c>
      <c r="B129" s="3"/>
      <c r="C129" s="3" t="s">
        <v>24</v>
      </c>
      <c r="D129" s="3" t="s">
        <v>64</v>
      </c>
      <c r="E129" s="3" t="s">
        <v>259</v>
      </c>
      <c r="F129" s="3"/>
      <c r="G129" s="5">
        <f>G130</f>
        <v>43833.000000000007</v>
      </c>
      <c r="H129" s="5">
        <f t="shared" ref="H129:I129" si="43">H130</f>
        <v>56074.200000000004</v>
      </c>
      <c r="I129" s="5">
        <f t="shared" si="43"/>
        <v>56074.200000000004</v>
      </c>
    </row>
    <row r="130" spans="1:9">
      <c r="A130" s="2" t="s">
        <v>216</v>
      </c>
      <c r="B130" s="3"/>
      <c r="C130" s="3" t="s">
        <v>24</v>
      </c>
      <c r="D130" s="3" t="s">
        <v>64</v>
      </c>
      <c r="E130" s="3" t="s">
        <v>260</v>
      </c>
      <c r="F130" s="3"/>
      <c r="G130" s="5">
        <f>G131+G132+G133</f>
        <v>43833.000000000007</v>
      </c>
      <c r="H130" s="5">
        <f t="shared" ref="H130:I130" si="44">H131+H132+H133</f>
        <v>56074.200000000004</v>
      </c>
      <c r="I130" s="5">
        <f t="shared" si="44"/>
        <v>56074.200000000004</v>
      </c>
    </row>
    <row r="131" spans="1:9" ht="47.25">
      <c r="A131" s="2" t="s">
        <v>21</v>
      </c>
      <c r="B131" s="3"/>
      <c r="C131" s="3" t="s">
        <v>24</v>
      </c>
      <c r="D131" s="3" t="s">
        <v>64</v>
      </c>
      <c r="E131" s="3" t="s">
        <v>260</v>
      </c>
      <c r="F131" s="3" t="s">
        <v>31</v>
      </c>
      <c r="G131" s="5">
        <v>39522.800000000003</v>
      </c>
      <c r="H131" s="5">
        <v>46657.9</v>
      </c>
      <c r="I131" s="5">
        <v>46657.9</v>
      </c>
    </row>
    <row r="132" spans="1:9" ht="31.5">
      <c r="A132" s="2" t="s">
        <v>22</v>
      </c>
      <c r="B132" s="3"/>
      <c r="C132" s="3" t="s">
        <v>24</v>
      </c>
      <c r="D132" s="3" t="s">
        <v>64</v>
      </c>
      <c r="E132" s="3" t="s">
        <v>260</v>
      </c>
      <c r="F132" s="3" t="s">
        <v>32</v>
      </c>
      <c r="G132" s="5">
        <v>4053.8</v>
      </c>
      <c r="H132" s="5">
        <v>9159.9</v>
      </c>
      <c r="I132" s="5">
        <v>9159.9</v>
      </c>
    </row>
    <row r="133" spans="1:9">
      <c r="A133" s="183" t="s">
        <v>10</v>
      </c>
      <c r="B133" s="3"/>
      <c r="C133" s="3" t="s">
        <v>24</v>
      </c>
      <c r="D133" s="3" t="s">
        <v>64</v>
      </c>
      <c r="E133" s="3" t="s">
        <v>260</v>
      </c>
      <c r="F133" s="3" t="s">
        <v>36</v>
      </c>
      <c r="G133" s="5">
        <v>256.39999999999998</v>
      </c>
      <c r="H133" s="5">
        <v>256.39999999999998</v>
      </c>
      <c r="I133" s="5">
        <v>256.39999999999998</v>
      </c>
    </row>
    <row r="134" spans="1:9" ht="47.25">
      <c r="A134" s="2" t="s">
        <v>529</v>
      </c>
      <c r="B134" s="3"/>
      <c r="C134" s="3" t="s">
        <v>24</v>
      </c>
      <c r="D134" s="3" t="s">
        <v>64</v>
      </c>
      <c r="E134" s="3" t="s">
        <v>261</v>
      </c>
      <c r="F134" s="3"/>
      <c r="G134" s="5">
        <f>G135</f>
        <v>94.1</v>
      </c>
      <c r="H134" s="5">
        <f t="shared" ref="H134:I134" si="45">H135</f>
        <v>2730.3</v>
      </c>
      <c r="I134" s="5">
        <f t="shared" si="45"/>
        <v>2730.3</v>
      </c>
    </row>
    <row r="135" spans="1:9">
      <c r="A135" s="2" t="s">
        <v>204</v>
      </c>
      <c r="B135" s="3"/>
      <c r="C135" s="3" t="s">
        <v>24</v>
      </c>
      <c r="D135" s="3" t="s">
        <v>64</v>
      </c>
      <c r="E135" s="3" t="s">
        <v>262</v>
      </c>
      <c r="F135" s="3"/>
      <c r="G135" s="5">
        <f>G136</f>
        <v>94.1</v>
      </c>
      <c r="H135" s="5">
        <f t="shared" ref="H135:I135" si="46">H136</f>
        <v>2730.3</v>
      </c>
      <c r="I135" s="5">
        <f t="shared" si="46"/>
        <v>2730.3</v>
      </c>
    </row>
    <row r="136" spans="1:9" ht="31.5">
      <c r="A136" s="2" t="s">
        <v>22</v>
      </c>
      <c r="B136" s="3"/>
      <c r="C136" s="3" t="s">
        <v>24</v>
      </c>
      <c r="D136" s="3" t="s">
        <v>64</v>
      </c>
      <c r="E136" s="3" t="s">
        <v>262</v>
      </c>
      <c r="F136" s="3" t="s">
        <v>32</v>
      </c>
      <c r="G136" s="5">
        <v>94.1</v>
      </c>
      <c r="H136" s="5">
        <v>2730.3</v>
      </c>
      <c r="I136" s="5">
        <v>2730.3</v>
      </c>
    </row>
    <row r="137" spans="1:9">
      <c r="A137" s="2" t="s">
        <v>82</v>
      </c>
      <c r="B137" s="3"/>
      <c r="C137" s="3" t="s">
        <v>24</v>
      </c>
      <c r="D137" s="3" t="s">
        <v>64</v>
      </c>
      <c r="E137" s="3" t="s">
        <v>83</v>
      </c>
      <c r="F137" s="3"/>
      <c r="G137" s="5">
        <f>G138</f>
        <v>200</v>
      </c>
      <c r="H137" s="5"/>
      <c r="I137" s="5"/>
    </row>
    <row r="138" spans="1:9" ht="31.5">
      <c r="A138" s="2" t="s">
        <v>640</v>
      </c>
      <c r="B138" s="3"/>
      <c r="C138" s="3" t="s">
        <v>24</v>
      </c>
      <c r="D138" s="3" t="s">
        <v>64</v>
      </c>
      <c r="E138" s="3" t="s">
        <v>639</v>
      </c>
      <c r="F138" s="3"/>
      <c r="G138" s="5">
        <f>G139</f>
        <v>200</v>
      </c>
      <c r="H138" s="5"/>
      <c r="I138" s="5"/>
    </row>
    <row r="139" spans="1:9" ht="31.5">
      <c r="A139" s="2" t="s">
        <v>640</v>
      </c>
      <c r="B139" s="3"/>
      <c r="C139" s="3" t="s">
        <v>24</v>
      </c>
      <c r="D139" s="3" t="s">
        <v>64</v>
      </c>
      <c r="E139" s="3" t="s">
        <v>639</v>
      </c>
      <c r="F139" s="3" t="s">
        <v>36</v>
      </c>
      <c r="G139" s="5">
        <v>200</v>
      </c>
      <c r="H139" s="5"/>
      <c r="I139" s="5"/>
    </row>
    <row r="140" spans="1:9" s="221" customFormat="1" ht="31.5">
      <c r="A140" s="2" t="s">
        <v>115</v>
      </c>
      <c r="B140" s="224"/>
      <c r="C140" s="3" t="s">
        <v>24</v>
      </c>
      <c r="D140" s="3" t="s">
        <v>14</v>
      </c>
      <c r="E140" s="224"/>
      <c r="F140" s="224"/>
      <c r="G140" s="5">
        <f>G141+G156+G170+G161</f>
        <v>38549.399999999994</v>
      </c>
      <c r="H140" s="5">
        <f>H141+H156+H170+H161</f>
        <v>57953</v>
      </c>
      <c r="I140" s="5">
        <f>I141+I156+I170+I161</f>
        <v>66653.100000000006</v>
      </c>
    </row>
    <row r="141" spans="1:9" ht="31.5">
      <c r="A141" s="96" t="s">
        <v>695</v>
      </c>
      <c r="B141" s="93"/>
      <c r="C141" s="93" t="s">
        <v>24</v>
      </c>
      <c r="D141" s="93" t="s">
        <v>14</v>
      </c>
      <c r="E141" s="93" t="s">
        <v>135</v>
      </c>
      <c r="F141" s="93"/>
      <c r="G141" s="5">
        <f>G142+G146</f>
        <v>16513.3</v>
      </c>
      <c r="H141" s="5">
        <f t="shared" ref="H141:I141" si="47">H142+H146</f>
        <v>27336.5</v>
      </c>
      <c r="I141" s="5">
        <f t="shared" si="47"/>
        <v>35343.5</v>
      </c>
    </row>
    <row r="142" spans="1:9">
      <c r="A142" s="2" t="s">
        <v>184</v>
      </c>
      <c r="B142" s="3"/>
      <c r="C142" s="3" t="s">
        <v>530</v>
      </c>
      <c r="D142" s="3" t="s">
        <v>14</v>
      </c>
      <c r="E142" s="3" t="s">
        <v>531</v>
      </c>
      <c r="F142" s="3"/>
      <c r="G142" s="5">
        <f>G143</f>
        <v>3276</v>
      </c>
      <c r="H142" s="5">
        <f t="shared" ref="H142:I142" si="48">H143</f>
        <v>3276</v>
      </c>
      <c r="I142" s="5">
        <f t="shared" si="48"/>
        <v>3276</v>
      </c>
    </row>
    <row r="143" spans="1:9" ht="31.5">
      <c r="A143" s="2" t="s">
        <v>841</v>
      </c>
      <c r="B143" s="3"/>
      <c r="C143" s="3" t="s">
        <v>530</v>
      </c>
      <c r="D143" s="3" t="s">
        <v>14</v>
      </c>
      <c r="E143" s="3" t="s">
        <v>839</v>
      </c>
      <c r="F143" s="3"/>
      <c r="G143" s="5">
        <f>G144</f>
        <v>3276</v>
      </c>
      <c r="H143" s="5">
        <f t="shared" ref="H143:I143" si="49">H144</f>
        <v>3276</v>
      </c>
      <c r="I143" s="5">
        <f t="shared" si="49"/>
        <v>3276</v>
      </c>
    </row>
    <row r="144" spans="1:9" ht="31.5">
      <c r="A144" s="2" t="s">
        <v>842</v>
      </c>
      <c r="B144" s="3"/>
      <c r="C144" s="3" t="s">
        <v>24</v>
      </c>
      <c r="D144" s="3" t="s">
        <v>14</v>
      </c>
      <c r="E144" s="3" t="s">
        <v>840</v>
      </c>
      <c r="F144" s="3"/>
      <c r="G144" s="5">
        <f>G145</f>
        <v>3276</v>
      </c>
      <c r="H144" s="5">
        <f t="shared" ref="H144:I144" si="50">H145</f>
        <v>3276</v>
      </c>
      <c r="I144" s="5">
        <f t="shared" si="50"/>
        <v>3276</v>
      </c>
    </row>
    <row r="145" spans="1:9" ht="31.5">
      <c r="A145" s="2" t="s">
        <v>22</v>
      </c>
      <c r="B145" s="3"/>
      <c r="C145" s="3" t="s">
        <v>24</v>
      </c>
      <c r="D145" s="3" t="s">
        <v>14</v>
      </c>
      <c r="E145" s="3" t="s">
        <v>840</v>
      </c>
      <c r="F145" s="3" t="s">
        <v>32</v>
      </c>
      <c r="G145" s="5">
        <v>3276</v>
      </c>
      <c r="H145" s="5">
        <v>3276</v>
      </c>
      <c r="I145" s="5">
        <v>3276</v>
      </c>
    </row>
    <row r="146" spans="1:9">
      <c r="A146" s="2" t="s">
        <v>147</v>
      </c>
      <c r="B146" s="3"/>
      <c r="C146" s="3" t="s">
        <v>24</v>
      </c>
      <c r="D146" s="3" t="s">
        <v>14</v>
      </c>
      <c r="E146" s="3" t="s">
        <v>258</v>
      </c>
      <c r="F146" s="3"/>
      <c r="G146" s="5">
        <f>G150+G153+G147</f>
        <v>13237.3</v>
      </c>
      <c r="H146" s="5">
        <f t="shared" ref="H146:I146" si="51">H150+H153</f>
        <v>24060.5</v>
      </c>
      <c r="I146" s="5">
        <f t="shared" si="51"/>
        <v>32067.5</v>
      </c>
    </row>
    <row r="147" spans="1:9" ht="47.25">
      <c r="A147" s="2" t="s">
        <v>529</v>
      </c>
      <c r="B147" s="3"/>
      <c r="C147" s="3" t="s">
        <v>24</v>
      </c>
      <c r="D147" s="3" t="s">
        <v>14</v>
      </c>
      <c r="E147" s="3" t="s">
        <v>261</v>
      </c>
      <c r="F147" s="3"/>
      <c r="G147" s="5">
        <f>G148</f>
        <v>1000</v>
      </c>
      <c r="H147" s="5"/>
      <c r="I147" s="5"/>
    </row>
    <row r="148" spans="1:9">
      <c r="A148" s="2" t="s">
        <v>204</v>
      </c>
      <c r="B148" s="3"/>
      <c r="C148" s="3" t="s">
        <v>24</v>
      </c>
      <c r="D148" s="3" t="s">
        <v>14</v>
      </c>
      <c r="E148" s="3" t="s">
        <v>262</v>
      </c>
      <c r="F148" s="3"/>
      <c r="G148" s="5">
        <f>G149</f>
        <v>1000</v>
      </c>
      <c r="H148" s="5"/>
      <c r="I148" s="5"/>
    </row>
    <row r="149" spans="1:9" ht="31.5">
      <c r="A149" s="2" t="s">
        <v>22</v>
      </c>
      <c r="B149" s="3"/>
      <c r="C149" s="3" t="s">
        <v>24</v>
      </c>
      <c r="D149" s="3" t="s">
        <v>14</v>
      </c>
      <c r="E149" s="3" t="s">
        <v>262</v>
      </c>
      <c r="F149" s="3" t="s">
        <v>32</v>
      </c>
      <c r="G149" s="5">
        <v>1000</v>
      </c>
      <c r="H149" s="5"/>
      <c r="I149" s="5"/>
    </row>
    <row r="150" spans="1:9" ht="63">
      <c r="A150" s="2" t="s">
        <v>778</v>
      </c>
      <c r="B150" s="3"/>
      <c r="C150" s="3" t="s">
        <v>24</v>
      </c>
      <c r="D150" s="3" t="s">
        <v>14</v>
      </c>
      <c r="E150" s="3" t="s">
        <v>263</v>
      </c>
      <c r="F150" s="3"/>
      <c r="G150" s="5">
        <f>G151</f>
        <v>6934.6</v>
      </c>
      <c r="H150" s="5">
        <f t="shared" ref="H150:I150" si="52">H151</f>
        <v>19925.8</v>
      </c>
      <c r="I150" s="5">
        <f t="shared" si="52"/>
        <v>27932.799999999999</v>
      </c>
    </row>
    <row r="151" spans="1:9">
      <c r="A151" s="2" t="s">
        <v>204</v>
      </c>
      <c r="B151" s="3"/>
      <c r="C151" s="3" t="s">
        <v>24</v>
      </c>
      <c r="D151" s="3" t="s">
        <v>14</v>
      </c>
      <c r="E151" s="3" t="s">
        <v>264</v>
      </c>
      <c r="F151" s="3"/>
      <c r="G151" s="5">
        <f>G152</f>
        <v>6934.6</v>
      </c>
      <c r="H151" s="5">
        <f t="shared" ref="H151:I151" si="53">H152</f>
        <v>19925.8</v>
      </c>
      <c r="I151" s="5">
        <f t="shared" si="53"/>
        <v>27932.799999999999</v>
      </c>
    </row>
    <row r="152" spans="1:9" ht="31.5">
      <c r="A152" s="2" t="s">
        <v>22</v>
      </c>
      <c r="B152" s="3"/>
      <c r="C152" s="3" t="s">
        <v>24</v>
      </c>
      <c r="D152" s="3" t="s">
        <v>14</v>
      </c>
      <c r="E152" s="3" t="s">
        <v>264</v>
      </c>
      <c r="F152" s="3" t="s">
        <v>32</v>
      </c>
      <c r="G152" s="5">
        <v>6934.6</v>
      </c>
      <c r="H152" s="5">
        <v>19925.8</v>
      </c>
      <c r="I152" s="5">
        <v>27932.799999999999</v>
      </c>
    </row>
    <row r="153" spans="1:9" ht="47.25">
      <c r="A153" s="2" t="s">
        <v>777</v>
      </c>
      <c r="B153" s="3"/>
      <c r="C153" s="3" t="s">
        <v>24</v>
      </c>
      <c r="D153" s="3" t="s">
        <v>14</v>
      </c>
      <c r="E153" s="3" t="s">
        <v>265</v>
      </c>
      <c r="F153" s="3"/>
      <c r="G153" s="5">
        <f>G154</f>
        <v>5302.7</v>
      </c>
      <c r="H153" s="5">
        <f t="shared" ref="H153:I154" si="54">H154</f>
        <v>4134.7</v>
      </c>
      <c r="I153" s="5">
        <f t="shared" si="54"/>
        <v>4134.7</v>
      </c>
    </row>
    <row r="154" spans="1:9">
      <c r="A154" s="2" t="s">
        <v>204</v>
      </c>
      <c r="B154" s="3"/>
      <c r="C154" s="3" t="s">
        <v>24</v>
      </c>
      <c r="D154" s="3" t="s">
        <v>14</v>
      </c>
      <c r="E154" s="3" t="s">
        <v>266</v>
      </c>
      <c r="F154" s="3"/>
      <c r="G154" s="5">
        <f>G155</f>
        <v>5302.7</v>
      </c>
      <c r="H154" s="5">
        <f t="shared" si="54"/>
        <v>4134.7</v>
      </c>
      <c r="I154" s="5">
        <f t="shared" si="54"/>
        <v>4134.7</v>
      </c>
    </row>
    <row r="155" spans="1:9" ht="31.5">
      <c r="A155" s="2" t="s">
        <v>22</v>
      </c>
      <c r="B155" s="3"/>
      <c r="C155" s="3" t="s">
        <v>24</v>
      </c>
      <c r="D155" s="3" t="s">
        <v>14</v>
      </c>
      <c r="E155" s="3" t="s">
        <v>266</v>
      </c>
      <c r="F155" s="3" t="s">
        <v>32</v>
      </c>
      <c r="G155" s="5">
        <v>5302.7</v>
      </c>
      <c r="H155" s="5">
        <v>4134.7</v>
      </c>
      <c r="I155" s="5">
        <v>4134.7</v>
      </c>
    </row>
    <row r="156" spans="1:9" s="92" customFormat="1" ht="31.5">
      <c r="A156" s="84" t="s">
        <v>696</v>
      </c>
      <c r="B156" s="93"/>
      <c r="C156" s="93" t="s">
        <v>24</v>
      </c>
      <c r="D156" s="93" t="s">
        <v>14</v>
      </c>
      <c r="E156" s="93" t="s">
        <v>136</v>
      </c>
      <c r="F156" s="93"/>
      <c r="G156" s="94">
        <f>G157</f>
        <v>10.6</v>
      </c>
      <c r="H156" s="94">
        <f t="shared" ref="H156:I157" si="55">H157</f>
        <v>10.6</v>
      </c>
      <c r="I156" s="94">
        <f t="shared" si="55"/>
        <v>10.6</v>
      </c>
    </row>
    <row r="157" spans="1:9">
      <c r="A157" s="183" t="s">
        <v>147</v>
      </c>
      <c r="B157" s="3"/>
      <c r="C157" s="3" t="s">
        <v>24</v>
      </c>
      <c r="D157" s="3" t="s">
        <v>14</v>
      </c>
      <c r="E157" s="3" t="s">
        <v>182</v>
      </c>
      <c r="F157" s="3"/>
      <c r="G157" s="5">
        <f>G158</f>
        <v>10.6</v>
      </c>
      <c r="H157" s="5">
        <f t="shared" si="55"/>
        <v>10.6</v>
      </c>
      <c r="I157" s="5">
        <f t="shared" si="55"/>
        <v>10.6</v>
      </c>
    </row>
    <row r="158" spans="1:9" ht="47.25">
      <c r="A158" s="183" t="s">
        <v>737</v>
      </c>
      <c r="B158" s="3"/>
      <c r="C158" s="3" t="s">
        <v>24</v>
      </c>
      <c r="D158" s="3" t="s">
        <v>14</v>
      </c>
      <c r="E158" s="3" t="s">
        <v>183</v>
      </c>
      <c r="F158" s="3"/>
      <c r="G158" s="5">
        <f>G159</f>
        <v>10.6</v>
      </c>
      <c r="H158" s="5">
        <f t="shared" ref="H158:I158" si="56">H159</f>
        <v>10.6</v>
      </c>
      <c r="I158" s="5">
        <f t="shared" si="56"/>
        <v>10.6</v>
      </c>
    </row>
    <row r="159" spans="1:9" ht="141.75">
      <c r="A159" s="183" t="s">
        <v>570</v>
      </c>
      <c r="B159" s="3"/>
      <c r="C159" s="3" t="s">
        <v>24</v>
      </c>
      <c r="D159" s="3" t="s">
        <v>14</v>
      </c>
      <c r="E159" s="4" t="s">
        <v>792</v>
      </c>
      <c r="F159" s="3"/>
      <c r="G159" s="5">
        <f>SUM(G160)</f>
        <v>10.6</v>
      </c>
      <c r="H159" s="5">
        <f t="shared" ref="H159:I159" si="57">SUM(H160)</f>
        <v>10.6</v>
      </c>
      <c r="I159" s="5">
        <f t="shared" si="57"/>
        <v>10.6</v>
      </c>
    </row>
    <row r="160" spans="1:9" ht="47.25">
      <c r="A160" s="2" t="s">
        <v>21</v>
      </c>
      <c r="B160" s="3"/>
      <c r="C160" s="3" t="s">
        <v>24</v>
      </c>
      <c r="D160" s="3" t="s">
        <v>14</v>
      </c>
      <c r="E160" s="4" t="s">
        <v>792</v>
      </c>
      <c r="F160" s="3" t="s">
        <v>31</v>
      </c>
      <c r="G160" s="5">
        <v>10.6</v>
      </c>
      <c r="H160" s="5">
        <v>10.6</v>
      </c>
      <c r="I160" s="5">
        <v>10.6</v>
      </c>
    </row>
    <row r="161" spans="1:9" ht="47.25">
      <c r="A161" s="2" t="s">
        <v>707</v>
      </c>
      <c r="B161" s="3"/>
      <c r="C161" s="3" t="s">
        <v>24</v>
      </c>
      <c r="D161" s="3" t="s">
        <v>14</v>
      </c>
      <c r="E161" s="20" t="s">
        <v>231</v>
      </c>
      <c r="F161" s="3"/>
      <c r="G161" s="5">
        <f>G162+G166</f>
        <v>21525.5</v>
      </c>
      <c r="H161" s="5">
        <f t="shared" ref="H161:I161" si="58">H162+H166</f>
        <v>30105.9</v>
      </c>
      <c r="I161" s="5">
        <f t="shared" si="58"/>
        <v>30799</v>
      </c>
    </row>
    <row r="162" spans="1:9">
      <c r="A162" s="49" t="s">
        <v>184</v>
      </c>
      <c r="B162" s="47"/>
      <c r="C162" s="3" t="s">
        <v>24</v>
      </c>
      <c r="D162" s="3" t="s">
        <v>14</v>
      </c>
      <c r="E162" s="20" t="s">
        <v>540</v>
      </c>
      <c r="F162" s="20"/>
      <c r="G162" s="5">
        <f>SUM(G163)</f>
        <v>7531.7</v>
      </c>
      <c r="H162" s="5">
        <f t="shared" ref="H162:I164" si="59">SUM(H163)</f>
        <v>11261.9</v>
      </c>
      <c r="I162" s="5">
        <f t="shared" si="59"/>
        <v>0</v>
      </c>
    </row>
    <row r="163" spans="1:9" ht="31.5">
      <c r="A163" s="81" t="s">
        <v>547</v>
      </c>
      <c r="B163" s="47"/>
      <c r="C163" s="3" t="s">
        <v>24</v>
      </c>
      <c r="D163" s="3" t="s">
        <v>14</v>
      </c>
      <c r="E163" s="20" t="s">
        <v>541</v>
      </c>
      <c r="F163" s="20"/>
      <c r="G163" s="5">
        <f>SUM(G164)</f>
        <v>7531.7</v>
      </c>
      <c r="H163" s="5">
        <f t="shared" si="59"/>
        <v>11261.9</v>
      </c>
      <c r="I163" s="5">
        <f t="shared" si="59"/>
        <v>0</v>
      </c>
    </row>
    <row r="164" spans="1:9" ht="47.25">
      <c r="A164" s="81" t="s">
        <v>542</v>
      </c>
      <c r="B164" s="47"/>
      <c r="C164" s="3" t="s">
        <v>24</v>
      </c>
      <c r="D164" s="3" t="s">
        <v>14</v>
      </c>
      <c r="E164" s="20" t="s">
        <v>543</v>
      </c>
      <c r="F164" s="20"/>
      <c r="G164" s="5">
        <f>SUM(G165)</f>
        <v>7531.7</v>
      </c>
      <c r="H164" s="5">
        <f t="shared" si="59"/>
        <v>11261.9</v>
      </c>
      <c r="I164" s="5">
        <f t="shared" si="59"/>
        <v>0</v>
      </c>
    </row>
    <row r="165" spans="1:9" ht="31.5">
      <c r="A165" s="183" t="s">
        <v>22</v>
      </c>
      <c r="B165" s="47"/>
      <c r="C165" s="3" t="s">
        <v>24</v>
      </c>
      <c r="D165" s="3" t="s">
        <v>14</v>
      </c>
      <c r="E165" s="20" t="s">
        <v>543</v>
      </c>
      <c r="F165" s="20">
        <v>200</v>
      </c>
      <c r="G165" s="5">
        <v>7531.7</v>
      </c>
      <c r="H165" s="5">
        <v>11261.9</v>
      </c>
      <c r="I165" s="5"/>
    </row>
    <row r="166" spans="1:9">
      <c r="A166" s="183" t="s">
        <v>147</v>
      </c>
      <c r="B166" s="47"/>
      <c r="C166" s="3" t="s">
        <v>24</v>
      </c>
      <c r="D166" s="3" t="s">
        <v>14</v>
      </c>
      <c r="E166" s="20" t="s">
        <v>544</v>
      </c>
      <c r="F166" s="20"/>
      <c r="G166" s="5">
        <f>SUM(G167)</f>
        <v>13993.8</v>
      </c>
      <c r="H166" s="5">
        <f t="shared" ref="H166:I168" si="60">SUM(H167)</f>
        <v>18844</v>
      </c>
      <c r="I166" s="5">
        <f t="shared" si="60"/>
        <v>30799</v>
      </c>
    </row>
    <row r="167" spans="1:9" ht="78.75">
      <c r="A167" s="183" t="s">
        <v>843</v>
      </c>
      <c r="B167" s="47"/>
      <c r="C167" s="3" t="s">
        <v>24</v>
      </c>
      <c r="D167" s="3" t="s">
        <v>14</v>
      </c>
      <c r="E167" s="20" t="s">
        <v>545</v>
      </c>
      <c r="F167" s="20"/>
      <c r="G167" s="5">
        <f>SUM(G168)</f>
        <v>13993.8</v>
      </c>
      <c r="H167" s="5">
        <f t="shared" si="60"/>
        <v>18844</v>
      </c>
      <c r="I167" s="5">
        <f t="shared" si="60"/>
        <v>30799</v>
      </c>
    </row>
    <row r="168" spans="1:9">
      <c r="A168" s="49" t="s">
        <v>18</v>
      </c>
      <c r="B168" s="47"/>
      <c r="C168" s="3" t="s">
        <v>24</v>
      </c>
      <c r="D168" s="3" t="s">
        <v>14</v>
      </c>
      <c r="E168" s="20" t="s">
        <v>546</v>
      </c>
      <c r="F168" s="20"/>
      <c r="G168" s="5">
        <f>SUM(G169)</f>
        <v>13993.8</v>
      </c>
      <c r="H168" s="5">
        <f t="shared" si="60"/>
        <v>18844</v>
      </c>
      <c r="I168" s="5">
        <f t="shared" si="60"/>
        <v>30799</v>
      </c>
    </row>
    <row r="169" spans="1:9" ht="31.5">
      <c r="A169" s="183" t="s">
        <v>22</v>
      </c>
      <c r="B169" s="47"/>
      <c r="C169" s="3" t="s">
        <v>24</v>
      </c>
      <c r="D169" s="3" t="s">
        <v>14</v>
      </c>
      <c r="E169" s="20" t="s">
        <v>546</v>
      </c>
      <c r="F169" s="20">
        <v>200</v>
      </c>
      <c r="G169" s="5">
        <v>13993.8</v>
      </c>
      <c r="H169" s="5">
        <v>18844</v>
      </c>
      <c r="I169" s="5">
        <v>30799</v>
      </c>
    </row>
    <row r="170" spans="1:9">
      <c r="A170" s="96" t="s">
        <v>82</v>
      </c>
      <c r="B170" s="93"/>
      <c r="C170" s="93" t="s">
        <v>24</v>
      </c>
      <c r="D170" s="93" t="s">
        <v>14</v>
      </c>
      <c r="E170" s="93" t="s">
        <v>83</v>
      </c>
      <c r="F170" s="93"/>
      <c r="G170" s="94">
        <f>SUM(G171)</f>
        <v>500</v>
      </c>
      <c r="H170" s="94">
        <f t="shared" ref="H170:I170" si="61">SUM(H171)</f>
        <v>500</v>
      </c>
      <c r="I170" s="94">
        <f t="shared" si="61"/>
        <v>500</v>
      </c>
    </row>
    <row r="171" spans="1:9" ht="31.5">
      <c r="A171" s="2" t="s">
        <v>101</v>
      </c>
      <c r="B171" s="3"/>
      <c r="C171" s="3" t="s">
        <v>24</v>
      </c>
      <c r="D171" s="3" t="s">
        <v>14</v>
      </c>
      <c r="E171" s="3" t="s">
        <v>102</v>
      </c>
      <c r="F171" s="3"/>
      <c r="G171" s="5">
        <f>SUM(G172)</f>
        <v>500</v>
      </c>
      <c r="H171" s="5">
        <f>SUM(H172)</f>
        <v>500</v>
      </c>
      <c r="I171" s="5">
        <f>SUM(I172)</f>
        <v>500</v>
      </c>
    </row>
    <row r="172" spans="1:9" ht="31.5">
      <c r="A172" s="2" t="s">
        <v>22</v>
      </c>
      <c r="B172" s="3"/>
      <c r="C172" s="3" t="s">
        <v>24</v>
      </c>
      <c r="D172" s="3" t="s">
        <v>14</v>
      </c>
      <c r="E172" s="3" t="s">
        <v>102</v>
      </c>
      <c r="F172" s="3" t="s">
        <v>32</v>
      </c>
      <c r="G172" s="5">
        <v>500</v>
      </c>
      <c r="H172" s="5">
        <v>500</v>
      </c>
      <c r="I172" s="5">
        <v>500</v>
      </c>
    </row>
    <row r="173" spans="1:9" ht="31.5">
      <c r="A173" s="2" t="s">
        <v>666</v>
      </c>
      <c r="B173" s="3"/>
      <c r="C173" s="3" t="s">
        <v>24</v>
      </c>
      <c r="D173" s="3" t="s">
        <v>665</v>
      </c>
      <c r="E173" s="3"/>
      <c r="F173" s="3"/>
      <c r="G173" s="5">
        <f>G174</f>
        <v>4137.2</v>
      </c>
      <c r="H173" s="5">
        <f t="shared" ref="H173:I173" si="62">H174</f>
        <v>1217.8000000000002</v>
      </c>
      <c r="I173" s="5">
        <f t="shared" si="62"/>
        <v>1217.8000000000002</v>
      </c>
    </row>
    <row r="174" spans="1:9" ht="31.5">
      <c r="A174" s="84" t="s">
        <v>718</v>
      </c>
      <c r="B174" s="89"/>
      <c r="C174" s="3" t="s">
        <v>24</v>
      </c>
      <c r="D174" s="3" t="s">
        <v>665</v>
      </c>
      <c r="E174" s="89" t="s">
        <v>132</v>
      </c>
      <c r="F174" s="89"/>
      <c r="G174" s="91">
        <f>G175+G179</f>
        <v>4137.2</v>
      </c>
      <c r="H174" s="91">
        <f t="shared" ref="H174:I174" si="63">H175+H179</f>
        <v>1217.8000000000002</v>
      </c>
      <c r="I174" s="91">
        <f t="shared" si="63"/>
        <v>1217.8000000000002</v>
      </c>
    </row>
    <row r="175" spans="1:9">
      <c r="A175" s="21" t="s">
        <v>184</v>
      </c>
      <c r="B175" s="89"/>
      <c r="C175" s="3" t="s">
        <v>24</v>
      </c>
      <c r="D175" s="3" t="s">
        <v>665</v>
      </c>
      <c r="E175" s="223" t="s">
        <v>788</v>
      </c>
      <c r="F175" s="89"/>
      <c r="G175" s="91">
        <f>G176</f>
        <v>569.09999999999991</v>
      </c>
      <c r="H175" s="91">
        <f t="shared" ref="H175:I175" si="64">H176</f>
        <v>762.2</v>
      </c>
      <c r="I175" s="91">
        <f t="shared" si="64"/>
        <v>762.2</v>
      </c>
    </row>
    <row r="176" spans="1:9" ht="47.25">
      <c r="A176" s="183" t="s">
        <v>790</v>
      </c>
      <c r="B176" s="89"/>
      <c r="C176" s="3" t="s">
        <v>24</v>
      </c>
      <c r="D176" s="3" t="s">
        <v>665</v>
      </c>
      <c r="E176" s="214" t="s">
        <v>789</v>
      </c>
      <c r="F176" s="184"/>
      <c r="G176" s="7">
        <f>G177</f>
        <v>569.09999999999991</v>
      </c>
      <c r="H176" s="7">
        <f t="shared" ref="H176:I176" si="65">H177</f>
        <v>762.2</v>
      </c>
      <c r="I176" s="7">
        <f t="shared" si="65"/>
        <v>762.2</v>
      </c>
    </row>
    <row r="177" spans="1:9" ht="31.5">
      <c r="A177" s="183" t="s">
        <v>785</v>
      </c>
      <c r="B177" s="184"/>
      <c r="C177" s="3" t="s">
        <v>24</v>
      </c>
      <c r="D177" s="3" t="s">
        <v>665</v>
      </c>
      <c r="E177" s="214" t="s">
        <v>791</v>
      </c>
      <c r="F177" s="184"/>
      <c r="G177" s="7">
        <f>G178</f>
        <v>569.09999999999991</v>
      </c>
      <c r="H177" s="7">
        <f t="shared" ref="H177:I177" si="66">H178</f>
        <v>762.2</v>
      </c>
      <c r="I177" s="7">
        <f t="shared" si="66"/>
        <v>762.2</v>
      </c>
    </row>
    <row r="178" spans="1:9" ht="47.25">
      <c r="A178" s="2" t="s">
        <v>21</v>
      </c>
      <c r="B178" s="184"/>
      <c r="C178" s="3" t="s">
        <v>24</v>
      </c>
      <c r="D178" s="3" t="s">
        <v>665</v>
      </c>
      <c r="E178" s="214" t="s">
        <v>791</v>
      </c>
      <c r="F178" s="184" t="s">
        <v>31</v>
      </c>
      <c r="G178" s="7">
        <f>771.9-202.8</f>
        <v>569.09999999999991</v>
      </c>
      <c r="H178" s="7">
        <v>762.2</v>
      </c>
      <c r="I178" s="7">
        <v>762.2</v>
      </c>
    </row>
    <row r="179" spans="1:9">
      <c r="A179" s="183" t="s">
        <v>147</v>
      </c>
      <c r="B179" s="89"/>
      <c r="C179" s="3" t="s">
        <v>24</v>
      </c>
      <c r="D179" s="3" t="s">
        <v>665</v>
      </c>
      <c r="E179" s="184" t="s">
        <v>160</v>
      </c>
      <c r="F179" s="89"/>
      <c r="G179" s="91">
        <f>G180+G183</f>
        <v>3568.1</v>
      </c>
      <c r="H179" s="91">
        <f t="shared" ref="H179:I179" si="67">H180+H183</f>
        <v>455.6</v>
      </c>
      <c r="I179" s="91">
        <f t="shared" si="67"/>
        <v>455.6</v>
      </c>
    </row>
    <row r="180" spans="1:9" ht="31.5">
      <c r="A180" s="183" t="s">
        <v>744</v>
      </c>
      <c r="B180" s="184"/>
      <c r="C180" s="3" t="s">
        <v>24</v>
      </c>
      <c r="D180" s="3" t="s">
        <v>665</v>
      </c>
      <c r="E180" s="184" t="s">
        <v>161</v>
      </c>
      <c r="F180" s="184"/>
      <c r="G180" s="7">
        <f>G181</f>
        <v>3167.5</v>
      </c>
      <c r="H180" s="7">
        <f t="shared" ref="H180:I181" si="68">H181</f>
        <v>155</v>
      </c>
      <c r="I180" s="7">
        <f t="shared" si="68"/>
        <v>155</v>
      </c>
    </row>
    <row r="181" spans="1:9">
      <c r="A181" s="183" t="s">
        <v>204</v>
      </c>
      <c r="B181" s="184"/>
      <c r="C181" s="3" t="s">
        <v>24</v>
      </c>
      <c r="D181" s="3" t="s">
        <v>665</v>
      </c>
      <c r="E181" s="184" t="s">
        <v>219</v>
      </c>
      <c r="F181" s="184"/>
      <c r="G181" s="7">
        <f>G182</f>
        <v>3167.5</v>
      </c>
      <c r="H181" s="7">
        <f t="shared" si="68"/>
        <v>155</v>
      </c>
      <c r="I181" s="7">
        <f t="shared" si="68"/>
        <v>155</v>
      </c>
    </row>
    <row r="182" spans="1:9" ht="31.5">
      <c r="A182" s="183" t="s">
        <v>22</v>
      </c>
      <c r="B182" s="184"/>
      <c r="C182" s="3" t="s">
        <v>24</v>
      </c>
      <c r="D182" s="3" t="s">
        <v>665</v>
      </c>
      <c r="E182" s="184" t="s">
        <v>219</v>
      </c>
      <c r="F182" s="184" t="s">
        <v>32</v>
      </c>
      <c r="G182" s="7">
        <v>3167.5</v>
      </c>
      <c r="H182" s="7">
        <v>155</v>
      </c>
      <c r="I182" s="7">
        <v>155</v>
      </c>
    </row>
    <row r="183" spans="1:9" ht="47.25">
      <c r="A183" s="183" t="s">
        <v>745</v>
      </c>
      <c r="B183" s="184"/>
      <c r="C183" s="3" t="s">
        <v>24</v>
      </c>
      <c r="D183" s="3" t="s">
        <v>665</v>
      </c>
      <c r="E183" s="184" t="s">
        <v>800</v>
      </c>
      <c r="F183" s="184"/>
      <c r="G183" s="7">
        <f>SUM(G184)</f>
        <v>400.6</v>
      </c>
      <c r="H183" s="7">
        <f t="shared" ref="H183:I183" si="69">SUM(H184)</f>
        <v>300.60000000000002</v>
      </c>
      <c r="I183" s="7">
        <f t="shared" si="69"/>
        <v>300.60000000000002</v>
      </c>
    </row>
    <row r="184" spans="1:9">
      <c r="A184" s="183" t="s">
        <v>204</v>
      </c>
      <c r="B184" s="184"/>
      <c r="C184" s="3" t="s">
        <v>24</v>
      </c>
      <c r="D184" s="3" t="s">
        <v>665</v>
      </c>
      <c r="E184" s="184" t="s">
        <v>801</v>
      </c>
      <c r="F184" s="184"/>
      <c r="G184" s="7">
        <f>G186+G185</f>
        <v>400.6</v>
      </c>
      <c r="H184" s="7">
        <f t="shared" ref="H184:I184" si="70">H186+H185</f>
        <v>300.60000000000002</v>
      </c>
      <c r="I184" s="7">
        <f t="shared" si="70"/>
        <v>300.60000000000002</v>
      </c>
    </row>
    <row r="185" spans="1:9" ht="31.5">
      <c r="A185" s="222" t="s">
        <v>22</v>
      </c>
      <c r="B185" s="223"/>
      <c r="C185" s="3" t="s">
        <v>24</v>
      </c>
      <c r="D185" s="3" t="s">
        <v>665</v>
      </c>
      <c r="E185" s="223" t="s">
        <v>801</v>
      </c>
      <c r="F185" s="223" t="s">
        <v>32</v>
      </c>
      <c r="G185" s="7">
        <v>200.6</v>
      </c>
      <c r="H185" s="7"/>
      <c r="I185" s="7"/>
    </row>
    <row r="186" spans="1:9">
      <c r="A186" s="2" t="s">
        <v>19</v>
      </c>
      <c r="B186" s="184"/>
      <c r="C186" s="3" t="s">
        <v>24</v>
      </c>
      <c r="D186" s="3" t="s">
        <v>665</v>
      </c>
      <c r="E186" s="184" t="s">
        <v>801</v>
      </c>
      <c r="F186" s="184" t="s">
        <v>39</v>
      </c>
      <c r="G186" s="7">
        <v>200</v>
      </c>
      <c r="H186" s="7">
        <v>300.60000000000002</v>
      </c>
      <c r="I186" s="7">
        <v>300.60000000000002</v>
      </c>
    </row>
    <row r="187" spans="1:9">
      <c r="A187" s="183" t="s">
        <v>6</v>
      </c>
      <c r="B187" s="18"/>
      <c r="C187" s="184" t="s">
        <v>7</v>
      </c>
      <c r="D187" s="20"/>
      <c r="E187" s="20"/>
      <c r="F187" s="20"/>
      <c r="G187" s="7">
        <f>G188+G212+G288</f>
        <v>1077042.7</v>
      </c>
      <c r="H187" s="7">
        <f>H188+H212+H288</f>
        <v>978766.10000000009</v>
      </c>
      <c r="I187" s="7">
        <f>I188+I212+I288</f>
        <v>666113.20000000007</v>
      </c>
    </row>
    <row r="188" spans="1:9">
      <c r="A188" s="2" t="s">
        <v>8</v>
      </c>
      <c r="B188" s="3"/>
      <c r="C188" s="3" t="s">
        <v>7</v>
      </c>
      <c r="D188" s="3" t="s">
        <v>9</v>
      </c>
      <c r="E188" s="3"/>
      <c r="F188" s="3"/>
      <c r="G188" s="5">
        <f>SUM(G189)+G194+G209</f>
        <v>485812.30000000005</v>
      </c>
      <c r="H188" s="5">
        <f>SUM(H189)+H194</f>
        <v>279937.09999999998</v>
      </c>
      <c r="I188" s="5">
        <f>SUM(I189)+I194</f>
        <v>394176</v>
      </c>
    </row>
    <row r="189" spans="1:9" s="92" customFormat="1" ht="47.25">
      <c r="A189" s="84" t="s">
        <v>697</v>
      </c>
      <c r="B189" s="93"/>
      <c r="C189" s="93" t="s">
        <v>7</v>
      </c>
      <c r="D189" s="93" t="s">
        <v>9</v>
      </c>
      <c r="E189" s="93" t="s">
        <v>139</v>
      </c>
      <c r="F189" s="93"/>
      <c r="G189" s="94">
        <f>G190</f>
        <v>2242.5</v>
      </c>
      <c r="H189" s="94">
        <f t="shared" ref="H189:I189" si="71">H190</f>
        <v>0</v>
      </c>
      <c r="I189" s="94">
        <f t="shared" si="71"/>
        <v>0</v>
      </c>
    </row>
    <row r="190" spans="1:9">
      <c r="A190" s="22" t="s">
        <v>267</v>
      </c>
      <c r="B190" s="3"/>
      <c r="C190" s="3" t="s">
        <v>7</v>
      </c>
      <c r="D190" s="3" t="s">
        <v>9</v>
      </c>
      <c r="E190" s="4" t="s">
        <v>268</v>
      </c>
      <c r="F190" s="3"/>
      <c r="G190" s="5">
        <f>G191</f>
        <v>2242.5</v>
      </c>
      <c r="H190" s="5">
        <f t="shared" ref="H190:I190" si="72">H191</f>
        <v>0</v>
      </c>
      <c r="I190" s="5">
        <f t="shared" si="72"/>
        <v>0</v>
      </c>
    </row>
    <row r="191" spans="1:9" ht="47.25">
      <c r="A191" s="49" t="s">
        <v>780</v>
      </c>
      <c r="B191" s="3"/>
      <c r="C191" s="3" t="s">
        <v>7</v>
      </c>
      <c r="D191" s="3" t="s">
        <v>9</v>
      </c>
      <c r="E191" s="20" t="s">
        <v>274</v>
      </c>
      <c r="F191" s="3"/>
      <c r="G191" s="5">
        <f>G192</f>
        <v>2242.5</v>
      </c>
      <c r="H191" s="5">
        <f t="shared" ref="H191:I191" si="73">H192</f>
        <v>0</v>
      </c>
      <c r="I191" s="5">
        <f t="shared" si="73"/>
        <v>0</v>
      </c>
    </row>
    <row r="192" spans="1:9" ht="31.5">
      <c r="A192" s="49" t="s">
        <v>270</v>
      </c>
      <c r="B192" s="3"/>
      <c r="C192" s="3" t="s">
        <v>7</v>
      </c>
      <c r="D192" s="3" t="s">
        <v>9</v>
      </c>
      <c r="E192" s="20" t="s">
        <v>275</v>
      </c>
      <c r="F192" s="3"/>
      <c r="G192" s="5">
        <f>G193</f>
        <v>2242.5</v>
      </c>
      <c r="H192" s="5">
        <f t="shared" ref="H192:I192" si="74">H193</f>
        <v>0</v>
      </c>
      <c r="I192" s="5">
        <f t="shared" si="74"/>
        <v>0</v>
      </c>
    </row>
    <row r="193" spans="1:9" ht="31.5">
      <c r="A193" s="21" t="s">
        <v>100</v>
      </c>
      <c r="B193" s="3"/>
      <c r="C193" s="3" t="s">
        <v>7</v>
      </c>
      <c r="D193" s="3" t="s">
        <v>9</v>
      </c>
      <c r="E193" s="20" t="s">
        <v>275</v>
      </c>
      <c r="F193" s="3" t="s">
        <v>95</v>
      </c>
      <c r="G193" s="5">
        <v>2242.5</v>
      </c>
      <c r="H193" s="5"/>
      <c r="I193" s="5"/>
    </row>
    <row r="194" spans="1:9" s="92" customFormat="1" ht="47.25">
      <c r="A194" s="96" t="s">
        <v>703</v>
      </c>
      <c r="B194" s="93"/>
      <c r="C194" s="93" t="s">
        <v>7</v>
      </c>
      <c r="D194" s="93" t="s">
        <v>9</v>
      </c>
      <c r="E194" s="93" t="s">
        <v>227</v>
      </c>
      <c r="F194" s="93"/>
      <c r="G194" s="94">
        <f>G195+G201</f>
        <v>481140.10000000003</v>
      </c>
      <c r="H194" s="94">
        <f>H195+H201</f>
        <v>279937.09999999998</v>
      </c>
      <c r="I194" s="94">
        <f>I195+I201</f>
        <v>394176</v>
      </c>
    </row>
    <row r="195" spans="1:9">
      <c r="A195" s="21" t="s">
        <v>184</v>
      </c>
      <c r="B195" s="47"/>
      <c r="C195" s="3" t="s">
        <v>7</v>
      </c>
      <c r="D195" s="3" t="s">
        <v>9</v>
      </c>
      <c r="E195" s="20" t="s">
        <v>431</v>
      </c>
      <c r="F195" s="20"/>
      <c r="G195" s="5">
        <f>G196</f>
        <v>311642.30000000005</v>
      </c>
      <c r="H195" s="5">
        <f t="shared" ref="H195:I195" si="75">H196</f>
        <v>144975.6</v>
      </c>
      <c r="I195" s="5">
        <f t="shared" si="75"/>
        <v>144975.6</v>
      </c>
    </row>
    <row r="196" spans="1:9" ht="47.25">
      <c r="A196" s="205" t="s">
        <v>432</v>
      </c>
      <c r="B196" s="47"/>
      <c r="C196" s="3" t="s">
        <v>7</v>
      </c>
      <c r="D196" s="3" t="s">
        <v>9</v>
      </c>
      <c r="E196" s="20" t="s">
        <v>433</v>
      </c>
      <c r="F196" s="20"/>
      <c r="G196" s="5">
        <f>G197+G199</f>
        <v>311642.30000000005</v>
      </c>
      <c r="H196" s="5">
        <f t="shared" ref="H196:I196" si="76">H197+H199</f>
        <v>144975.6</v>
      </c>
      <c r="I196" s="5">
        <f t="shared" si="76"/>
        <v>144975.6</v>
      </c>
    </row>
    <row r="197" spans="1:9" ht="47.25">
      <c r="A197" s="183" t="s">
        <v>434</v>
      </c>
      <c r="B197" s="47"/>
      <c r="C197" s="3" t="s">
        <v>7</v>
      </c>
      <c r="D197" s="3" t="s">
        <v>9</v>
      </c>
      <c r="E197" s="20" t="s">
        <v>435</v>
      </c>
      <c r="F197" s="20"/>
      <c r="G197" s="5">
        <f>G198</f>
        <v>144975.6</v>
      </c>
      <c r="H197" s="5">
        <f t="shared" ref="H197:I197" si="77">H198</f>
        <v>144975.6</v>
      </c>
      <c r="I197" s="5">
        <f t="shared" si="77"/>
        <v>144975.6</v>
      </c>
    </row>
    <row r="198" spans="1:9" ht="31.5">
      <c r="A198" s="22" t="s">
        <v>22</v>
      </c>
      <c r="B198" s="47"/>
      <c r="C198" s="3" t="s">
        <v>7</v>
      </c>
      <c r="D198" s="3" t="s">
        <v>9</v>
      </c>
      <c r="E198" s="20" t="s">
        <v>435</v>
      </c>
      <c r="F198" s="20">
        <v>200</v>
      </c>
      <c r="G198" s="5">
        <v>144975.6</v>
      </c>
      <c r="H198" s="5">
        <v>144975.6</v>
      </c>
      <c r="I198" s="5">
        <v>144975.6</v>
      </c>
    </row>
    <row r="199" spans="1:9" ht="47.25">
      <c r="A199" s="210" t="s">
        <v>858</v>
      </c>
      <c r="B199" s="47"/>
      <c r="C199" s="3" t="s">
        <v>7</v>
      </c>
      <c r="D199" s="3" t="s">
        <v>9</v>
      </c>
      <c r="E199" s="20" t="s">
        <v>859</v>
      </c>
      <c r="F199" s="20"/>
      <c r="G199" s="5">
        <f>G200</f>
        <v>166666.70000000001</v>
      </c>
      <c r="H199" s="5">
        <f t="shared" ref="H199:I199" si="78">H200</f>
        <v>0</v>
      </c>
      <c r="I199" s="5">
        <f t="shared" si="78"/>
        <v>0</v>
      </c>
    </row>
    <row r="200" spans="1:9" ht="31.5">
      <c r="A200" s="22" t="s">
        <v>22</v>
      </c>
      <c r="B200" s="3"/>
      <c r="C200" s="3" t="s">
        <v>7</v>
      </c>
      <c r="D200" s="3" t="s">
        <v>9</v>
      </c>
      <c r="E200" s="20" t="s">
        <v>859</v>
      </c>
      <c r="F200" s="20">
        <v>200</v>
      </c>
      <c r="G200" s="5">
        <f>100000+66666.7</f>
        <v>166666.70000000001</v>
      </c>
      <c r="H200" s="5"/>
      <c r="I200" s="5"/>
    </row>
    <row r="201" spans="1:9">
      <c r="A201" s="183" t="s">
        <v>147</v>
      </c>
      <c r="B201" s="3"/>
      <c r="C201" s="3" t="s">
        <v>7</v>
      </c>
      <c r="D201" s="3" t="s">
        <v>9</v>
      </c>
      <c r="E201" s="20" t="s">
        <v>436</v>
      </c>
      <c r="F201" s="20"/>
      <c r="G201" s="5">
        <f>G202</f>
        <v>169497.8</v>
      </c>
      <c r="H201" s="5">
        <f t="shared" ref="H201:I201" si="79">H202</f>
        <v>134961.5</v>
      </c>
      <c r="I201" s="5">
        <f t="shared" si="79"/>
        <v>249200.40000000002</v>
      </c>
    </row>
    <row r="202" spans="1:9" ht="31.5">
      <c r="A202" s="183" t="s">
        <v>759</v>
      </c>
      <c r="B202" s="3"/>
      <c r="C202" s="3" t="s">
        <v>7</v>
      </c>
      <c r="D202" s="3" t="s">
        <v>9</v>
      </c>
      <c r="E202" s="20" t="s">
        <v>437</v>
      </c>
      <c r="F202" s="20"/>
      <c r="G202" s="5">
        <f>G205+G207+G203</f>
        <v>169497.8</v>
      </c>
      <c r="H202" s="5">
        <f>H205+H207+H203</f>
        <v>134961.5</v>
      </c>
      <c r="I202" s="5">
        <f t="shared" ref="I202" si="80">I205+I207+I203</f>
        <v>249200.40000000002</v>
      </c>
    </row>
    <row r="203" spans="1:9" hidden="1">
      <c r="A203" s="86" t="s">
        <v>18</v>
      </c>
      <c r="B203" s="47"/>
      <c r="C203" s="3" t="s">
        <v>7</v>
      </c>
      <c r="D203" s="3" t="s">
        <v>9</v>
      </c>
      <c r="E203" s="20" t="s">
        <v>558</v>
      </c>
      <c r="F203" s="20"/>
      <c r="G203" s="5">
        <f>G204</f>
        <v>0</v>
      </c>
      <c r="H203" s="5">
        <f t="shared" ref="H203:I203" si="81">H204</f>
        <v>0</v>
      </c>
      <c r="I203" s="5">
        <f t="shared" si="81"/>
        <v>0</v>
      </c>
    </row>
    <row r="204" spans="1:9" ht="31.5" hidden="1">
      <c r="A204" s="87" t="s">
        <v>22</v>
      </c>
      <c r="B204" s="47"/>
      <c r="C204" s="3" t="s">
        <v>7</v>
      </c>
      <c r="D204" s="3" t="s">
        <v>9</v>
      </c>
      <c r="E204" s="20" t="s">
        <v>558</v>
      </c>
      <c r="F204" s="20">
        <v>200</v>
      </c>
      <c r="G204" s="5">
        <v>0</v>
      </c>
      <c r="H204" s="5"/>
      <c r="I204" s="5"/>
    </row>
    <row r="205" spans="1:9">
      <c r="A205" s="183" t="s">
        <v>438</v>
      </c>
      <c r="B205" s="3"/>
      <c r="C205" s="3" t="s">
        <v>7</v>
      </c>
      <c r="D205" s="3" t="s">
        <v>9</v>
      </c>
      <c r="E205" s="20" t="s">
        <v>439</v>
      </c>
      <c r="F205" s="20"/>
      <c r="G205" s="5">
        <f>G206</f>
        <v>138362.5</v>
      </c>
      <c r="H205" s="5">
        <f t="shared" ref="H205:I205" si="82">H206</f>
        <v>81055.7</v>
      </c>
      <c r="I205" s="5">
        <f t="shared" si="82"/>
        <v>163164.70000000001</v>
      </c>
    </row>
    <row r="206" spans="1:9" ht="31.5">
      <c r="A206" s="22" t="s">
        <v>22</v>
      </c>
      <c r="B206" s="3"/>
      <c r="C206" s="3" t="s">
        <v>7</v>
      </c>
      <c r="D206" s="3" t="s">
        <v>9</v>
      </c>
      <c r="E206" s="20" t="s">
        <v>439</v>
      </c>
      <c r="F206" s="20">
        <v>200</v>
      </c>
      <c r="G206" s="5">
        <v>138362.5</v>
      </c>
      <c r="H206" s="5">
        <v>81055.7</v>
      </c>
      <c r="I206" s="5">
        <v>163164.70000000001</v>
      </c>
    </row>
    <row r="207" spans="1:9">
      <c r="A207" s="183" t="s">
        <v>440</v>
      </c>
      <c r="B207" s="3"/>
      <c r="C207" s="3" t="s">
        <v>7</v>
      </c>
      <c r="D207" s="3" t="s">
        <v>9</v>
      </c>
      <c r="E207" s="20" t="s">
        <v>441</v>
      </c>
      <c r="F207" s="20"/>
      <c r="G207" s="5">
        <f>G208</f>
        <v>31135.3</v>
      </c>
      <c r="H207" s="5">
        <f t="shared" ref="H207:I207" si="83">H208</f>
        <v>53905.799999999988</v>
      </c>
      <c r="I207" s="5">
        <f t="shared" si="83"/>
        <v>86035.700000000012</v>
      </c>
    </row>
    <row r="208" spans="1:9" ht="31.5">
      <c r="A208" s="22" t="s">
        <v>22</v>
      </c>
      <c r="B208" s="3"/>
      <c r="C208" s="3" t="s">
        <v>7</v>
      </c>
      <c r="D208" s="3" t="s">
        <v>9</v>
      </c>
      <c r="E208" s="20" t="s">
        <v>441</v>
      </c>
      <c r="F208" s="20">
        <v>200</v>
      </c>
      <c r="G208" s="5">
        <v>31135.3</v>
      </c>
      <c r="H208" s="5">
        <f>143905.8-90000</f>
        <v>53905.799999999988</v>
      </c>
      <c r="I208" s="5">
        <f>176035.7-90000</f>
        <v>86035.700000000012</v>
      </c>
    </row>
    <row r="209" spans="1:9">
      <c r="A209" s="2" t="s">
        <v>82</v>
      </c>
      <c r="B209" s="3"/>
      <c r="C209" s="3" t="s">
        <v>7</v>
      </c>
      <c r="D209" s="3" t="s">
        <v>9</v>
      </c>
      <c r="E209" s="3" t="s">
        <v>83</v>
      </c>
      <c r="F209" s="3"/>
      <c r="G209" s="5">
        <f>G210</f>
        <v>2429.6999999999998</v>
      </c>
      <c r="H209" s="5"/>
      <c r="I209" s="5"/>
    </row>
    <row r="210" spans="1:9" ht="31.5">
      <c r="A210" s="183" t="s">
        <v>38</v>
      </c>
      <c r="B210" s="3"/>
      <c r="C210" s="3" t="s">
        <v>7</v>
      </c>
      <c r="D210" s="3" t="s">
        <v>9</v>
      </c>
      <c r="E210" s="20" t="s">
        <v>45</v>
      </c>
      <c r="F210" s="3"/>
      <c r="G210" s="5">
        <f>G211</f>
        <v>2429.6999999999998</v>
      </c>
      <c r="H210" s="5"/>
      <c r="I210" s="5"/>
    </row>
    <row r="211" spans="1:9">
      <c r="A211" s="183" t="s">
        <v>10</v>
      </c>
      <c r="B211" s="18"/>
      <c r="C211" s="3" t="s">
        <v>7</v>
      </c>
      <c r="D211" s="3" t="s">
        <v>9</v>
      </c>
      <c r="E211" s="20" t="s">
        <v>45</v>
      </c>
      <c r="F211" s="20">
        <v>800</v>
      </c>
      <c r="G211" s="5">
        <v>2429.6999999999998</v>
      </c>
      <c r="H211" s="5"/>
      <c r="I211" s="5"/>
    </row>
    <row r="212" spans="1:9">
      <c r="A212" s="2" t="s">
        <v>99</v>
      </c>
      <c r="B212" s="3"/>
      <c r="C212" s="3" t="s">
        <v>7</v>
      </c>
      <c r="D212" s="3" t="s">
        <v>64</v>
      </c>
      <c r="E212" s="3"/>
      <c r="F212" s="3"/>
      <c r="G212" s="5">
        <f>G213+G232+G227+G244+G249+G222</f>
        <v>544011.9</v>
      </c>
      <c r="H212" s="5">
        <f t="shared" ref="H212:I212" si="84">H213+H232+H227+H244+H249+H222</f>
        <v>679128.70000000007</v>
      </c>
      <c r="I212" s="5">
        <f t="shared" si="84"/>
        <v>245104.4</v>
      </c>
    </row>
    <row r="213" spans="1:9" s="92" customFormat="1" ht="47.25">
      <c r="A213" s="84" t="s">
        <v>697</v>
      </c>
      <c r="B213" s="93"/>
      <c r="C213" s="93" t="s">
        <v>7</v>
      </c>
      <c r="D213" s="93" t="s">
        <v>64</v>
      </c>
      <c r="E213" s="93" t="s">
        <v>139</v>
      </c>
      <c r="F213" s="93"/>
      <c r="G213" s="94">
        <f>G218+G214</f>
        <v>10714.6</v>
      </c>
      <c r="H213" s="94">
        <f t="shared" ref="H213:I213" si="85">H218+H214</f>
        <v>207886.5</v>
      </c>
      <c r="I213" s="94">
        <f t="shared" si="85"/>
        <v>0</v>
      </c>
    </row>
    <row r="214" spans="1:9" hidden="1">
      <c r="A214" s="183" t="s">
        <v>184</v>
      </c>
      <c r="B214" s="3"/>
      <c r="C214" s="3" t="s">
        <v>7</v>
      </c>
      <c r="D214" s="3" t="s">
        <v>64</v>
      </c>
      <c r="E214" s="3" t="s">
        <v>532</v>
      </c>
      <c r="F214" s="3"/>
      <c r="G214" s="5">
        <f>G215</f>
        <v>0</v>
      </c>
      <c r="H214" s="5">
        <f t="shared" ref="H214:I214" si="86">H215</f>
        <v>0</v>
      </c>
      <c r="I214" s="5">
        <f t="shared" si="86"/>
        <v>0</v>
      </c>
    </row>
    <row r="215" spans="1:9" ht="31.5" hidden="1">
      <c r="A215" s="183" t="s">
        <v>442</v>
      </c>
      <c r="B215" s="3"/>
      <c r="C215" s="3" t="s">
        <v>7</v>
      </c>
      <c r="D215" s="3" t="s">
        <v>64</v>
      </c>
      <c r="E215" s="3" t="s">
        <v>533</v>
      </c>
      <c r="F215" s="3"/>
      <c r="G215" s="5">
        <f>G216</f>
        <v>0</v>
      </c>
      <c r="H215" s="5">
        <f t="shared" ref="H215:I215" si="87">H216</f>
        <v>0</v>
      </c>
      <c r="I215" s="5">
        <f t="shared" si="87"/>
        <v>0</v>
      </c>
    </row>
    <row r="216" spans="1:9" ht="31.5" hidden="1">
      <c r="A216" s="183" t="s">
        <v>534</v>
      </c>
      <c r="B216" s="3"/>
      <c r="C216" s="3" t="s">
        <v>7</v>
      </c>
      <c r="D216" s="3" t="s">
        <v>64</v>
      </c>
      <c r="E216" s="3" t="s">
        <v>535</v>
      </c>
      <c r="F216" s="3"/>
      <c r="G216" s="5">
        <f>G217</f>
        <v>0</v>
      </c>
      <c r="H216" s="5">
        <f t="shared" ref="H216:I216" si="88">H217</f>
        <v>0</v>
      </c>
      <c r="I216" s="5">
        <f t="shared" si="88"/>
        <v>0</v>
      </c>
    </row>
    <row r="217" spans="1:9" ht="31.5" hidden="1">
      <c r="A217" s="183" t="s">
        <v>100</v>
      </c>
      <c r="B217" s="3"/>
      <c r="C217" s="3" t="s">
        <v>7</v>
      </c>
      <c r="D217" s="3" t="s">
        <v>64</v>
      </c>
      <c r="E217" s="3" t="s">
        <v>535</v>
      </c>
      <c r="F217" s="3" t="s">
        <v>95</v>
      </c>
      <c r="G217" s="5"/>
      <c r="H217" s="5"/>
      <c r="I217" s="5"/>
    </row>
    <row r="218" spans="1:9">
      <c r="A218" s="22" t="s">
        <v>267</v>
      </c>
      <c r="B218" s="3"/>
      <c r="C218" s="3" t="s">
        <v>7</v>
      </c>
      <c r="D218" s="3" t="s">
        <v>64</v>
      </c>
      <c r="E218" s="4" t="s">
        <v>268</v>
      </c>
      <c r="F218" s="3"/>
      <c r="G218" s="5">
        <f>G219</f>
        <v>10714.6</v>
      </c>
      <c r="H218" s="5">
        <f t="shared" ref="H218:I218" si="89">H219</f>
        <v>207886.5</v>
      </c>
      <c r="I218" s="5">
        <f t="shared" si="89"/>
        <v>0</v>
      </c>
    </row>
    <row r="219" spans="1:9" ht="47.25">
      <c r="A219" s="49" t="s">
        <v>780</v>
      </c>
      <c r="B219" s="3"/>
      <c r="C219" s="3" t="s">
        <v>7</v>
      </c>
      <c r="D219" s="3" t="s">
        <v>64</v>
      </c>
      <c r="E219" s="20" t="s">
        <v>274</v>
      </c>
      <c r="F219" s="3"/>
      <c r="G219" s="5">
        <f>G220</f>
        <v>10714.6</v>
      </c>
      <c r="H219" s="5">
        <f t="shared" ref="H219:I219" si="90">H220</f>
        <v>207886.5</v>
      </c>
      <c r="I219" s="5">
        <f t="shared" si="90"/>
        <v>0</v>
      </c>
    </row>
    <row r="220" spans="1:9" ht="31.5">
      <c r="A220" s="49" t="s">
        <v>270</v>
      </c>
      <c r="B220" s="3"/>
      <c r="C220" s="3" t="s">
        <v>7</v>
      </c>
      <c r="D220" s="3" t="s">
        <v>64</v>
      </c>
      <c r="E220" s="20" t="s">
        <v>275</v>
      </c>
      <c r="F220" s="3"/>
      <c r="G220" s="5">
        <f>G221</f>
        <v>10714.6</v>
      </c>
      <c r="H220" s="5">
        <f t="shared" ref="H220:I220" si="91">H221</f>
        <v>207886.5</v>
      </c>
      <c r="I220" s="5">
        <f t="shared" si="91"/>
        <v>0</v>
      </c>
    </row>
    <row r="221" spans="1:9" ht="31.5">
      <c r="A221" s="21" t="s">
        <v>100</v>
      </c>
      <c r="B221" s="3"/>
      <c r="C221" s="3" t="s">
        <v>7</v>
      </c>
      <c r="D221" s="3" t="s">
        <v>64</v>
      </c>
      <c r="E221" s="20" t="s">
        <v>275</v>
      </c>
      <c r="F221" s="3" t="s">
        <v>95</v>
      </c>
      <c r="G221" s="5">
        <v>10714.6</v>
      </c>
      <c r="H221" s="5">
        <v>207886.5</v>
      </c>
      <c r="I221" s="48"/>
    </row>
    <row r="222" spans="1:9" s="92" customFormat="1" ht="31.5">
      <c r="A222" s="84" t="s">
        <v>110</v>
      </c>
      <c r="B222" s="101"/>
      <c r="C222" s="89" t="s">
        <v>7</v>
      </c>
      <c r="D222" s="89" t="s">
        <v>12</v>
      </c>
      <c r="E222" s="89" t="s">
        <v>138</v>
      </c>
      <c r="F222" s="90"/>
      <c r="G222" s="91">
        <f>G223</f>
        <v>8817.6</v>
      </c>
      <c r="H222" s="91">
        <f t="shared" ref="H222:I222" si="92">H223</f>
        <v>0</v>
      </c>
      <c r="I222" s="91">
        <f t="shared" si="92"/>
        <v>0</v>
      </c>
    </row>
    <row r="223" spans="1:9">
      <c r="A223" s="228" t="s">
        <v>147</v>
      </c>
      <c r="B223" s="18"/>
      <c r="C223" s="229" t="s">
        <v>7</v>
      </c>
      <c r="D223" s="229" t="s">
        <v>12</v>
      </c>
      <c r="E223" s="229" t="s">
        <v>175</v>
      </c>
      <c r="F223" s="20"/>
      <c r="G223" s="7">
        <f>G224</f>
        <v>8817.6</v>
      </c>
      <c r="H223" s="7">
        <f t="shared" ref="H223:I223" si="93">H224</f>
        <v>0</v>
      </c>
      <c r="I223" s="7">
        <f t="shared" si="93"/>
        <v>0</v>
      </c>
    </row>
    <row r="224" spans="1:9" ht="31.5">
      <c r="A224" s="228" t="s">
        <v>203</v>
      </c>
      <c r="B224" s="18"/>
      <c r="C224" s="229" t="s">
        <v>7</v>
      </c>
      <c r="D224" s="229" t="s">
        <v>12</v>
      </c>
      <c r="E224" s="229" t="s">
        <v>178</v>
      </c>
      <c r="F224" s="229"/>
      <c r="G224" s="7">
        <f>G226</f>
        <v>8817.6</v>
      </c>
      <c r="H224" s="7">
        <f>H226</f>
        <v>0</v>
      </c>
      <c r="I224" s="7">
        <f>I226</f>
        <v>0</v>
      </c>
    </row>
    <row r="225" spans="1:9" ht="47.25">
      <c r="A225" s="228" t="s">
        <v>751</v>
      </c>
      <c r="B225" s="18"/>
      <c r="C225" s="229" t="s">
        <v>7</v>
      </c>
      <c r="D225" s="229" t="s">
        <v>12</v>
      </c>
      <c r="E225" s="229" t="s">
        <v>179</v>
      </c>
      <c r="F225" s="229"/>
      <c r="G225" s="7">
        <f>SUM(G226)</f>
        <v>8817.6</v>
      </c>
      <c r="H225" s="7">
        <f t="shared" ref="H225:I225" si="94">SUM(H226)</f>
        <v>0</v>
      </c>
      <c r="I225" s="7">
        <f t="shared" si="94"/>
        <v>0</v>
      </c>
    </row>
    <row r="226" spans="1:9" ht="31.5">
      <c r="A226" s="228" t="s">
        <v>90</v>
      </c>
      <c r="B226" s="18"/>
      <c r="C226" s="229" t="s">
        <v>7</v>
      </c>
      <c r="D226" s="229" t="s">
        <v>12</v>
      </c>
      <c r="E226" s="229" t="s">
        <v>179</v>
      </c>
      <c r="F226" s="229" t="s">
        <v>49</v>
      </c>
      <c r="G226" s="7">
        <v>8817.6</v>
      </c>
      <c r="H226" s="7"/>
      <c r="I226" s="7"/>
    </row>
    <row r="227" spans="1:9" s="92" customFormat="1" ht="31.5">
      <c r="A227" s="96" t="s">
        <v>700</v>
      </c>
      <c r="B227" s="93"/>
      <c r="C227" s="93" t="s">
        <v>7</v>
      </c>
      <c r="D227" s="93" t="s">
        <v>64</v>
      </c>
      <c r="E227" s="93" t="s">
        <v>225</v>
      </c>
      <c r="F227" s="93"/>
      <c r="G227" s="94">
        <f>SUM(G228)</f>
        <v>5483.6</v>
      </c>
      <c r="H227" s="94">
        <f t="shared" ref="H227:I230" si="95">SUM(H228)</f>
        <v>0</v>
      </c>
      <c r="I227" s="94">
        <f t="shared" si="95"/>
        <v>0</v>
      </c>
    </row>
    <row r="228" spans="1:9">
      <c r="A228" s="183" t="s">
        <v>147</v>
      </c>
      <c r="B228" s="3"/>
      <c r="C228" s="3" t="s">
        <v>7</v>
      </c>
      <c r="D228" s="3" t="s">
        <v>64</v>
      </c>
      <c r="E228" s="20" t="s">
        <v>475</v>
      </c>
      <c r="F228" s="3"/>
      <c r="G228" s="5">
        <f>SUM(G229)</f>
        <v>5483.6</v>
      </c>
      <c r="H228" s="5">
        <f t="shared" si="95"/>
        <v>0</v>
      </c>
      <c r="I228" s="5">
        <f t="shared" si="95"/>
        <v>0</v>
      </c>
    </row>
    <row r="229" spans="1:9" ht="47.25">
      <c r="A229" s="81" t="s">
        <v>754</v>
      </c>
      <c r="B229" s="3"/>
      <c r="C229" s="3" t="s">
        <v>7</v>
      </c>
      <c r="D229" s="3" t="s">
        <v>64</v>
      </c>
      <c r="E229" s="20" t="s">
        <v>476</v>
      </c>
      <c r="F229" s="3"/>
      <c r="G229" s="5">
        <f>SUM(G230)</f>
        <v>5483.6</v>
      </c>
      <c r="H229" s="5">
        <f t="shared" si="95"/>
        <v>0</v>
      </c>
      <c r="I229" s="5">
        <f t="shared" si="95"/>
        <v>0</v>
      </c>
    </row>
    <row r="230" spans="1:9" ht="31.5">
      <c r="A230" s="22" t="s">
        <v>537</v>
      </c>
      <c r="B230" s="3"/>
      <c r="C230" s="3" t="s">
        <v>7</v>
      </c>
      <c r="D230" s="3" t="s">
        <v>64</v>
      </c>
      <c r="E230" s="20" t="s">
        <v>538</v>
      </c>
      <c r="F230" s="3"/>
      <c r="G230" s="5">
        <f>SUM(G231)</f>
        <v>5483.6</v>
      </c>
      <c r="H230" s="5">
        <f t="shared" si="95"/>
        <v>0</v>
      </c>
      <c r="I230" s="5">
        <f t="shared" si="95"/>
        <v>0</v>
      </c>
    </row>
    <row r="231" spans="1:9" ht="31.5">
      <c r="A231" s="22" t="s">
        <v>22</v>
      </c>
      <c r="B231" s="3"/>
      <c r="C231" s="3" t="s">
        <v>7</v>
      </c>
      <c r="D231" s="3" t="s">
        <v>64</v>
      </c>
      <c r="E231" s="20" t="s">
        <v>538</v>
      </c>
      <c r="F231" s="3" t="s">
        <v>32</v>
      </c>
      <c r="G231" s="5">
        <v>5483.6</v>
      </c>
      <c r="H231" s="5"/>
      <c r="I231" s="5"/>
    </row>
    <row r="232" spans="1:9" s="92" customFormat="1" ht="47.25">
      <c r="A232" s="96" t="s">
        <v>703</v>
      </c>
      <c r="B232" s="93"/>
      <c r="C232" s="93" t="s">
        <v>7</v>
      </c>
      <c r="D232" s="93" t="s">
        <v>64</v>
      </c>
      <c r="E232" s="93" t="s">
        <v>227</v>
      </c>
      <c r="F232" s="102"/>
      <c r="G232" s="94">
        <f>G233+G237</f>
        <v>426543.4</v>
      </c>
      <c r="H232" s="94">
        <f t="shared" ref="H232:I232" si="96">H233+H237</f>
        <v>471242.20000000007</v>
      </c>
      <c r="I232" s="94">
        <f t="shared" si="96"/>
        <v>245104.4</v>
      </c>
    </row>
    <row r="233" spans="1:9">
      <c r="A233" s="21" t="s">
        <v>184</v>
      </c>
      <c r="B233" s="47"/>
      <c r="C233" s="3" t="s">
        <v>7</v>
      </c>
      <c r="D233" s="3" t="s">
        <v>64</v>
      </c>
      <c r="E233" s="20" t="s">
        <v>431</v>
      </c>
      <c r="F233" s="47"/>
      <c r="G233" s="5">
        <f>G234</f>
        <v>190364.2</v>
      </c>
      <c r="H233" s="5">
        <f t="shared" ref="H233:I233" si="97">H234</f>
        <v>90529.1</v>
      </c>
      <c r="I233" s="5">
        <f t="shared" si="97"/>
        <v>90251</v>
      </c>
    </row>
    <row r="234" spans="1:9" ht="31.5">
      <c r="A234" s="183" t="s">
        <v>442</v>
      </c>
      <c r="B234" s="47"/>
      <c r="C234" s="3" t="s">
        <v>7</v>
      </c>
      <c r="D234" s="3" t="s">
        <v>64</v>
      </c>
      <c r="E234" s="20" t="s">
        <v>443</v>
      </c>
      <c r="F234" s="20"/>
      <c r="G234" s="5">
        <f>G235</f>
        <v>190364.2</v>
      </c>
      <c r="H234" s="5">
        <f t="shared" ref="H234:I234" si="98">H235</f>
        <v>90529.1</v>
      </c>
      <c r="I234" s="5">
        <f t="shared" si="98"/>
        <v>90251</v>
      </c>
    </row>
    <row r="235" spans="1:9" ht="31.5">
      <c r="A235" s="183" t="s">
        <v>444</v>
      </c>
      <c r="B235" s="47"/>
      <c r="C235" s="3" t="s">
        <v>7</v>
      </c>
      <c r="D235" s="3" t="s">
        <v>64</v>
      </c>
      <c r="E235" s="20" t="s">
        <v>445</v>
      </c>
      <c r="F235" s="20"/>
      <c r="G235" s="5">
        <f>G236</f>
        <v>190364.2</v>
      </c>
      <c r="H235" s="5">
        <f t="shared" ref="H235:I235" si="99">H236</f>
        <v>90529.1</v>
      </c>
      <c r="I235" s="5">
        <f t="shared" si="99"/>
        <v>90251</v>
      </c>
    </row>
    <row r="236" spans="1:9" ht="31.5">
      <c r="A236" s="22" t="s">
        <v>22</v>
      </c>
      <c r="B236" s="47"/>
      <c r="C236" s="3" t="s">
        <v>7</v>
      </c>
      <c r="D236" s="3" t="s">
        <v>64</v>
      </c>
      <c r="E236" s="20" t="s">
        <v>445</v>
      </c>
      <c r="F236" s="20">
        <v>200</v>
      </c>
      <c r="G236" s="5">
        <v>190364.2</v>
      </c>
      <c r="H236" s="5">
        <v>90529.1</v>
      </c>
      <c r="I236" s="5">
        <v>90251</v>
      </c>
    </row>
    <row r="237" spans="1:9">
      <c r="A237" s="22" t="s">
        <v>143</v>
      </c>
      <c r="B237" s="47"/>
      <c r="C237" s="3" t="s">
        <v>7</v>
      </c>
      <c r="D237" s="3" t="s">
        <v>64</v>
      </c>
      <c r="E237" s="20" t="s">
        <v>436</v>
      </c>
      <c r="F237" s="20"/>
      <c r="G237" s="5">
        <f>G238+G241</f>
        <v>236179.19999999998</v>
      </c>
      <c r="H237" s="5">
        <f t="shared" ref="H237:I237" si="100">H238+H241</f>
        <v>380713.10000000003</v>
      </c>
      <c r="I237" s="5">
        <f t="shared" si="100"/>
        <v>154853.4</v>
      </c>
    </row>
    <row r="238" spans="1:9" ht="31.5">
      <c r="A238" s="183" t="s">
        <v>758</v>
      </c>
      <c r="B238" s="47"/>
      <c r="C238" s="3" t="s">
        <v>7</v>
      </c>
      <c r="D238" s="3" t="s">
        <v>64</v>
      </c>
      <c r="E238" s="20" t="s">
        <v>446</v>
      </c>
      <c r="F238" s="20"/>
      <c r="G238" s="5">
        <f>G239</f>
        <v>180737.8</v>
      </c>
      <c r="H238" s="5">
        <f t="shared" ref="H238:I238" si="101">H239</f>
        <v>371671.7</v>
      </c>
      <c r="I238" s="5">
        <f t="shared" si="101"/>
        <v>99412</v>
      </c>
    </row>
    <row r="239" spans="1:9" ht="31.5">
      <c r="A239" s="183" t="s">
        <v>447</v>
      </c>
      <c r="B239" s="47"/>
      <c r="C239" s="3" t="s">
        <v>7</v>
      </c>
      <c r="D239" s="3" t="s">
        <v>64</v>
      </c>
      <c r="E239" s="20" t="s">
        <v>448</v>
      </c>
      <c r="F239" s="20"/>
      <c r="G239" s="5">
        <f>G240</f>
        <v>180737.8</v>
      </c>
      <c r="H239" s="5">
        <f t="shared" ref="H239:I239" si="102">H240</f>
        <v>371671.7</v>
      </c>
      <c r="I239" s="5">
        <f t="shared" si="102"/>
        <v>99412</v>
      </c>
    </row>
    <row r="240" spans="1:9" ht="31.5">
      <c r="A240" s="22" t="s">
        <v>22</v>
      </c>
      <c r="B240" s="47"/>
      <c r="C240" s="3" t="s">
        <v>7</v>
      </c>
      <c r="D240" s="3" t="s">
        <v>64</v>
      </c>
      <c r="E240" s="20" t="s">
        <v>448</v>
      </c>
      <c r="F240" s="20">
        <v>200</v>
      </c>
      <c r="G240" s="5">
        <v>180737.8</v>
      </c>
      <c r="H240" s="5">
        <v>371671.7</v>
      </c>
      <c r="I240" s="5">
        <v>99412</v>
      </c>
    </row>
    <row r="241" spans="1:9" ht="31.5">
      <c r="A241" s="183" t="s">
        <v>761</v>
      </c>
      <c r="B241" s="47"/>
      <c r="C241" s="3" t="s">
        <v>7</v>
      </c>
      <c r="D241" s="3" t="s">
        <v>64</v>
      </c>
      <c r="E241" s="20" t="s">
        <v>449</v>
      </c>
      <c r="F241" s="20"/>
      <c r="G241" s="5">
        <f>G242</f>
        <v>55441.4</v>
      </c>
      <c r="H241" s="5">
        <f t="shared" ref="H241:I241" si="103">H242</f>
        <v>9041.4</v>
      </c>
      <c r="I241" s="5">
        <f t="shared" si="103"/>
        <v>55441.4</v>
      </c>
    </row>
    <row r="242" spans="1:9">
      <c r="A242" s="21" t="s">
        <v>450</v>
      </c>
      <c r="B242" s="47"/>
      <c r="C242" s="3" t="s">
        <v>7</v>
      </c>
      <c r="D242" s="3" t="s">
        <v>64</v>
      </c>
      <c r="E242" s="20" t="s">
        <v>451</v>
      </c>
      <c r="F242" s="20"/>
      <c r="G242" s="5">
        <f>G243</f>
        <v>55441.4</v>
      </c>
      <c r="H242" s="5">
        <f t="shared" ref="H242:I242" si="104">H243</f>
        <v>9041.4</v>
      </c>
      <c r="I242" s="5">
        <f t="shared" si="104"/>
        <v>55441.4</v>
      </c>
    </row>
    <row r="243" spans="1:9" ht="31.5">
      <c r="A243" s="22" t="s">
        <v>22</v>
      </c>
      <c r="B243" s="3"/>
      <c r="C243" s="3" t="s">
        <v>7</v>
      </c>
      <c r="D243" s="3" t="s">
        <v>64</v>
      </c>
      <c r="E243" s="20" t="s">
        <v>451</v>
      </c>
      <c r="F243" s="20">
        <v>200</v>
      </c>
      <c r="G243" s="5">
        <v>55441.4</v>
      </c>
      <c r="H243" s="5">
        <v>9041.4</v>
      </c>
      <c r="I243" s="5">
        <v>55441.4</v>
      </c>
    </row>
    <row r="244" spans="1:9" s="92" customFormat="1" ht="31.5" hidden="1">
      <c r="A244" s="103" t="s">
        <v>505</v>
      </c>
      <c r="B244" s="102"/>
      <c r="C244" s="93" t="s">
        <v>7</v>
      </c>
      <c r="D244" s="93" t="s">
        <v>64</v>
      </c>
      <c r="E244" s="90" t="s">
        <v>228</v>
      </c>
      <c r="F244" s="90"/>
      <c r="G244" s="94">
        <f>SUM(G245)</f>
        <v>0</v>
      </c>
      <c r="H244" s="94">
        <f t="shared" ref="H244:I247" si="105">SUM(H245)</f>
        <v>0</v>
      </c>
      <c r="I244" s="94">
        <f t="shared" si="105"/>
        <v>0</v>
      </c>
    </row>
    <row r="245" spans="1:9" hidden="1">
      <c r="A245" s="22" t="s">
        <v>267</v>
      </c>
      <c r="B245" s="47"/>
      <c r="C245" s="3" t="s">
        <v>7</v>
      </c>
      <c r="D245" s="3" t="s">
        <v>64</v>
      </c>
      <c r="E245" s="20" t="s">
        <v>488</v>
      </c>
      <c r="F245" s="20"/>
      <c r="G245" s="5">
        <f>SUM(G246)</f>
        <v>0</v>
      </c>
      <c r="H245" s="5">
        <f t="shared" si="105"/>
        <v>0</v>
      </c>
      <c r="I245" s="5">
        <f t="shared" si="105"/>
        <v>0</v>
      </c>
    </row>
    <row r="246" spans="1:9" hidden="1">
      <c r="A246" s="22" t="s">
        <v>489</v>
      </c>
      <c r="B246" s="47"/>
      <c r="C246" s="3" t="s">
        <v>7</v>
      </c>
      <c r="D246" s="3" t="s">
        <v>64</v>
      </c>
      <c r="E246" s="20" t="s">
        <v>490</v>
      </c>
      <c r="F246" s="20"/>
      <c r="G246" s="5">
        <f>SUM(G247)</f>
        <v>0</v>
      </c>
      <c r="H246" s="5">
        <f t="shared" si="105"/>
        <v>0</v>
      </c>
      <c r="I246" s="5">
        <f t="shared" si="105"/>
        <v>0</v>
      </c>
    </row>
    <row r="247" spans="1:9" ht="31.5" hidden="1">
      <c r="A247" s="22" t="s">
        <v>537</v>
      </c>
      <c r="B247" s="47"/>
      <c r="C247" s="3" t="s">
        <v>7</v>
      </c>
      <c r="D247" s="3" t="s">
        <v>64</v>
      </c>
      <c r="E247" s="20" t="s">
        <v>539</v>
      </c>
      <c r="F247" s="20"/>
      <c r="G247" s="5">
        <f>SUM(G248)</f>
        <v>0</v>
      </c>
      <c r="H247" s="5">
        <f t="shared" si="105"/>
        <v>0</v>
      </c>
      <c r="I247" s="5">
        <f t="shared" si="105"/>
        <v>0</v>
      </c>
    </row>
    <row r="248" spans="1:9" ht="31.5" hidden="1">
      <c r="A248" s="22" t="s">
        <v>22</v>
      </c>
      <c r="B248" s="47"/>
      <c r="C248" s="3" t="s">
        <v>7</v>
      </c>
      <c r="D248" s="3" t="s">
        <v>64</v>
      </c>
      <c r="E248" s="20" t="s">
        <v>539</v>
      </c>
      <c r="F248" s="20">
        <v>200</v>
      </c>
      <c r="G248" s="5"/>
      <c r="H248" s="5"/>
      <c r="I248" s="5"/>
    </row>
    <row r="249" spans="1:9" s="92" customFormat="1" ht="31.5">
      <c r="A249" s="103" t="s">
        <v>705</v>
      </c>
      <c r="B249" s="102"/>
      <c r="C249" s="93" t="s">
        <v>7</v>
      </c>
      <c r="D249" s="93" t="s">
        <v>64</v>
      </c>
      <c r="E249" s="146" t="s">
        <v>229</v>
      </c>
      <c r="F249" s="90"/>
      <c r="G249" s="94">
        <f>G250</f>
        <v>92452.700000000026</v>
      </c>
      <c r="H249" s="94">
        <f t="shared" ref="H249:I249" si="106">H250</f>
        <v>0</v>
      </c>
      <c r="I249" s="94">
        <f t="shared" si="106"/>
        <v>0</v>
      </c>
    </row>
    <row r="250" spans="1:9">
      <c r="A250" s="22" t="s">
        <v>184</v>
      </c>
      <c r="B250" s="47"/>
      <c r="C250" s="3" t="s">
        <v>7</v>
      </c>
      <c r="D250" s="3" t="s">
        <v>64</v>
      </c>
      <c r="E250" s="145" t="s">
        <v>493</v>
      </c>
      <c r="F250" s="20"/>
      <c r="G250" s="5">
        <f>G251</f>
        <v>92452.700000000026</v>
      </c>
      <c r="H250" s="5">
        <f t="shared" ref="H250:I250" si="107">H251</f>
        <v>0</v>
      </c>
      <c r="I250" s="5">
        <f t="shared" si="107"/>
        <v>0</v>
      </c>
    </row>
    <row r="251" spans="1:9" ht="31.5">
      <c r="A251" s="22" t="s">
        <v>552</v>
      </c>
      <c r="B251" s="47"/>
      <c r="C251" s="3" t="s">
        <v>7</v>
      </c>
      <c r="D251" s="3" t="s">
        <v>64</v>
      </c>
      <c r="E251" s="145" t="s">
        <v>494</v>
      </c>
      <c r="F251" s="20"/>
      <c r="G251" s="5">
        <f>G252+G254+G256+G258+G260+G262+G264+G266+G268+G270+G272+G274+G276+G278+G280+G282+G284+G286</f>
        <v>92452.700000000026</v>
      </c>
      <c r="H251" s="5">
        <f t="shared" ref="H251:I251" si="108">H252+H254+H256+H258+H260+H262+H264+H266+H268+H270+H272+H274+H276+H278+H280</f>
        <v>0</v>
      </c>
      <c r="I251" s="5">
        <f t="shared" si="108"/>
        <v>0</v>
      </c>
    </row>
    <row r="252" spans="1:9" ht="31.5">
      <c r="A252" s="22" t="s">
        <v>867</v>
      </c>
      <c r="B252" s="47"/>
      <c r="C252" s="3" t="s">
        <v>7</v>
      </c>
      <c r="D252" s="3" t="s">
        <v>64</v>
      </c>
      <c r="E252" s="166" t="s">
        <v>866</v>
      </c>
      <c r="F252" s="20"/>
      <c r="G252" s="5">
        <f>G253</f>
        <v>2282.1999999999998</v>
      </c>
      <c r="H252" s="5">
        <f t="shared" ref="H252:I256" si="109">H253</f>
        <v>0</v>
      </c>
      <c r="I252" s="5">
        <f t="shared" si="109"/>
        <v>0</v>
      </c>
    </row>
    <row r="253" spans="1:9" ht="31.5">
      <c r="A253" s="22" t="s">
        <v>22</v>
      </c>
      <c r="B253" s="47"/>
      <c r="C253" s="3" t="s">
        <v>7</v>
      </c>
      <c r="D253" s="3" t="s">
        <v>64</v>
      </c>
      <c r="E253" s="166" t="s">
        <v>866</v>
      </c>
      <c r="F253" s="20">
        <v>200</v>
      </c>
      <c r="G253" s="5">
        <v>2282.1999999999998</v>
      </c>
      <c r="H253" s="5"/>
      <c r="I253" s="5"/>
    </row>
    <row r="254" spans="1:9" ht="31.5" outlineLevel="1">
      <c r="A254" s="22" t="s">
        <v>868</v>
      </c>
      <c r="B254" s="47"/>
      <c r="C254" s="3" t="s">
        <v>7</v>
      </c>
      <c r="D254" s="3" t="s">
        <v>64</v>
      </c>
      <c r="E254" s="166" t="s">
        <v>641</v>
      </c>
      <c r="F254" s="20"/>
      <c r="G254" s="5">
        <f>G255</f>
        <v>3749.4</v>
      </c>
      <c r="H254" s="5">
        <f t="shared" si="109"/>
        <v>0</v>
      </c>
      <c r="I254" s="5">
        <f t="shared" si="109"/>
        <v>0</v>
      </c>
    </row>
    <row r="255" spans="1:9" ht="31.5" outlineLevel="1">
      <c r="A255" s="22" t="s">
        <v>22</v>
      </c>
      <c r="B255" s="47"/>
      <c r="C255" s="3" t="s">
        <v>7</v>
      </c>
      <c r="D255" s="3" t="s">
        <v>64</v>
      </c>
      <c r="E255" s="166" t="s">
        <v>641</v>
      </c>
      <c r="F255" s="20">
        <v>200</v>
      </c>
      <c r="G255" s="5">
        <v>3749.4</v>
      </c>
      <c r="H255" s="5"/>
      <c r="I255" s="5"/>
    </row>
    <row r="256" spans="1:9" ht="31.5" outlineLevel="1">
      <c r="A256" s="22" t="s">
        <v>869</v>
      </c>
      <c r="B256" s="47"/>
      <c r="C256" s="3" t="s">
        <v>7</v>
      </c>
      <c r="D256" s="3" t="s">
        <v>64</v>
      </c>
      <c r="E256" s="166" t="s">
        <v>654</v>
      </c>
      <c r="F256" s="20"/>
      <c r="G256" s="5">
        <f>G257</f>
        <v>15095.4</v>
      </c>
      <c r="H256" s="5">
        <f t="shared" si="109"/>
        <v>0</v>
      </c>
      <c r="I256" s="5">
        <f t="shared" si="109"/>
        <v>0</v>
      </c>
    </row>
    <row r="257" spans="1:9" ht="31.5" outlineLevel="1">
      <c r="A257" s="22" t="s">
        <v>22</v>
      </c>
      <c r="B257" s="47"/>
      <c r="C257" s="3" t="s">
        <v>7</v>
      </c>
      <c r="D257" s="3" t="s">
        <v>64</v>
      </c>
      <c r="E257" s="166" t="s">
        <v>654</v>
      </c>
      <c r="F257" s="20">
        <v>200</v>
      </c>
      <c r="G257" s="5">
        <v>15095.4</v>
      </c>
      <c r="H257" s="5"/>
      <c r="I257" s="5"/>
    </row>
    <row r="258" spans="1:9" ht="31.5" outlineLevel="1">
      <c r="A258" s="22" t="s">
        <v>870</v>
      </c>
      <c r="B258" s="47"/>
      <c r="C258" s="3" t="s">
        <v>7</v>
      </c>
      <c r="D258" s="3" t="s">
        <v>64</v>
      </c>
      <c r="E258" s="145" t="s">
        <v>642</v>
      </c>
      <c r="F258" s="20"/>
      <c r="G258" s="5">
        <f>G259</f>
        <v>2750.1</v>
      </c>
      <c r="H258" s="5">
        <f t="shared" ref="H258" si="110">H259</f>
        <v>0</v>
      </c>
      <c r="I258" s="5">
        <f t="shared" ref="I258" si="111">I259</f>
        <v>0</v>
      </c>
    </row>
    <row r="259" spans="1:9" ht="31.5" outlineLevel="1">
      <c r="A259" s="22" t="s">
        <v>22</v>
      </c>
      <c r="B259" s="47"/>
      <c r="C259" s="3" t="s">
        <v>7</v>
      </c>
      <c r="D259" s="3" t="s">
        <v>64</v>
      </c>
      <c r="E259" s="144" t="s">
        <v>642</v>
      </c>
      <c r="F259" s="20">
        <v>200</v>
      </c>
      <c r="G259" s="5">
        <v>2750.1</v>
      </c>
      <c r="H259" s="5"/>
      <c r="I259" s="5"/>
    </row>
    <row r="260" spans="1:9" ht="31.5" outlineLevel="1">
      <c r="A260" s="22" t="s">
        <v>871</v>
      </c>
      <c r="B260" s="47"/>
      <c r="C260" s="3" t="s">
        <v>7</v>
      </c>
      <c r="D260" s="3" t="s">
        <v>64</v>
      </c>
      <c r="E260" s="145" t="s">
        <v>644</v>
      </c>
      <c r="F260" s="20"/>
      <c r="G260" s="5">
        <f>G261</f>
        <v>2737.5</v>
      </c>
      <c r="H260" s="5">
        <f t="shared" ref="H260" si="112">H261</f>
        <v>0</v>
      </c>
      <c r="I260" s="5">
        <f t="shared" ref="I260" si="113">I261</f>
        <v>0</v>
      </c>
    </row>
    <row r="261" spans="1:9" ht="31.5" outlineLevel="1">
      <c r="A261" s="22" t="s">
        <v>22</v>
      </c>
      <c r="B261" s="47"/>
      <c r="C261" s="3" t="s">
        <v>7</v>
      </c>
      <c r="D261" s="3" t="s">
        <v>64</v>
      </c>
      <c r="E261" s="144" t="s">
        <v>644</v>
      </c>
      <c r="F261" s="20">
        <v>200</v>
      </c>
      <c r="G261" s="5">
        <v>2737.5</v>
      </c>
      <c r="H261" s="5"/>
      <c r="I261" s="5"/>
    </row>
    <row r="262" spans="1:9" ht="31.5" outlineLevel="1">
      <c r="A262" s="22" t="s">
        <v>872</v>
      </c>
      <c r="B262" s="47"/>
      <c r="C262" s="3" t="s">
        <v>7</v>
      </c>
      <c r="D262" s="3" t="s">
        <v>64</v>
      </c>
      <c r="E262" s="145" t="s">
        <v>645</v>
      </c>
      <c r="F262" s="20"/>
      <c r="G262" s="5">
        <f>G263</f>
        <v>3845.5</v>
      </c>
      <c r="H262" s="5">
        <f t="shared" ref="H262" si="114">H263</f>
        <v>0</v>
      </c>
      <c r="I262" s="5">
        <f t="shared" ref="I262" si="115">I263</f>
        <v>0</v>
      </c>
    </row>
    <row r="263" spans="1:9" ht="31.5" outlineLevel="1">
      <c r="A263" s="22" t="s">
        <v>22</v>
      </c>
      <c r="B263" s="47"/>
      <c r="C263" s="3" t="s">
        <v>7</v>
      </c>
      <c r="D263" s="3" t="s">
        <v>64</v>
      </c>
      <c r="E263" s="144" t="s">
        <v>645</v>
      </c>
      <c r="F263" s="20">
        <v>200</v>
      </c>
      <c r="G263" s="5">
        <v>3845.5</v>
      </c>
      <c r="H263" s="5"/>
      <c r="I263" s="5"/>
    </row>
    <row r="264" spans="1:9" ht="31.5" outlineLevel="1">
      <c r="A264" s="22" t="s">
        <v>873</v>
      </c>
      <c r="B264" s="47"/>
      <c r="C264" s="3" t="s">
        <v>7</v>
      </c>
      <c r="D264" s="3" t="s">
        <v>64</v>
      </c>
      <c r="E264" s="145" t="s">
        <v>646</v>
      </c>
      <c r="F264" s="20"/>
      <c r="G264" s="5">
        <f>G265</f>
        <v>3938.8</v>
      </c>
      <c r="H264" s="5">
        <f t="shared" ref="H264" si="116">H265</f>
        <v>0</v>
      </c>
      <c r="I264" s="5">
        <f t="shared" ref="I264" si="117">I265</f>
        <v>0</v>
      </c>
    </row>
    <row r="265" spans="1:9" ht="31.5" outlineLevel="1">
      <c r="A265" s="22" t="s">
        <v>22</v>
      </c>
      <c r="B265" s="47"/>
      <c r="C265" s="3" t="s">
        <v>7</v>
      </c>
      <c r="D265" s="3" t="s">
        <v>64</v>
      </c>
      <c r="E265" s="144" t="s">
        <v>646</v>
      </c>
      <c r="F265" s="20">
        <v>200</v>
      </c>
      <c r="G265" s="5">
        <v>3938.8</v>
      </c>
      <c r="H265" s="5"/>
      <c r="I265" s="5"/>
    </row>
    <row r="266" spans="1:9" ht="31.5" outlineLevel="1">
      <c r="A266" s="22" t="s">
        <v>874</v>
      </c>
      <c r="B266" s="47"/>
      <c r="C266" s="3" t="s">
        <v>7</v>
      </c>
      <c r="D266" s="3" t="s">
        <v>64</v>
      </c>
      <c r="E266" s="145" t="s">
        <v>647</v>
      </c>
      <c r="F266" s="20"/>
      <c r="G266" s="5">
        <f>G267</f>
        <v>3065.9</v>
      </c>
      <c r="H266" s="5">
        <f t="shared" ref="H266" si="118">H267</f>
        <v>0</v>
      </c>
      <c r="I266" s="5">
        <f t="shared" ref="I266" si="119">I267</f>
        <v>0</v>
      </c>
    </row>
    <row r="267" spans="1:9" ht="31.5" outlineLevel="1">
      <c r="A267" s="22" t="s">
        <v>22</v>
      </c>
      <c r="B267" s="47"/>
      <c r="C267" s="3" t="s">
        <v>7</v>
      </c>
      <c r="D267" s="3" t="s">
        <v>64</v>
      </c>
      <c r="E267" s="144" t="s">
        <v>647</v>
      </c>
      <c r="F267" s="20">
        <v>200</v>
      </c>
      <c r="G267" s="5">
        <v>3065.9</v>
      </c>
      <c r="H267" s="5"/>
      <c r="I267" s="5"/>
    </row>
    <row r="268" spans="1:9" ht="31.5" outlineLevel="1">
      <c r="A268" s="22" t="s">
        <v>875</v>
      </c>
      <c r="B268" s="47"/>
      <c r="C268" s="3" t="s">
        <v>7</v>
      </c>
      <c r="D268" s="3" t="s">
        <v>64</v>
      </c>
      <c r="E268" s="145" t="s">
        <v>648</v>
      </c>
      <c r="F268" s="20"/>
      <c r="G268" s="5">
        <f>G269</f>
        <v>12967.2</v>
      </c>
      <c r="H268" s="5">
        <f t="shared" ref="H268" si="120">H269</f>
        <v>0</v>
      </c>
      <c r="I268" s="5">
        <f t="shared" ref="I268" si="121">I269</f>
        <v>0</v>
      </c>
    </row>
    <row r="269" spans="1:9" ht="31.5" outlineLevel="1">
      <c r="A269" s="22" t="s">
        <v>22</v>
      </c>
      <c r="B269" s="47"/>
      <c r="C269" s="3" t="s">
        <v>7</v>
      </c>
      <c r="D269" s="3" t="s">
        <v>64</v>
      </c>
      <c r="E269" s="144" t="s">
        <v>648</v>
      </c>
      <c r="F269" s="20">
        <v>200</v>
      </c>
      <c r="G269" s="5">
        <v>12967.2</v>
      </c>
      <c r="H269" s="5"/>
      <c r="I269" s="5"/>
    </row>
    <row r="270" spans="1:9" ht="31.5" outlineLevel="1">
      <c r="A270" s="22" t="s">
        <v>876</v>
      </c>
      <c r="B270" s="47"/>
      <c r="C270" s="3" t="s">
        <v>7</v>
      </c>
      <c r="D270" s="3" t="s">
        <v>64</v>
      </c>
      <c r="E270" s="145" t="s">
        <v>649</v>
      </c>
      <c r="F270" s="20"/>
      <c r="G270" s="5">
        <f>G271</f>
        <v>4191</v>
      </c>
      <c r="H270" s="5">
        <f t="shared" ref="H270" si="122">H271</f>
        <v>0</v>
      </c>
      <c r="I270" s="5">
        <f t="shared" ref="I270" si="123">I271</f>
        <v>0</v>
      </c>
    </row>
    <row r="271" spans="1:9" ht="31.5" outlineLevel="1">
      <c r="A271" s="22" t="s">
        <v>22</v>
      </c>
      <c r="B271" s="47"/>
      <c r="C271" s="3" t="s">
        <v>7</v>
      </c>
      <c r="D271" s="3" t="s">
        <v>64</v>
      </c>
      <c r="E271" s="144" t="s">
        <v>649</v>
      </c>
      <c r="F271" s="20">
        <v>200</v>
      </c>
      <c r="G271" s="5">
        <v>4191</v>
      </c>
      <c r="H271" s="5"/>
      <c r="I271" s="5"/>
    </row>
    <row r="272" spans="1:9" ht="31.5" outlineLevel="1">
      <c r="A272" s="22" t="s">
        <v>877</v>
      </c>
      <c r="B272" s="47"/>
      <c r="C272" s="3" t="s">
        <v>7</v>
      </c>
      <c r="D272" s="3" t="s">
        <v>64</v>
      </c>
      <c r="E272" s="145" t="s">
        <v>650</v>
      </c>
      <c r="F272" s="20"/>
      <c r="G272" s="5">
        <f>G273</f>
        <v>6183.8</v>
      </c>
      <c r="H272" s="5">
        <f t="shared" ref="H272:H274" si="124">H273</f>
        <v>0</v>
      </c>
      <c r="I272" s="5">
        <f t="shared" ref="I272:I274" si="125">I273</f>
        <v>0</v>
      </c>
    </row>
    <row r="273" spans="1:9" ht="31.5" outlineLevel="1">
      <c r="A273" s="22" t="s">
        <v>22</v>
      </c>
      <c r="B273" s="47"/>
      <c r="C273" s="3" t="s">
        <v>7</v>
      </c>
      <c r="D273" s="3" t="s">
        <v>64</v>
      </c>
      <c r="E273" s="144" t="s">
        <v>650</v>
      </c>
      <c r="F273" s="20">
        <v>200</v>
      </c>
      <c r="G273" s="5">
        <v>6183.8</v>
      </c>
      <c r="H273" s="5"/>
      <c r="I273" s="5"/>
    </row>
    <row r="274" spans="1:9" ht="31.5" outlineLevel="1">
      <c r="A274" s="22" t="s">
        <v>881</v>
      </c>
      <c r="B274" s="47"/>
      <c r="C274" s="3" t="s">
        <v>7</v>
      </c>
      <c r="D274" s="3" t="s">
        <v>64</v>
      </c>
      <c r="E274" s="145" t="s">
        <v>655</v>
      </c>
      <c r="F274" s="20"/>
      <c r="G274" s="5">
        <f>G275</f>
        <v>3564.4</v>
      </c>
      <c r="H274" s="5">
        <f t="shared" si="124"/>
        <v>0</v>
      </c>
      <c r="I274" s="5">
        <f t="shared" si="125"/>
        <v>0</v>
      </c>
    </row>
    <row r="275" spans="1:9" ht="31.5" outlineLevel="1">
      <c r="A275" s="22" t="s">
        <v>22</v>
      </c>
      <c r="B275" s="47"/>
      <c r="C275" s="3" t="s">
        <v>7</v>
      </c>
      <c r="D275" s="3" t="s">
        <v>64</v>
      </c>
      <c r="E275" s="145" t="s">
        <v>655</v>
      </c>
      <c r="F275" s="20">
        <v>200</v>
      </c>
      <c r="G275" s="5">
        <v>3564.4</v>
      </c>
      <c r="H275" s="5"/>
      <c r="I275" s="5"/>
    </row>
    <row r="276" spans="1:9" ht="31.5" outlineLevel="1">
      <c r="A276" s="22" t="s">
        <v>878</v>
      </c>
      <c r="B276" s="47"/>
      <c r="C276" s="3" t="s">
        <v>7</v>
      </c>
      <c r="D276" s="3" t="s">
        <v>64</v>
      </c>
      <c r="E276" s="145" t="s">
        <v>651</v>
      </c>
      <c r="F276" s="20"/>
      <c r="G276" s="5">
        <f>G277</f>
        <v>4820.2</v>
      </c>
      <c r="H276" s="5">
        <f t="shared" ref="H276" si="126">H277</f>
        <v>0</v>
      </c>
      <c r="I276" s="5">
        <f t="shared" ref="I276" si="127">I277</f>
        <v>0</v>
      </c>
    </row>
    <row r="277" spans="1:9" ht="31.5" outlineLevel="1">
      <c r="A277" s="22" t="s">
        <v>22</v>
      </c>
      <c r="B277" s="47"/>
      <c r="C277" s="3" t="s">
        <v>7</v>
      </c>
      <c r="D277" s="3" t="s">
        <v>64</v>
      </c>
      <c r="E277" s="144" t="s">
        <v>651</v>
      </c>
      <c r="F277" s="20">
        <v>200</v>
      </c>
      <c r="G277" s="5">
        <v>4820.2</v>
      </c>
      <c r="H277" s="5"/>
      <c r="I277" s="5"/>
    </row>
    <row r="278" spans="1:9" ht="31.5" outlineLevel="1">
      <c r="A278" s="22" t="s">
        <v>879</v>
      </c>
      <c r="B278" s="47"/>
      <c r="C278" s="3" t="s">
        <v>7</v>
      </c>
      <c r="D278" s="3" t="s">
        <v>64</v>
      </c>
      <c r="E278" s="225" t="s">
        <v>652</v>
      </c>
      <c r="F278" s="20"/>
      <c r="G278" s="5">
        <f>G279</f>
        <v>2037.6</v>
      </c>
      <c r="H278" s="5">
        <f t="shared" ref="H278" si="128">H279</f>
        <v>0</v>
      </c>
      <c r="I278" s="5">
        <f t="shared" ref="I278" si="129">I279</f>
        <v>0</v>
      </c>
    </row>
    <row r="279" spans="1:9" ht="31.5" outlineLevel="1">
      <c r="A279" s="22" t="s">
        <v>22</v>
      </c>
      <c r="B279" s="47"/>
      <c r="C279" s="3" t="s">
        <v>7</v>
      </c>
      <c r="D279" s="3" t="s">
        <v>64</v>
      </c>
      <c r="E279" s="225" t="s">
        <v>652</v>
      </c>
      <c r="F279" s="20">
        <v>200</v>
      </c>
      <c r="G279" s="5">
        <v>2037.6</v>
      </c>
      <c r="H279" s="5"/>
      <c r="I279" s="5"/>
    </row>
    <row r="280" spans="1:9" ht="47.25" outlineLevel="1">
      <c r="A280" s="22" t="s">
        <v>880</v>
      </c>
      <c r="B280" s="47"/>
      <c r="C280" s="3" t="s">
        <v>7</v>
      </c>
      <c r="D280" s="3" t="s">
        <v>64</v>
      </c>
      <c r="E280" s="225" t="s">
        <v>653</v>
      </c>
      <c r="F280" s="20"/>
      <c r="G280" s="5">
        <f>G281</f>
        <v>7486.6</v>
      </c>
      <c r="H280" s="5">
        <f t="shared" ref="H280" si="130">H281</f>
        <v>0</v>
      </c>
      <c r="I280" s="5">
        <f t="shared" ref="I280" si="131">I281</f>
        <v>0</v>
      </c>
    </row>
    <row r="281" spans="1:9" ht="31.5" outlineLevel="1">
      <c r="A281" s="22" t="s">
        <v>22</v>
      </c>
      <c r="B281" s="47"/>
      <c r="C281" s="3" t="s">
        <v>7</v>
      </c>
      <c r="D281" s="3" t="s">
        <v>64</v>
      </c>
      <c r="E281" s="225" t="s">
        <v>653</v>
      </c>
      <c r="F281" s="20">
        <v>200</v>
      </c>
      <c r="G281" s="5">
        <v>7486.6</v>
      </c>
      <c r="H281" s="5"/>
      <c r="I281" s="5"/>
    </row>
    <row r="282" spans="1:9" ht="31.5" outlineLevel="1">
      <c r="A282" s="22" t="s">
        <v>903</v>
      </c>
      <c r="B282" s="47"/>
      <c r="C282" s="3" t="s">
        <v>7</v>
      </c>
      <c r="D282" s="3" t="s">
        <v>64</v>
      </c>
      <c r="E282" s="225" t="s">
        <v>906</v>
      </c>
      <c r="F282" s="20"/>
      <c r="G282" s="5">
        <f>G283</f>
        <v>3505.3</v>
      </c>
      <c r="H282" s="5"/>
      <c r="I282" s="5"/>
    </row>
    <row r="283" spans="1:9" ht="31.5" outlineLevel="1">
      <c r="A283" s="22" t="s">
        <v>22</v>
      </c>
      <c r="B283" s="47"/>
      <c r="C283" s="3" t="s">
        <v>7</v>
      </c>
      <c r="D283" s="3" t="s">
        <v>64</v>
      </c>
      <c r="E283" s="225" t="s">
        <v>906</v>
      </c>
      <c r="F283" s="20">
        <v>200</v>
      </c>
      <c r="G283" s="5">
        <v>3505.3</v>
      </c>
      <c r="H283" s="5"/>
      <c r="I283" s="5"/>
    </row>
    <row r="284" spans="1:9" ht="31.5" outlineLevel="1">
      <c r="A284" s="22" t="s">
        <v>904</v>
      </c>
      <c r="B284" s="47"/>
      <c r="C284" s="3" t="s">
        <v>7</v>
      </c>
      <c r="D284" s="3" t="s">
        <v>64</v>
      </c>
      <c r="E284" s="225" t="s">
        <v>907</v>
      </c>
      <c r="F284" s="20"/>
      <c r="G284" s="5">
        <f>G285</f>
        <v>6585.2</v>
      </c>
      <c r="H284" s="5"/>
      <c r="I284" s="5"/>
    </row>
    <row r="285" spans="1:9" ht="31.5" outlineLevel="1">
      <c r="A285" s="22" t="s">
        <v>22</v>
      </c>
      <c r="B285" s="47"/>
      <c r="C285" s="3" t="s">
        <v>7</v>
      </c>
      <c r="D285" s="3" t="s">
        <v>64</v>
      </c>
      <c r="E285" s="225" t="s">
        <v>907</v>
      </c>
      <c r="F285" s="20">
        <v>200</v>
      </c>
      <c r="G285" s="5">
        <v>6585.2</v>
      </c>
      <c r="H285" s="5"/>
      <c r="I285" s="5"/>
    </row>
    <row r="286" spans="1:9" ht="31.5" outlineLevel="1">
      <c r="A286" s="22" t="s">
        <v>905</v>
      </c>
      <c r="B286" s="47"/>
      <c r="C286" s="3" t="s">
        <v>7</v>
      </c>
      <c r="D286" s="3" t="s">
        <v>64</v>
      </c>
      <c r="E286" s="225" t="s">
        <v>908</v>
      </c>
      <c r="F286" s="20"/>
      <c r="G286" s="5">
        <f>G287</f>
        <v>3646.6</v>
      </c>
      <c r="H286" s="5"/>
      <c r="I286" s="5"/>
    </row>
    <row r="287" spans="1:9" ht="31.5" outlineLevel="1">
      <c r="A287" s="22" t="s">
        <v>22</v>
      </c>
      <c r="B287" s="47"/>
      <c r="C287" s="3" t="s">
        <v>7</v>
      </c>
      <c r="D287" s="3" t="s">
        <v>64</v>
      </c>
      <c r="E287" s="225" t="s">
        <v>908</v>
      </c>
      <c r="F287" s="20">
        <v>200</v>
      </c>
      <c r="G287" s="5">
        <v>3646.6</v>
      </c>
      <c r="H287" s="5"/>
      <c r="I287" s="5"/>
    </row>
    <row r="288" spans="1:9">
      <c r="A288" s="183" t="s">
        <v>11</v>
      </c>
      <c r="B288" s="18"/>
      <c r="C288" s="184" t="s">
        <v>7</v>
      </c>
      <c r="D288" s="184" t="s">
        <v>12</v>
      </c>
      <c r="E288" s="20"/>
      <c r="F288" s="20"/>
      <c r="G288" s="7">
        <f>SUM(G316+G321+G304+G289+G311)+G333</f>
        <v>47218.499999999993</v>
      </c>
      <c r="H288" s="7">
        <f t="shared" ref="H288:I288" si="132">SUM(H316+H321+H304+H289+H311)</f>
        <v>19700.3</v>
      </c>
      <c r="I288" s="7">
        <f t="shared" si="132"/>
        <v>26832.799999999999</v>
      </c>
    </row>
    <row r="289" spans="1:10" s="92" customFormat="1" ht="47.25">
      <c r="A289" s="104" t="s">
        <v>693</v>
      </c>
      <c r="B289" s="101"/>
      <c r="C289" s="89" t="s">
        <v>7</v>
      </c>
      <c r="D289" s="89" t="s">
        <v>12</v>
      </c>
      <c r="E289" s="90" t="s">
        <v>140</v>
      </c>
      <c r="F289" s="89"/>
      <c r="G289" s="91">
        <f>G290</f>
        <v>2187.1999999999998</v>
      </c>
      <c r="H289" s="91">
        <f t="shared" ref="H289:I289" si="133">H290</f>
        <v>3337.2</v>
      </c>
      <c r="I289" s="91">
        <f t="shared" si="133"/>
        <v>3337.2</v>
      </c>
    </row>
    <row r="290" spans="1:10">
      <c r="A290" s="183" t="s">
        <v>147</v>
      </c>
      <c r="B290" s="18"/>
      <c r="C290" s="184" t="s">
        <v>7</v>
      </c>
      <c r="D290" s="184" t="s">
        <v>12</v>
      </c>
      <c r="E290" s="20" t="s">
        <v>166</v>
      </c>
      <c r="F290" s="184"/>
      <c r="G290" s="7">
        <f>G291+G294+G297</f>
        <v>2187.1999999999998</v>
      </c>
      <c r="H290" s="7">
        <f t="shared" ref="H290:I290" si="134">H291+H294+H297</f>
        <v>3337.2</v>
      </c>
      <c r="I290" s="7">
        <f t="shared" si="134"/>
        <v>3337.2</v>
      </c>
    </row>
    <row r="291" spans="1:10" ht="31.5">
      <c r="A291" s="183" t="s">
        <v>566</v>
      </c>
      <c r="B291" s="18"/>
      <c r="C291" s="184" t="s">
        <v>7</v>
      </c>
      <c r="D291" s="184" t="s">
        <v>12</v>
      </c>
      <c r="E291" s="20" t="s">
        <v>254</v>
      </c>
      <c r="F291" s="184"/>
      <c r="G291" s="7">
        <f>G292</f>
        <v>0</v>
      </c>
      <c r="H291" s="7">
        <f t="shared" ref="H291:I292" si="135">H292</f>
        <v>250</v>
      </c>
      <c r="I291" s="7">
        <f t="shared" si="135"/>
        <v>250</v>
      </c>
    </row>
    <row r="292" spans="1:10">
      <c r="A292" s="2" t="s">
        <v>18</v>
      </c>
      <c r="B292" s="18"/>
      <c r="C292" s="184" t="s">
        <v>7</v>
      </c>
      <c r="D292" s="184" t="s">
        <v>12</v>
      </c>
      <c r="E292" s="20" t="s">
        <v>255</v>
      </c>
      <c r="F292" s="184"/>
      <c r="G292" s="7">
        <f>G293</f>
        <v>0</v>
      </c>
      <c r="H292" s="7">
        <f t="shared" si="135"/>
        <v>250</v>
      </c>
      <c r="I292" s="7">
        <f t="shared" si="135"/>
        <v>250</v>
      </c>
    </row>
    <row r="293" spans="1:10" ht="31.5">
      <c r="A293" s="2" t="s">
        <v>22</v>
      </c>
      <c r="B293" s="18"/>
      <c r="C293" s="184" t="s">
        <v>7</v>
      </c>
      <c r="D293" s="184" t="s">
        <v>12</v>
      </c>
      <c r="E293" s="20" t="s">
        <v>255</v>
      </c>
      <c r="F293" s="184" t="s">
        <v>32</v>
      </c>
      <c r="G293" s="7">
        <v>0</v>
      </c>
      <c r="H293" s="7">
        <v>250</v>
      </c>
      <c r="I293" s="7">
        <v>250</v>
      </c>
    </row>
    <row r="294" spans="1:10" ht="31.5">
      <c r="A294" s="183" t="s">
        <v>253</v>
      </c>
      <c r="B294" s="23"/>
      <c r="C294" s="184" t="s">
        <v>7</v>
      </c>
      <c r="D294" s="184" t="s">
        <v>12</v>
      </c>
      <c r="E294" s="20" t="s">
        <v>167</v>
      </c>
      <c r="F294" s="20"/>
      <c r="G294" s="7">
        <f>G295</f>
        <v>1200</v>
      </c>
      <c r="H294" s="7">
        <f t="shared" ref="H294:I294" si="136">H295</f>
        <v>1500</v>
      </c>
      <c r="I294" s="7">
        <f t="shared" si="136"/>
        <v>1500</v>
      </c>
    </row>
    <row r="295" spans="1:10">
      <c r="A295" s="2" t="s">
        <v>18</v>
      </c>
      <c r="B295" s="23"/>
      <c r="C295" s="184" t="s">
        <v>7</v>
      </c>
      <c r="D295" s="184" t="s">
        <v>12</v>
      </c>
      <c r="E295" s="20" t="s">
        <v>218</v>
      </c>
      <c r="F295" s="184"/>
      <c r="G295" s="7">
        <f>G296</f>
        <v>1200</v>
      </c>
      <c r="H295" s="7">
        <f t="shared" ref="H295:I295" si="137">H296</f>
        <v>1500</v>
      </c>
      <c r="I295" s="7">
        <f t="shared" si="137"/>
        <v>1500</v>
      </c>
    </row>
    <row r="296" spans="1:10" ht="31.5">
      <c r="A296" s="2" t="s">
        <v>22</v>
      </c>
      <c r="B296" s="23"/>
      <c r="C296" s="184" t="s">
        <v>7</v>
      </c>
      <c r="D296" s="184" t="s">
        <v>12</v>
      </c>
      <c r="E296" s="20" t="s">
        <v>218</v>
      </c>
      <c r="F296" s="184" t="s">
        <v>32</v>
      </c>
      <c r="G296" s="7">
        <v>1200</v>
      </c>
      <c r="H296" s="7">
        <v>1500</v>
      </c>
      <c r="I296" s="7">
        <v>1500</v>
      </c>
      <c r="J296" s="126"/>
    </row>
    <row r="297" spans="1:10" ht="47.25">
      <c r="A297" s="183" t="s">
        <v>250</v>
      </c>
      <c r="B297" s="18"/>
      <c r="C297" s="184" t="s">
        <v>7</v>
      </c>
      <c r="D297" s="184" t="s">
        <v>12</v>
      </c>
      <c r="E297" s="20" t="s">
        <v>251</v>
      </c>
      <c r="F297" s="20"/>
      <c r="G297" s="7">
        <f>G298+G300</f>
        <v>987.2</v>
      </c>
      <c r="H297" s="7">
        <f t="shared" ref="H297:I297" si="138">H298+H300</f>
        <v>1587.2</v>
      </c>
      <c r="I297" s="7">
        <f t="shared" si="138"/>
        <v>1587.2</v>
      </c>
    </row>
    <row r="298" spans="1:10">
      <c r="A298" s="2" t="s">
        <v>18</v>
      </c>
      <c r="B298" s="18"/>
      <c r="C298" s="184" t="s">
        <v>7</v>
      </c>
      <c r="D298" s="184" t="s">
        <v>12</v>
      </c>
      <c r="E298" s="20" t="s">
        <v>252</v>
      </c>
      <c r="F298" s="20"/>
      <c r="G298" s="7">
        <f>G299</f>
        <v>987.2</v>
      </c>
      <c r="H298" s="7">
        <f t="shared" ref="H298:I298" si="139">H299</f>
        <v>1587.2</v>
      </c>
      <c r="I298" s="7">
        <f t="shared" si="139"/>
        <v>1587.2</v>
      </c>
    </row>
    <row r="299" spans="1:10" ht="31.5">
      <c r="A299" s="2" t="s">
        <v>22</v>
      </c>
      <c r="B299" s="18"/>
      <c r="C299" s="184" t="s">
        <v>7</v>
      </c>
      <c r="D299" s="184" t="s">
        <v>12</v>
      </c>
      <c r="E299" s="20" t="s">
        <v>252</v>
      </c>
      <c r="F299" s="184" t="s">
        <v>32</v>
      </c>
      <c r="G299" s="7">
        <v>987.2</v>
      </c>
      <c r="H299" s="7">
        <v>1587.2</v>
      </c>
      <c r="I299" s="7">
        <v>1587.2</v>
      </c>
    </row>
    <row r="300" spans="1:10" ht="31.5" hidden="1">
      <c r="A300" s="183" t="s">
        <v>116</v>
      </c>
      <c r="B300" s="18"/>
      <c r="C300" s="184" t="s">
        <v>7</v>
      </c>
      <c r="D300" s="184" t="s">
        <v>12</v>
      </c>
      <c r="E300" s="20" t="s">
        <v>256</v>
      </c>
      <c r="F300" s="20"/>
      <c r="G300" s="7">
        <f>SUM(G301)</f>
        <v>0</v>
      </c>
      <c r="H300" s="7">
        <f>SUM(H301)</f>
        <v>0</v>
      </c>
      <c r="I300" s="7">
        <f>SUM(I301)</f>
        <v>0</v>
      </c>
    </row>
    <row r="301" spans="1:10" ht="31.5" hidden="1">
      <c r="A301" s="183" t="s">
        <v>22</v>
      </c>
      <c r="B301" s="18"/>
      <c r="C301" s="184" t="s">
        <v>7</v>
      </c>
      <c r="D301" s="184" t="s">
        <v>12</v>
      </c>
      <c r="E301" s="20" t="s">
        <v>256</v>
      </c>
      <c r="F301" s="20">
        <v>200</v>
      </c>
      <c r="G301" s="7"/>
      <c r="H301" s="7"/>
      <c r="I301" s="7"/>
    </row>
    <row r="302" spans="1:10" ht="31.5" hidden="1">
      <c r="A302" s="183" t="s">
        <v>128</v>
      </c>
      <c r="B302" s="18"/>
      <c r="C302" s="184" t="s">
        <v>7</v>
      </c>
      <c r="D302" s="184" t="s">
        <v>12</v>
      </c>
      <c r="E302" s="46" t="s">
        <v>257</v>
      </c>
      <c r="F302" s="20"/>
      <c r="G302" s="7">
        <f>SUM(G303)</f>
        <v>0</v>
      </c>
      <c r="H302" s="7"/>
      <c r="I302" s="7"/>
    </row>
    <row r="303" spans="1:10" ht="31.5" hidden="1">
      <c r="A303" s="183" t="s">
        <v>22</v>
      </c>
      <c r="B303" s="18"/>
      <c r="C303" s="184" t="s">
        <v>7</v>
      </c>
      <c r="D303" s="184" t="s">
        <v>12</v>
      </c>
      <c r="E303" s="46" t="s">
        <v>257</v>
      </c>
      <c r="F303" s="20">
        <v>200</v>
      </c>
      <c r="G303" s="7"/>
      <c r="H303" s="7"/>
      <c r="I303" s="7"/>
    </row>
    <row r="304" spans="1:10" s="92" customFormat="1" ht="47.25">
      <c r="A304" s="96" t="s">
        <v>697</v>
      </c>
      <c r="B304" s="93"/>
      <c r="C304" s="93" t="s">
        <v>7</v>
      </c>
      <c r="D304" s="93" t="s">
        <v>12</v>
      </c>
      <c r="E304" s="93" t="s">
        <v>139</v>
      </c>
      <c r="F304" s="93"/>
      <c r="G304" s="94">
        <f>G305</f>
        <v>14807.6</v>
      </c>
      <c r="H304" s="94">
        <f t="shared" ref="H304:I304" si="140">H305</f>
        <v>9613.1</v>
      </c>
      <c r="I304" s="94">
        <f t="shared" si="140"/>
        <v>16745.599999999999</v>
      </c>
    </row>
    <row r="305" spans="1:9">
      <c r="A305" s="183" t="s">
        <v>147</v>
      </c>
      <c r="B305" s="3"/>
      <c r="C305" s="3" t="s">
        <v>7</v>
      </c>
      <c r="D305" s="3" t="s">
        <v>12</v>
      </c>
      <c r="E305" s="3" t="s">
        <v>168</v>
      </c>
      <c r="F305" s="3"/>
      <c r="G305" s="5">
        <f>G306</f>
        <v>14807.6</v>
      </c>
      <c r="H305" s="5">
        <f t="shared" ref="H305:I305" si="141">H306</f>
        <v>9613.1</v>
      </c>
      <c r="I305" s="5">
        <f t="shared" si="141"/>
        <v>16745.599999999999</v>
      </c>
    </row>
    <row r="306" spans="1:9" ht="31.5">
      <c r="A306" s="183" t="s">
        <v>248</v>
      </c>
      <c r="B306" s="3"/>
      <c r="C306" s="3" t="s">
        <v>7</v>
      </c>
      <c r="D306" s="3" t="s">
        <v>12</v>
      </c>
      <c r="E306" s="3" t="s">
        <v>170</v>
      </c>
      <c r="F306" s="3"/>
      <c r="G306" s="5">
        <f t="shared" ref="G306:I306" si="142">SUM(G307)</f>
        <v>14807.6</v>
      </c>
      <c r="H306" s="5">
        <f t="shared" si="142"/>
        <v>9613.1</v>
      </c>
      <c r="I306" s="5">
        <f t="shared" si="142"/>
        <v>16745.599999999999</v>
      </c>
    </row>
    <row r="307" spans="1:9">
      <c r="A307" s="183" t="s">
        <v>216</v>
      </c>
      <c r="B307" s="3"/>
      <c r="C307" s="3" t="s">
        <v>7</v>
      </c>
      <c r="D307" s="3" t="s">
        <v>12</v>
      </c>
      <c r="E307" s="3" t="s">
        <v>249</v>
      </c>
      <c r="F307" s="3"/>
      <c r="G307" s="5">
        <f>SUM(G308:G310)</f>
        <v>14807.6</v>
      </c>
      <c r="H307" s="5">
        <f>SUM(H308:H310)</f>
        <v>9613.1</v>
      </c>
      <c r="I307" s="5">
        <f>SUM(I308:I310)</f>
        <v>16745.599999999999</v>
      </c>
    </row>
    <row r="308" spans="1:9" ht="47.25">
      <c r="A308" s="2" t="s">
        <v>21</v>
      </c>
      <c r="B308" s="3"/>
      <c r="C308" s="3" t="s">
        <v>7</v>
      </c>
      <c r="D308" s="3" t="s">
        <v>12</v>
      </c>
      <c r="E308" s="3" t="s">
        <v>249</v>
      </c>
      <c r="F308" s="3" t="s">
        <v>31</v>
      </c>
      <c r="G308" s="5">
        <v>13961.5</v>
      </c>
      <c r="H308" s="5">
        <v>8297.6</v>
      </c>
      <c r="I308" s="5">
        <v>15430.1</v>
      </c>
    </row>
    <row r="309" spans="1:9" ht="31.5">
      <c r="A309" s="2" t="s">
        <v>22</v>
      </c>
      <c r="B309" s="3"/>
      <c r="C309" s="3" t="s">
        <v>7</v>
      </c>
      <c r="D309" s="3" t="s">
        <v>12</v>
      </c>
      <c r="E309" s="3" t="s">
        <v>249</v>
      </c>
      <c r="F309" s="3" t="s">
        <v>32</v>
      </c>
      <c r="G309" s="5">
        <v>829.6</v>
      </c>
      <c r="H309" s="5">
        <v>1300</v>
      </c>
      <c r="I309" s="5">
        <v>1300</v>
      </c>
    </row>
    <row r="310" spans="1:9">
      <c r="A310" s="2" t="s">
        <v>10</v>
      </c>
      <c r="B310" s="3"/>
      <c r="C310" s="3" t="s">
        <v>7</v>
      </c>
      <c r="D310" s="3" t="s">
        <v>12</v>
      </c>
      <c r="E310" s="3" t="s">
        <v>249</v>
      </c>
      <c r="F310" s="3" t="s">
        <v>36</v>
      </c>
      <c r="G310" s="5">
        <v>16.5</v>
      </c>
      <c r="H310" s="5">
        <v>15.5</v>
      </c>
      <c r="I310" s="5">
        <v>15.5</v>
      </c>
    </row>
    <row r="311" spans="1:9" s="92" customFormat="1" ht="47.25">
      <c r="A311" s="84" t="s">
        <v>698</v>
      </c>
      <c r="B311" s="101"/>
      <c r="C311" s="89" t="s">
        <v>7</v>
      </c>
      <c r="D311" s="89" t="s">
        <v>12</v>
      </c>
      <c r="E311" s="90" t="s">
        <v>141</v>
      </c>
      <c r="F311" s="89"/>
      <c r="G311" s="91">
        <f>SUM(G314)</f>
        <v>1524</v>
      </c>
      <c r="H311" s="91">
        <f t="shared" ref="H311:I311" si="143">SUM(H314)</f>
        <v>0</v>
      </c>
      <c r="I311" s="91">
        <f t="shared" si="143"/>
        <v>0</v>
      </c>
    </row>
    <row r="312" spans="1:9">
      <c r="A312" s="183" t="s">
        <v>147</v>
      </c>
      <c r="B312" s="18"/>
      <c r="C312" s="184" t="s">
        <v>7</v>
      </c>
      <c r="D312" s="184" t="s">
        <v>12</v>
      </c>
      <c r="E312" s="20" t="s">
        <v>172</v>
      </c>
      <c r="F312" s="184"/>
      <c r="G312" s="7">
        <f>G313</f>
        <v>1524</v>
      </c>
      <c r="H312" s="7">
        <f t="shared" ref="H312:I312" si="144">H313</f>
        <v>0</v>
      </c>
      <c r="I312" s="7">
        <f t="shared" si="144"/>
        <v>0</v>
      </c>
    </row>
    <row r="313" spans="1:9" ht="47.25">
      <c r="A313" s="183" t="s">
        <v>741</v>
      </c>
      <c r="B313" s="18"/>
      <c r="C313" s="184" t="s">
        <v>7</v>
      </c>
      <c r="D313" s="184" t="s">
        <v>12</v>
      </c>
      <c r="E313" s="20" t="s">
        <v>169</v>
      </c>
      <c r="F313" s="184"/>
      <c r="G313" s="7">
        <f>G314</f>
        <v>1524</v>
      </c>
      <c r="H313" s="7">
        <f t="shared" ref="H313:I313" si="145">H314</f>
        <v>0</v>
      </c>
      <c r="I313" s="7">
        <f t="shared" si="145"/>
        <v>0</v>
      </c>
    </row>
    <row r="314" spans="1:9" ht="47.25">
      <c r="A314" s="183" t="s">
        <v>742</v>
      </c>
      <c r="B314" s="18"/>
      <c r="C314" s="184" t="s">
        <v>7</v>
      </c>
      <c r="D314" s="184" t="s">
        <v>12</v>
      </c>
      <c r="E314" s="20" t="s">
        <v>171</v>
      </c>
      <c r="F314" s="184"/>
      <c r="G314" s="7">
        <f t="shared" ref="G314:I314" si="146">SUM(G315)</f>
        <v>1524</v>
      </c>
      <c r="H314" s="7">
        <f t="shared" si="146"/>
        <v>0</v>
      </c>
      <c r="I314" s="7">
        <f t="shared" si="146"/>
        <v>0</v>
      </c>
    </row>
    <row r="315" spans="1:9" ht="31.5">
      <c r="A315" s="22" t="s">
        <v>90</v>
      </c>
      <c r="B315" s="18"/>
      <c r="C315" s="184" t="s">
        <v>7</v>
      </c>
      <c r="D315" s="184" t="s">
        <v>12</v>
      </c>
      <c r="E315" s="20" t="s">
        <v>171</v>
      </c>
      <c r="F315" s="184" t="s">
        <v>49</v>
      </c>
      <c r="G315" s="7">
        <f>2224-700</f>
        <v>1524</v>
      </c>
      <c r="H315" s="7"/>
      <c r="I315" s="7"/>
    </row>
    <row r="316" spans="1:9" s="92" customFormat="1" ht="31.5">
      <c r="A316" s="84" t="s">
        <v>719</v>
      </c>
      <c r="B316" s="101"/>
      <c r="C316" s="89" t="s">
        <v>7</v>
      </c>
      <c r="D316" s="89" t="s">
        <v>12</v>
      </c>
      <c r="E316" s="90" t="s">
        <v>137</v>
      </c>
      <c r="F316" s="90"/>
      <c r="G316" s="91">
        <f>G317</f>
        <v>0</v>
      </c>
      <c r="H316" s="91">
        <f t="shared" ref="H316:I316" si="147">H317</f>
        <v>200</v>
      </c>
      <c r="I316" s="91">
        <f t="shared" si="147"/>
        <v>200</v>
      </c>
    </row>
    <row r="317" spans="1:9">
      <c r="A317" s="183" t="s">
        <v>147</v>
      </c>
      <c r="B317" s="18"/>
      <c r="C317" s="184" t="s">
        <v>7</v>
      </c>
      <c r="D317" s="184" t="s">
        <v>12</v>
      </c>
      <c r="E317" s="20" t="s">
        <v>173</v>
      </c>
      <c r="F317" s="20"/>
      <c r="G317" s="7">
        <f>G318</f>
        <v>0</v>
      </c>
      <c r="H317" s="7">
        <f t="shared" ref="H317:I317" si="148">H318</f>
        <v>200</v>
      </c>
      <c r="I317" s="7">
        <f t="shared" si="148"/>
        <v>200</v>
      </c>
    </row>
    <row r="318" spans="1:9" ht="47.25">
      <c r="A318" s="2" t="s">
        <v>239</v>
      </c>
      <c r="B318" s="18"/>
      <c r="C318" s="184" t="s">
        <v>7</v>
      </c>
      <c r="D318" s="184" t="s">
        <v>12</v>
      </c>
      <c r="E318" s="20" t="s">
        <v>174</v>
      </c>
      <c r="F318" s="20"/>
      <c r="G318" s="7">
        <f t="shared" ref="G318:I319" si="149">SUM(G319)</f>
        <v>0</v>
      </c>
      <c r="H318" s="7">
        <f t="shared" si="149"/>
        <v>200</v>
      </c>
      <c r="I318" s="7">
        <f t="shared" si="149"/>
        <v>200</v>
      </c>
    </row>
    <row r="319" spans="1:9">
      <c r="A319" s="2" t="s">
        <v>18</v>
      </c>
      <c r="B319" s="18"/>
      <c r="C319" s="184" t="s">
        <v>7</v>
      </c>
      <c r="D319" s="184" t="s">
        <v>12</v>
      </c>
      <c r="E319" s="20" t="s">
        <v>240</v>
      </c>
      <c r="F319" s="20"/>
      <c r="G319" s="7">
        <f t="shared" si="149"/>
        <v>0</v>
      </c>
      <c r="H319" s="7">
        <f t="shared" si="149"/>
        <v>200</v>
      </c>
      <c r="I319" s="7">
        <f t="shared" si="149"/>
        <v>200</v>
      </c>
    </row>
    <row r="320" spans="1:9" ht="31.5">
      <c r="A320" s="22" t="s">
        <v>22</v>
      </c>
      <c r="B320" s="18"/>
      <c r="C320" s="184" t="s">
        <v>7</v>
      </c>
      <c r="D320" s="184" t="s">
        <v>12</v>
      </c>
      <c r="E320" s="20" t="s">
        <v>240</v>
      </c>
      <c r="F320" s="20">
        <v>200</v>
      </c>
      <c r="G320" s="7"/>
      <c r="H320" s="7">
        <v>200</v>
      </c>
      <c r="I320" s="7">
        <v>200</v>
      </c>
    </row>
    <row r="321" spans="1:9" s="92" customFormat="1" ht="31.5">
      <c r="A321" s="84" t="s">
        <v>110</v>
      </c>
      <c r="B321" s="101"/>
      <c r="C321" s="89" t="s">
        <v>7</v>
      </c>
      <c r="D321" s="89" t="s">
        <v>12</v>
      </c>
      <c r="E321" s="89" t="s">
        <v>138</v>
      </c>
      <c r="F321" s="90"/>
      <c r="G321" s="91">
        <f>G326+G322</f>
        <v>28699.1</v>
      </c>
      <c r="H321" s="91">
        <f t="shared" ref="H321:I321" si="150">H326+H322</f>
        <v>6550</v>
      </c>
      <c r="I321" s="91">
        <f t="shared" si="150"/>
        <v>6550</v>
      </c>
    </row>
    <row r="322" spans="1:9">
      <c r="A322" s="216" t="s">
        <v>146</v>
      </c>
      <c r="B322" s="18"/>
      <c r="C322" s="217" t="s">
        <v>7</v>
      </c>
      <c r="D322" s="217" t="s">
        <v>12</v>
      </c>
      <c r="E322" s="217" t="s">
        <v>891</v>
      </c>
      <c r="F322" s="20"/>
      <c r="G322" s="7">
        <f>G323</f>
        <v>13864.6</v>
      </c>
      <c r="H322" s="7"/>
      <c r="I322" s="7"/>
    </row>
    <row r="323" spans="1:9" ht="31.5">
      <c r="A323" s="216" t="s">
        <v>889</v>
      </c>
      <c r="B323" s="18"/>
      <c r="C323" s="217" t="s">
        <v>7</v>
      </c>
      <c r="D323" s="217" t="s">
        <v>12</v>
      </c>
      <c r="E323" s="217" t="s">
        <v>892</v>
      </c>
      <c r="F323" s="20"/>
      <c r="G323" s="7">
        <f>G324</f>
        <v>13864.6</v>
      </c>
      <c r="H323" s="7"/>
      <c r="I323" s="7"/>
    </row>
    <row r="324" spans="1:9" ht="63">
      <c r="A324" s="216" t="s">
        <v>890</v>
      </c>
      <c r="B324" s="18"/>
      <c r="C324" s="217" t="s">
        <v>7</v>
      </c>
      <c r="D324" s="217" t="s">
        <v>12</v>
      </c>
      <c r="E324" s="217" t="s">
        <v>893</v>
      </c>
      <c r="F324" s="20"/>
      <c r="G324" s="7">
        <f>G325</f>
        <v>13864.6</v>
      </c>
      <c r="H324" s="7"/>
      <c r="I324" s="7"/>
    </row>
    <row r="325" spans="1:9" ht="36" customHeight="1">
      <c r="A325" s="22" t="s">
        <v>22</v>
      </c>
      <c r="B325" s="18"/>
      <c r="C325" s="217" t="s">
        <v>7</v>
      </c>
      <c r="D325" s="217" t="s">
        <v>12</v>
      </c>
      <c r="E325" s="217" t="s">
        <v>893</v>
      </c>
      <c r="F325" s="20">
        <v>200</v>
      </c>
      <c r="G325" s="7">
        <v>13864.6</v>
      </c>
      <c r="H325" s="7"/>
      <c r="I325" s="7"/>
    </row>
    <row r="326" spans="1:9">
      <c r="A326" s="228" t="s">
        <v>147</v>
      </c>
      <c r="B326" s="18"/>
      <c r="C326" s="229" t="s">
        <v>7</v>
      </c>
      <c r="D326" s="229" t="s">
        <v>12</v>
      </c>
      <c r="E326" s="229" t="s">
        <v>175</v>
      </c>
      <c r="F326" s="20"/>
      <c r="G326" s="7">
        <f>G327+G330</f>
        <v>14834.5</v>
      </c>
      <c r="H326" s="7">
        <f t="shared" ref="H326:I326" si="151">H327+H330</f>
        <v>6550</v>
      </c>
      <c r="I326" s="7">
        <f t="shared" si="151"/>
        <v>6550</v>
      </c>
    </row>
    <row r="327" spans="1:9" ht="47.25">
      <c r="A327" s="228" t="s">
        <v>743</v>
      </c>
      <c r="B327" s="18"/>
      <c r="C327" s="229" t="s">
        <v>7</v>
      </c>
      <c r="D327" s="229" t="s">
        <v>12</v>
      </c>
      <c r="E327" s="229" t="s">
        <v>176</v>
      </c>
      <c r="F327" s="20"/>
      <c r="G327" s="7">
        <f>SUM(G328)</f>
        <v>10284.5</v>
      </c>
      <c r="H327" s="7">
        <f t="shared" ref="H327:I327" si="152">SUM(H328)</f>
        <v>6000</v>
      </c>
      <c r="I327" s="7">
        <f t="shared" si="152"/>
        <v>6000</v>
      </c>
    </row>
    <row r="328" spans="1:9" ht="47.25">
      <c r="A328" s="228" t="s">
        <v>751</v>
      </c>
      <c r="B328" s="18"/>
      <c r="C328" s="229" t="s">
        <v>7</v>
      </c>
      <c r="D328" s="229" t="s">
        <v>12</v>
      </c>
      <c r="E328" s="229" t="s">
        <v>177</v>
      </c>
      <c r="F328" s="229"/>
      <c r="G328" s="7">
        <f>SUM(G329)</f>
        <v>10284.5</v>
      </c>
      <c r="H328" s="7">
        <f>SUM(H329)</f>
        <v>6000</v>
      </c>
      <c r="I328" s="7">
        <f>SUM(I329)</f>
        <v>6000</v>
      </c>
    </row>
    <row r="329" spans="1:9" ht="31.5">
      <c r="A329" s="228" t="s">
        <v>90</v>
      </c>
      <c r="B329" s="18"/>
      <c r="C329" s="229" t="s">
        <v>7</v>
      </c>
      <c r="D329" s="229" t="s">
        <v>12</v>
      </c>
      <c r="E329" s="229" t="s">
        <v>177</v>
      </c>
      <c r="F329" s="229" t="s">
        <v>49</v>
      </c>
      <c r="G329" s="7">
        <f>7084.5+3200</f>
        <v>10284.5</v>
      </c>
      <c r="H329" s="7">
        <v>6000</v>
      </c>
      <c r="I329" s="7">
        <v>6000</v>
      </c>
    </row>
    <row r="330" spans="1:9" ht="31.5">
      <c r="A330" s="228" t="s">
        <v>203</v>
      </c>
      <c r="B330" s="18"/>
      <c r="C330" s="229" t="s">
        <v>7</v>
      </c>
      <c r="D330" s="229" t="s">
        <v>12</v>
      </c>
      <c r="E330" s="229" t="s">
        <v>178</v>
      </c>
      <c r="F330" s="229"/>
      <c r="G330" s="7">
        <f>G332</f>
        <v>4550</v>
      </c>
      <c r="H330" s="7">
        <f>H332</f>
        <v>550</v>
      </c>
      <c r="I330" s="7">
        <f>I332</f>
        <v>550</v>
      </c>
    </row>
    <row r="331" spans="1:9" ht="47.25">
      <c r="A331" s="228" t="s">
        <v>751</v>
      </c>
      <c r="B331" s="18"/>
      <c r="C331" s="229" t="s">
        <v>7</v>
      </c>
      <c r="D331" s="229" t="s">
        <v>12</v>
      </c>
      <c r="E331" s="229" t="s">
        <v>179</v>
      </c>
      <c r="F331" s="229"/>
      <c r="G331" s="7">
        <f>SUM(G332)</f>
        <v>4550</v>
      </c>
      <c r="H331" s="7">
        <f t="shared" ref="H331:I331" si="153">SUM(H332)</f>
        <v>550</v>
      </c>
      <c r="I331" s="7">
        <f t="shared" si="153"/>
        <v>550</v>
      </c>
    </row>
    <row r="332" spans="1:9" ht="31.5">
      <c r="A332" s="228" t="s">
        <v>90</v>
      </c>
      <c r="B332" s="18"/>
      <c r="C332" s="229" t="s">
        <v>7</v>
      </c>
      <c r="D332" s="229" t="s">
        <v>12</v>
      </c>
      <c r="E332" s="229" t="s">
        <v>179</v>
      </c>
      <c r="F332" s="229" t="s">
        <v>49</v>
      </c>
      <c r="G332" s="7">
        <f>4550</f>
        <v>4550</v>
      </c>
      <c r="H332" s="7">
        <v>550</v>
      </c>
      <c r="I332" s="7">
        <v>550</v>
      </c>
    </row>
    <row r="333" spans="1:9">
      <c r="A333" s="2" t="s">
        <v>82</v>
      </c>
      <c r="B333" s="18"/>
      <c r="C333" s="223" t="s">
        <v>7</v>
      </c>
      <c r="D333" s="223" t="s">
        <v>12</v>
      </c>
      <c r="E333" s="3" t="s">
        <v>83</v>
      </c>
      <c r="F333" s="3"/>
      <c r="G333" s="7">
        <f>G334</f>
        <v>0.6</v>
      </c>
      <c r="H333" s="7"/>
      <c r="I333" s="7"/>
    </row>
    <row r="334" spans="1:9" ht="31.5">
      <c r="A334" s="2" t="s">
        <v>640</v>
      </c>
      <c r="B334" s="18"/>
      <c r="C334" s="223" t="s">
        <v>7</v>
      </c>
      <c r="D334" s="223" t="s">
        <v>12</v>
      </c>
      <c r="E334" s="20" t="s">
        <v>639</v>
      </c>
      <c r="F334" s="3"/>
      <c r="G334" s="7">
        <f>G335</f>
        <v>0.6</v>
      </c>
      <c r="H334" s="7"/>
      <c r="I334" s="7"/>
    </row>
    <row r="335" spans="1:9">
      <c r="A335" s="222" t="s">
        <v>10</v>
      </c>
      <c r="B335" s="18"/>
      <c r="C335" s="223" t="s">
        <v>7</v>
      </c>
      <c r="D335" s="223" t="s">
        <v>12</v>
      </c>
      <c r="E335" s="20" t="s">
        <v>639</v>
      </c>
      <c r="F335" s="20">
        <v>800</v>
      </c>
      <c r="G335" s="7">
        <v>0.6</v>
      </c>
      <c r="H335" s="7"/>
      <c r="I335" s="7"/>
    </row>
    <row r="336" spans="1:9">
      <c r="A336" s="183" t="s">
        <v>92</v>
      </c>
      <c r="B336" s="18"/>
      <c r="C336" s="184" t="s">
        <v>61</v>
      </c>
      <c r="D336" s="184"/>
      <c r="E336" s="20"/>
      <c r="F336" s="184"/>
      <c r="G336" s="7">
        <f>SUM(G337+G347+G397+G511)</f>
        <v>557772.9</v>
      </c>
      <c r="H336" s="7">
        <f>SUM(H337+H347+H397+H511)</f>
        <v>439598</v>
      </c>
      <c r="I336" s="7">
        <f>SUM(I337+I347+I397+I511)</f>
        <v>1386918.3</v>
      </c>
    </row>
    <row r="337" spans="1:9">
      <c r="A337" s="183" t="s">
        <v>66</v>
      </c>
      <c r="B337" s="18"/>
      <c r="C337" s="184" t="s">
        <v>61</v>
      </c>
      <c r="D337" s="184" t="s">
        <v>17</v>
      </c>
      <c r="E337" s="20"/>
      <c r="F337" s="184"/>
      <c r="G337" s="7">
        <f>SUM(G338)</f>
        <v>0</v>
      </c>
      <c r="H337" s="7">
        <f>SUM(H338)</f>
        <v>39983.4</v>
      </c>
      <c r="I337" s="7">
        <f>SUM(I338)</f>
        <v>70023.3</v>
      </c>
    </row>
    <row r="338" spans="1:9" s="92" customFormat="1" ht="31.5">
      <c r="A338" s="84" t="s">
        <v>720</v>
      </c>
      <c r="B338" s="101"/>
      <c r="C338" s="89" t="s">
        <v>61</v>
      </c>
      <c r="D338" s="89" t="s">
        <v>17</v>
      </c>
      <c r="E338" s="90" t="s">
        <v>142</v>
      </c>
      <c r="F338" s="89"/>
      <c r="G338" s="91">
        <f>G339</f>
        <v>0</v>
      </c>
      <c r="H338" s="91">
        <f t="shared" ref="H338:I338" si="154">H339</f>
        <v>39983.4</v>
      </c>
      <c r="I338" s="91">
        <f t="shared" si="154"/>
        <v>70023.3</v>
      </c>
    </row>
    <row r="339" spans="1:9" s="92" customFormat="1">
      <c r="A339" s="183" t="s">
        <v>146</v>
      </c>
      <c r="B339" s="18"/>
      <c r="C339" s="184" t="s">
        <v>93</v>
      </c>
      <c r="D339" s="184" t="s">
        <v>17</v>
      </c>
      <c r="E339" s="20" t="s">
        <v>728</v>
      </c>
      <c r="F339" s="89"/>
      <c r="G339" s="91">
        <f>G340</f>
        <v>0</v>
      </c>
      <c r="H339" s="91">
        <f t="shared" ref="H339:I343" si="155">H340</f>
        <v>39983.4</v>
      </c>
      <c r="I339" s="91">
        <f t="shared" si="155"/>
        <v>70023.3</v>
      </c>
    </row>
    <row r="340" spans="1:9" s="92" customFormat="1">
      <c r="A340" s="183" t="s">
        <v>729</v>
      </c>
      <c r="B340" s="18"/>
      <c r="C340" s="184" t="s">
        <v>93</v>
      </c>
      <c r="D340" s="184" t="s">
        <v>17</v>
      </c>
      <c r="E340" s="20" t="s">
        <v>730</v>
      </c>
      <c r="F340" s="89"/>
      <c r="G340" s="91">
        <f>G343+G345+G341</f>
        <v>0</v>
      </c>
      <c r="H340" s="91">
        <f t="shared" ref="H340:I340" si="156">H343+H345+H341</f>
        <v>39983.4</v>
      </c>
      <c r="I340" s="91">
        <f t="shared" si="156"/>
        <v>70023.3</v>
      </c>
    </row>
    <row r="341" spans="1:9" s="92" customFormat="1" ht="47.25">
      <c r="A341" s="183" t="s">
        <v>787</v>
      </c>
      <c r="B341" s="18"/>
      <c r="C341" s="184" t="s">
        <v>93</v>
      </c>
      <c r="D341" s="184" t="s">
        <v>17</v>
      </c>
      <c r="E341" s="20" t="s">
        <v>786</v>
      </c>
      <c r="F341" s="89"/>
      <c r="G341" s="7">
        <f>G342</f>
        <v>0</v>
      </c>
      <c r="H341" s="7">
        <f t="shared" ref="H341:I341" si="157">H342</f>
        <v>20394.400000000001</v>
      </c>
      <c r="I341" s="7">
        <f t="shared" si="157"/>
        <v>38753.300000000003</v>
      </c>
    </row>
    <row r="342" spans="1:9" s="92" customFormat="1" ht="31.5">
      <c r="A342" s="2" t="s">
        <v>100</v>
      </c>
      <c r="B342" s="101"/>
      <c r="C342" s="184" t="s">
        <v>93</v>
      </c>
      <c r="D342" s="184" t="s">
        <v>17</v>
      </c>
      <c r="E342" s="20" t="s">
        <v>786</v>
      </c>
      <c r="F342" s="184" t="s">
        <v>95</v>
      </c>
      <c r="G342" s="91"/>
      <c r="H342" s="91">
        <v>20394.400000000001</v>
      </c>
      <c r="I342" s="91">
        <v>38753.300000000003</v>
      </c>
    </row>
    <row r="343" spans="1:9" s="92" customFormat="1" ht="31.5">
      <c r="A343" s="183" t="s">
        <v>731</v>
      </c>
      <c r="B343" s="101"/>
      <c r="C343" s="184" t="s">
        <v>93</v>
      </c>
      <c r="D343" s="184" t="s">
        <v>17</v>
      </c>
      <c r="E343" s="20" t="s">
        <v>732</v>
      </c>
      <c r="F343" s="89"/>
      <c r="G343" s="91">
        <f t="shared" ref="G343" si="158">G344</f>
        <v>0</v>
      </c>
      <c r="H343" s="91">
        <f t="shared" si="155"/>
        <v>19549</v>
      </c>
      <c r="I343" s="91">
        <f>I344</f>
        <v>31200</v>
      </c>
    </row>
    <row r="344" spans="1:9" s="92" customFormat="1" ht="31.5">
      <c r="A344" s="2" t="s">
        <v>100</v>
      </c>
      <c r="B344" s="101"/>
      <c r="C344" s="184" t="s">
        <v>93</v>
      </c>
      <c r="D344" s="184" t="s">
        <v>17</v>
      </c>
      <c r="E344" s="20" t="s">
        <v>732</v>
      </c>
      <c r="F344" s="184" t="s">
        <v>95</v>
      </c>
      <c r="G344" s="7"/>
      <c r="H344" s="7">
        <v>19549</v>
      </c>
      <c r="I344" s="7">
        <v>31200</v>
      </c>
    </row>
    <row r="345" spans="1:9" s="92" customFormat="1" ht="31.5">
      <c r="A345" s="2" t="s">
        <v>733</v>
      </c>
      <c r="B345" s="101"/>
      <c r="C345" s="184" t="s">
        <v>93</v>
      </c>
      <c r="D345" s="184" t="s">
        <v>17</v>
      </c>
      <c r="E345" s="20" t="s">
        <v>734</v>
      </c>
      <c r="F345" s="184"/>
      <c r="G345" s="91">
        <f t="shared" ref="G345:H345" si="159">G346</f>
        <v>0</v>
      </c>
      <c r="H345" s="91">
        <f t="shared" si="159"/>
        <v>40</v>
      </c>
      <c r="I345" s="91">
        <f>I346</f>
        <v>70</v>
      </c>
    </row>
    <row r="346" spans="1:9" s="92" customFormat="1" ht="31.5">
      <c r="A346" s="2" t="s">
        <v>100</v>
      </c>
      <c r="B346" s="101"/>
      <c r="C346" s="184" t="s">
        <v>93</v>
      </c>
      <c r="D346" s="184" t="s">
        <v>17</v>
      </c>
      <c r="E346" s="20" t="s">
        <v>734</v>
      </c>
      <c r="F346" s="184" t="s">
        <v>95</v>
      </c>
      <c r="G346" s="91"/>
      <c r="H346" s="91">
        <v>40</v>
      </c>
      <c r="I346" s="91">
        <v>70</v>
      </c>
    </row>
    <row r="347" spans="1:9">
      <c r="A347" s="2" t="s">
        <v>67</v>
      </c>
      <c r="B347" s="3"/>
      <c r="C347" s="3" t="s">
        <v>61</v>
      </c>
      <c r="D347" s="3" t="s">
        <v>20</v>
      </c>
      <c r="E347" s="3"/>
      <c r="F347" s="3"/>
      <c r="G347" s="5">
        <f>G348+G358+G370+G375</f>
        <v>178496.59999999998</v>
      </c>
      <c r="H347" s="5">
        <f>H348+H358+H370+H375</f>
        <v>66331.899999999994</v>
      </c>
      <c r="I347" s="5">
        <f>I348+I358+I370+I375</f>
        <v>869897.9</v>
      </c>
    </row>
    <row r="348" spans="1:9" s="92" customFormat="1" ht="47.25">
      <c r="A348" s="84" t="s">
        <v>716</v>
      </c>
      <c r="B348" s="93"/>
      <c r="C348" s="93" t="s">
        <v>61</v>
      </c>
      <c r="D348" s="93" t="s">
        <v>20</v>
      </c>
      <c r="E348" s="93" t="s">
        <v>133</v>
      </c>
      <c r="F348" s="93"/>
      <c r="G348" s="94">
        <f>G349</f>
        <v>74634.2</v>
      </c>
      <c r="H348" s="94">
        <f t="shared" ref="H348:I348" si="160">H349</f>
        <v>6243.6</v>
      </c>
      <c r="I348" s="94">
        <f t="shared" si="160"/>
        <v>11561.6</v>
      </c>
    </row>
    <row r="349" spans="1:9">
      <c r="A349" s="183" t="s">
        <v>143</v>
      </c>
      <c r="B349" s="3"/>
      <c r="C349" s="3" t="s">
        <v>61</v>
      </c>
      <c r="D349" s="3" t="s">
        <v>20</v>
      </c>
      <c r="E349" s="3" t="s">
        <v>163</v>
      </c>
      <c r="F349" s="3"/>
      <c r="G349" s="5">
        <f>G350+G355</f>
        <v>74634.2</v>
      </c>
      <c r="H349" s="5">
        <f t="shared" ref="H349:I349" si="161">H350+H355</f>
        <v>6243.6</v>
      </c>
      <c r="I349" s="5">
        <f t="shared" si="161"/>
        <v>11561.6</v>
      </c>
    </row>
    <row r="350" spans="1:9" ht="47.25">
      <c r="A350" s="183" t="s">
        <v>739</v>
      </c>
      <c r="B350" s="3"/>
      <c r="C350" s="3" t="s">
        <v>61</v>
      </c>
      <c r="D350" s="3" t="s">
        <v>20</v>
      </c>
      <c r="E350" s="3" t="s">
        <v>180</v>
      </c>
      <c r="F350" s="3"/>
      <c r="G350" s="5">
        <f>SUM(G351)+G353</f>
        <v>6000.2</v>
      </c>
      <c r="H350" s="5">
        <f t="shared" ref="H350:I350" si="162">SUM(H351)+H353</f>
        <v>6243.6</v>
      </c>
      <c r="I350" s="5">
        <f t="shared" si="162"/>
        <v>11561.6</v>
      </c>
    </row>
    <row r="351" spans="1:9">
      <c r="A351" s="183" t="s">
        <v>211</v>
      </c>
      <c r="B351" s="3"/>
      <c r="C351" s="3" t="s">
        <v>61</v>
      </c>
      <c r="D351" s="3" t="s">
        <v>20</v>
      </c>
      <c r="E351" s="3" t="s">
        <v>181</v>
      </c>
      <c r="F351" s="3"/>
      <c r="G351" s="5">
        <f>SUM(G352:G352)</f>
        <v>5892.8</v>
      </c>
      <c r="H351" s="5">
        <f>SUM(H352:H352)</f>
        <v>6243.6</v>
      </c>
      <c r="I351" s="5">
        <f>SUM(I352:I352)</f>
        <v>11561.6</v>
      </c>
    </row>
    <row r="352" spans="1:9" ht="31.5">
      <c r="A352" s="2" t="s">
        <v>22</v>
      </c>
      <c r="B352" s="3"/>
      <c r="C352" s="3" t="s">
        <v>61</v>
      </c>
      <c r="D352" s="3" t="s">
        <v>20</v>
      </c>
      <c r="E352" s="3" t="s">
        <v>181</v>
      </c>
      <c r="F352" s="3" t="s">
        <v>32</v>
      </c>
      <c r="G352" s="5">
        <v>5892.8</v>
      </c>
      <c r="H352" s="5">
        <v>6243.6</v>
      </c>
      <c r="I352" s="5">
        <v>11561.6</v>
      </c>
    </row>
    <row r="353" spans="1:9">
      <c r="A353" s="183" t="s">
        <v>212</v>
      </c>
      <c r="B353" s="3"/>
      <c r="C353" s="3" t="s">
        <v>61</v>
      </c>
      <c r="D353" s="3" t="s">
        <v>20</v>
      </c>
      <c r="E353" s="3" t="s">
        <v>213</v>
      </c>
      <c r="F353" s="3"/>
      <c r="G353" s="5">
        <f>G354</f>
        <v>107.4</v>
      </c>
      <c r="H353" s="5"/>
      <c r="I353" s="5"/>
    </row>
    <row r="354" spans="1:9" ht="31.5">
      <c r="A354" s="2" t="s">
        <v>22</v>
      </c>
      <c r="B354" s="3"/>
      <c r="C354" s="3" t="s">
        <v>61</v>
      </c>
      <c r="D354" s="3" t="s">
        <v>20</v>
      </c>
      <c r="E354" s="3" t="s">
        <v>213</v>
      </c>
      <c r="F354" s="3" t="s">
        <v>32</v>
      </c>
      <c r="G354" s="5">
        <v>107.4</v>
      </c>
      <c r="H354" s="5"/>
      <c r="I354" s="5"/>
    </row>
    <row r="355" spans="1:9" ht="47.25">
      <c r="A355" s="2" t="s">
        <v>864</v>
      </c>
      <c r="B355" s="3"/>
      <c r="C355" s="3" t="s">
        <v>61</v>
      </c>
      <c r="D355" s="3" t="s">
        <v>20</v>
      </c>
      <c r="E355" s="3" t="s">
        <v>863</v>
      </c>
      <c r="F355" s="3"/>
      <c r="G355" s="5">
        <f>G356</f>
        <v>68634</v>
      </c>
      <c r="H355" s="5"/>
      <c r="I355" s="5"/>
    </row>
    <row r="356" spans="1:9" ht="31.5">
      <c r="A356" s="2" t="s">
        <v>38</v>
      </c>
      <c r="B356" s="3"/>
      <c r="C356" s="3" t="s">
        <v>61</v>
      </c>
      <c r="D356" s="3" t="s">
        <v>20</v>
      </c>
      <c r="E356" s="3" t="s">
        <v>865</v>
      </c>
      <c r="F356" s="3"/>
      <c r="G356" s="5">
        <f>G357</f>
        <v>68634</v>
      </c>
      <c r="H356" s="5"/>
      <c r="I356" s="5"/>
    </row>
    <row r="357" spans="1:9">
      <c r="A357" s="2" t="s">
        <v>10</v>
      </c>
      <c r="B357" s="3"/>
      <c r="C357" s="3" t="s">
        <v>61</v>
      </c>
      <c r="D357" s="3" t="s">
        <v>20</v>
      </c>
      <c r="E357" s="3" t="s">
        <v>865</v>
      </c>
      <c r="F357" s="3" t="s">
        <v>36</v>
      </c>
      <c r="G357" s="5">
        <v>68634</v>
      </c>
      <c r="H357" s="5"/>
      <c r="I357" s="5"/>
    </row>
    <row r="358" spans="1:9" s="92" customFormat="1" ht="47.25">
      <c r="A358" s="84" t="s">
        <v>697</v>
      </c>
      <c r="B358" s="93"/>
      <c r="C358" s="93" t="s">
        <v>61</v>
      </c>
      <c r="D358" s="93" t="s">
        <v>20</v>
      </c>
      <c r="E358" s="93" t="s">
        <v>139</v>
      </c>
      <c r="F358" s="93"/>
      <c r="G358" s="94">
        <f>G363+G359</f>
        <v>15968</v>
      </c>
      <c r="H358" s="94">
        <f>H363+H359</f>
        <v>30000</v>
      </c>
      <c r="I358" s="94">
        <f>I363+I359</f>
        <v>771000</v>
      </c>
    </row>
    <row r="359" spans="1:9" s="92" customFormat="1">
      <c r="A359" s="73" t="s">
        <v>184</v>
      </c>
      <c r="B359" s="18"/>
      <c r="C359" s="3" t="s">
        <v>61</v>
      </c>
      <c r="D359" s="3" t="s">
        <v>20</v>
      </c>
      <c r="E359" s="20" t="s">
        <v>532</v>
      </c>
      <c r="F359" s="3"/>
      <c r="G359" s="5">
        <f>G360</f>
        <v>0</v>
      </c>
      <c r="H359" s="5">
        <f>H360</f>
        <v>30000</v>
      </c>
      <c r="I359" s="5">
        <f>I360</f>
        <v>771000</v>
      </c>
    </row>
    <row r="360" spans="1:9" s="92" customFormat="1" ht="31.5">
      <c r="A360" s="73" t="s">
        <v>455</v>
      </c>
      <c r="B360" s="18"/>
      <c r="C360" s="3" t="s">
        <v>61</v>
      </c>
      <c r="D360" s="3" t="s">
        <v>20</v>
      </c>
      <c r="E360" s="20" t="s">
        <v>894</v>
      </c>
      <c r="F360" s="3"/>
      <c r="G360" s="5"/>
      <c r="H360" s="5">
        <f>H361</f>
        <v>30000</v>
      </c>
      <c r="I360" s="5">
        <f>I361</f>
        <v>771000</v>
      </c>
    </row>
    <row r="361" spans="1:9" s="92" customFormat="1" ht="94.5">
      <c r="A361" s="73" t="s">
        <v>848</v>
      </c>
      <c r="B361" s="18"/>
      <c r="C361" s="3" t="s">
        <v>61</v>
      </c>
      <c r="D361" s="3" t="s">
        <v>20</v>
      </c>
      <c r="E361" s="20" t="s">
        <v>895</v>
      </c>
      <c r="F361" s="3"/>
      <c r="G361" s="5"/>
      <c r="H361" s="5">
        <f>H362</f>
        <v>30000</v>
      </c>
      <c r="I361" s="5">
        <f>I362</f>
        <v>771000</v>
      </c>
    </row>
    <row r="362" spans="1:9" s="92" customFormat="1" ht="31.5">
      <c r="A362" s="2" t="s">
        <v>100</v>
      </c>
      <c r="B362" s="18"/>
      <c r="C362" s="3" t="s">
        <v>61</v>
      </c>
      <c r="D362" s="3" t="s">
        <v>20</v>
      </c>
      <c r="E362" s="20" t="s">
        <v>895</v>
      </c>
      <c r="F362" s="3" t="s">
        <v>95</v>
      </c>
      <c r="G362" s="5"/>
      <c r="H362" s="5">
        <v>30000</v>
      </c>
      <c r="I362" s="5">
        <v>771000</v>
      </c>
    </row>
    <row r="363" spans="1:9">
      <c r="A363" s="22" t="s">
        <v>267</v>
      </c>
      <c r="B363" s="3"/>
      <c r="C363" s="3" t="s">
        <v>61</v>
      </c>
      <c r="D363" s="3" t="s">
        <v>20</v>
      </c>
      <c r="E363" s="4" t="s">
        <v>268</v>
      </c>
      <c r="F363" s="3"/>
      <c r="G363" s="5">
        <f>G364+G367</f>
        <v>15968</v>
      </c>
      <c r="H363" s="5">
        <f>H364+H367</f>
        <v>0</v>
      </c>
      <c r="I363" s="5">
        <f>I364+I367</f>
        <v>0</v>
      </c>
    </row>
    <row r="364" spans="1:9" ht="31.5">
      <c r="A364" s="49" t="s">
        <v>781</v>
      </c>
      <c r="B364" s="3"/>
      <c r="C364" s="3" t="s">
        <v>61</v>
      </c>
      <c r="D364" s="3" t="s">
        <v>20</v>
      </c>
      <c r="E364" s="20" t="s">
        <v>272</v>
      </c>
      <c r="F364" s="3"/>
      <c r="G364" s="5">
        <f>G365</f>
        <v>6677</v>
      </c>
      <c r="H364" s="5">
        <f t="shared" ref="H364:I364" si="163">H365</f>
        <v>0</v>
      </c>
      <c r="I364" s="5">
        <f t="shared" si="163"/>
        <v>0</v>
      </c>
    </row>
    <row r="365" spans="1:9" ht="31.5">
      <c r="A365" s="49" t="s">
        <v>270</v>
      </c>
      <c r="B365" s="3"/>
      <c r="C365" s="3" t="s">
        <v>61</v>
      </c>
      <c r="D365" s="3" t="s">
        <v>20</v>
      </c>
      <c r="E365" s="20" t="s">
        <v>273</v>
      </c>
      <c r="F365" s="3"/>
      <c r="G365" s="5">
        <f>G366</f>
        <v>6677</v>
      </c>
      <c r="H365" s="5">
        <f t="shared" ref="H365:I365" si="164">H366</f>
        <v>0</v>
      </c>
      <c r="I365" s="5">
        <f t="shared" si="164"/>
        <v>0</v>
      </c>
    </row>
    <row r="366" spans="1:9" ht="24" customHeight="1">
      <c r="A366" s="21" t="s">
        <v>100</v>
      </c>
      <c r="B366" s="3"/>
      <c r="C366" s="3" t="s">
        <v>61</v>
      </c>
      <c r="D366" s="3" t="s">
        <v>20</v>
      </c>
      <c r="E366" s="20" t="s">
        <v>273</v>
      </c>
      <c r="F366" s="3" t="s">
        <v>95</v>
      </c>
      <c r="G366" s="5">
        <v>6677</v>
      </c>
      <c r="H366" s="5"/>
      <c r="I366" s="5"/>
    </row>
    <row r="367" spans="1:9" ht="31.5">
      <c r="A367" s="49" t="s">
        <v>782</v>
      </c>
      <c r="B367" s="47"/>
      <c r="C367" s="3" t="s">
        <v>61</v>
      </c>
      <c r="D367" s="3" t="s">
        <v>20</v>
      </c>
      <c r="E367" s="20" t="s">
        <v>276</v>
      </c>
      <c r="F367" s="47"/>
      <c r="G367" s="5">
        <f>G368</f>
        <v>9291</v>
      </c>
      <c r="H367" s="5">
        <f t="shared" ref="G367:I368" si="165">H368</f>
        <v>0</v>
      </c>
      <c r="I367" s="5">
        <f t="shared" si="165"/>
        <v>0</v>
      </c>
    </row>
    <row r="368" spans="1:9" ht="31.5">
      <c r="A368" s="49" t="s">
        <v>270</v>
      </c>
      <c r="B368" s="47"/>
      <c r="C368" s="3" t="s">
        <v>61</v>
      </c>
      <c r="D368" s="3" t="s">
        <v>20</v>
      </c>
      <c r="E368" s="20" t="s">
        <v>277</v>
      </c>
      <c r="F368" s="47"/>
      <c r="G368" s="5">
        <f t="shared" si="165"/>
        <v>9291</v>
      </c>
      <c r="H368" s="5">
        <f t="shared" si="165"/>
        <v>0</v>
      </c>
      <c r="I368" s="5">
        <f t="shared" si="165"/>
        <v>0</v>
      </c>
    </row>
    <row r="369" spans="1:9" ht="31.5">
      <c r="A369" s="21" t="s">
        <v>100</v>
      </c>
      <c r="B369" s="47"/>
      <c r="C369" s="3" t="s">
        <v>61</v>
      </c>
      <c r="D369" s="3" t="s">
        <v>20</v>
      </c>
      <c r="E369" s="20" t="s">
        <v>277</v>
      </c>
      <c r="F369" s="3" t="s">
        <v>95</v>
      </c>
      <c r="G369" s="5">
        <v>9291</v>
      </c>
      <c r="H369" s="5"/>
      <c r="I369" s="5"/>
    </row>
    <row r="370" spans="1:9" s="92" customFormat="1" ht="38.25" customHeight="1">
      <c r="A370" s="96" t="s">
        <v>701</v>
      </c>
      <c r="B370" s="93"/>
      <c r="C370" s="93" t="s">
        <v>61</v>
      </c>
      <c r="D370" s="93" t="s">
        <v>20</v>
      </c>
      <c r="E370" s="93" t="s">
        <v>185</v>
      </c>
      <c r="F370" s="93"/>
      <c r="G370" s="94">
        <f>G371</f>
        <v>1900</v>
      </c>
      <c r="H370" s="94">
        <f t="shared" ref="H370:I370" si="166">H371</f>
        <v>1900</v>
      </c>
      <c r="I370" s="94">
        <f t="shared" si="166"/>
        <v>1900</v>
      </c>
    </row>
    <row r="371" spans="1:9">
      <c r="A371" s="183" t="s">
        <v>147</v>
      </c>
      <c r="B371" s="3"/>
      <c r="C371" s="3" t="s">
        <v>61</v>
      </c>
      <c r="D371" s="3" t="s">
        <v>20</v>
      </c>
      <c r="E371" s="3" t="s">
        <v>187</v>
      </c>
      <c r="F371" s="3"/>
      <c r="G371" s="5">
        <f>G372</f>
        <v>1900</v>
      </c>
      <c r="H371" s="5">
        <f t="shared" ref="H371:I371" si="167">H372</f>
        <v>1900</v>
      </c>
      <c r="I371" s="5">
        <f t="shared" si="167"/>
        <v>1900</v>
      </c>
    </row>
    <row r="372" spans="1:9" ht="31.5">
      <c r="A372" s="183" t="s">
        <v>214</v>
      </c>
      <c r="B372" s="3"/>
      <c r="C372" s="3" t="s">
        <v>61</v>
      </c>
      <c r="D372" s="3" t="s">
        <v>20</v>
      </c>
      <c r="E372" s="3" t="s">
        <v>186</v>
      </c>
      <c r="F372" s="3"/>
      <c r="G372" s="5">
        <f>G373</f>
        <v>1900</v>
      </c>
      <c r="H372" s="5">
        <f t="shared" ref="H372:I372" si="168">H373</f>
        <v>1900</v>
      </c>
      <c r="I372" s="5">
        <f t="shared" si="168"/>
        <v>1900</v>
      </c>
    </row>
    <row r="373" spans="1:9">
      <c r="A373" s="183" t="s">
        <v>453</v>
      </c>
      <c r="B373" s="3"/>
      <c r="C373" s="3" t="s">
        <v>61</v>
      </c>
      <c r="D373" s="3" t="s">
        <v>20</v>
      </c>
      <c r="E373" s="3" t="s">
        <v>452</v>
      </c>
      <c r="F373" s="3"/>
      <c r="G373" s="5">
        <f>G374</f>
        <v>1900</v>
      </c>
      <c r="H373" s="5">
        <f t="shared" ref="H373:I373" si="169">H374</f>
        <v>1900</v>
      </c>
      <c r="I373" s="5">
        <f t="shared" si="169"/>
        <v>1900</v>
      </c>
    </row>
    <row r="374" spans="1:9" ht="31.5">
      <c r="A374" s="2" t="s">
        <v>22</v>
      </c>
      <c r="B374" s="3"/>
      <c r="C374" s="3" t="s">
        <v>61</v>
      </c>
      <c r="D374" s="3" t="s">
        <v>20</v>
      </c>
      <c r="E374" s="3" t="s">
        <v>452</v>
      </c>
      <c r="F374" s="3" t="s">
        <v>32</v>
      </c>
      <c r="G374" s="5">
        <v>1900</v>
      </c>
      <c r="H374" s="5">
        <v>1900</v>
      </c>
      <c r="I374" s="5">
        <v>1900</v>
      </c>
    </row>
    <row r="375" spans="1:9" s="92" customFormat="1" ht="47.25">
      <c r="A375" s="96" t="s">
        <v>702</v>
      </c>
      <c r="B375" s="93"/>
      <c r="C375" s="93" t="s">
        <v>61</v>
      </c>
      <c r="D375" s="93" t="s">
        <v>20</v>
      </c>
      <c r="E375" s="93" t="s">
        <v>226</v>
      </c>
      <c r="F375" s="93"/>
      <c r="G375" s="94">
        <f>G380+G387+G376</f>
        <v>85994.4</v>
      </c>
      <c r="H375" s="94">
        <f>H380+H387+H376</f>
        <v>28188.300000000003</v>
      </c>
      <c r="I375" s="94">
        <f>I380+I387+I376</f>
        <v>85436.3</v>
      </c>
    </row>
    <row r="376" spans="1:9" s="92" customFormat="1">
      <c r="A376" s="127" t="s">
        <v>146</v>
      </c>
      <c r="B376" s="93"/>
      <c r="C376" s="3" t="s">
        <v>61</v>
      </c>
      <c r="D376" s="3" t="s">
        <v>20</v>
      </c>
      <c r="E376" s="3" t="s">
        <v>572</v>
      </c>
      <c r="F376" s="93"/>
      <c r="G376" s="5">
        <f>G377</f>
        <v>55581.3</v>
      </c>
      <c r="H376" s="5">
        <f t="shared" ref="H376:I376" si="170">H377</f>
        <v>17340</v>
      </c>
      <c r="I376" s="5">
        <f t="shared" si="170"/>
        <v>64133.1</v>
      </c>
    </row>
    <row r="377" spans="1:9" s="92" customFormat="1" ht="31.5">
      <c r="A377" s="2" t="s">
        <v>851</v>
      </c>
      <c r="B377" s="93"/>
      <c r="C377" s="3" t="s">
        <v>61</v>
      </c>
      <c r="D377" s="3" t="s">
        <v>20</v>
      </c>
      <c r="E377" s="3" t="s">
        <v>573</v>
      </c>
      <c r="F377" s="93"/>
      <c r="G377" s="5">
        <f>G378</f>
        <v>55581.3</v>
      </c>
      <c r="H377" s="5">
        <f t="shared" ref="H377:I377" si="171">H378</f>
        <v>17340</v>
      </c>
      <c r="I377" s="5">
        <f t="shared" si="171"/>
        <v>64133.1</v>
      </c>
    </row>
    <row r="378" spans="1:9" s="92" customFormat="1">
      <c r="A378" s="2" t="s">
        <v>571</v>
      </c>
      <c r="B378" s="93"/>
      <c r="C378" s="3" t="s">
        <v>61</v>
      </c>
      <c r="D378" s="3" t="s">
        <v>20</v>
      </c>
      <c r="E378" s="3" t="s">
        <v>636</v>
      </c>
      <c r="F378" s="93"/>
      <c r="G378" s="5">
        <f>SUM(G379)</f>
        <v>55581.3</v>
      </c>
      <c r="H378" s="5">
        <f t="shared" ref="H378:I378" si="172">SUM(H379)</f>
        <v>17340</v>
      </c>
      <c r="I378" s="5">
        <f t="shared" si="172"/>
        <v>64133.1</v>
      </c>
    </row>
    <row r="379" spans="1:9" s="92" customFormat="1" ht="31.5">
      <c r="A379" s="22" t="s">
        <v>22</v>
      </c>
      <c r="B379" s="93"/>
      <c r="C379" s="3" t="s">
        <v>61</v>
      </c>
      <c r="D379" s="3" t="s">
        <v>20</v>
      </c>
      <c r="E379" s="3" t="s">
        <v>636</v>
      </c>
      <c r="F379" s="3" t="s">
        <v>32</v>
      </c>
      <c r="G379" s="5">
        <v>55581.3</v>
      </c>
      <c r="H379" s="5">
        <v>17340</v>
      </c>
      <c r="I379" s="5">
        <v>64133.1</v>
      </c>
    </row>
    <row r="380" spans="1:9">
      <c r="A380" s="21" t="s">
        <v>184</v>
      </c>
      <c r="B380" s="3"/>
      <c r="C380" s="3" t="s">
        <v>61</v>
      </c>
      <c r="D380" s="3" t="s">
        <v>20</v>
      </c>
      <c r="E380" s="20" t="s">
        <v>454</v>
      </c>
      <c r="F380" s="20"/>
      <c r="G380" s="5">
        <f>G381+G384</f>
        <v>0</v>
      </c>
      <c r="H380" s="5">
        <f t="shared" ref="H380:I380" si="173">H381+H384</f>
        <v>6196.2000000000007</v>
      </c>
      <c r="I380" s="5">
        <f t="shared" si="173"/>
        <v>1634.8000000000002</v>
      </c>
    </row>
    <row r="381" spans="1:9" ht="31.5">
      <c r="A381" s="183" t="s">
        <v>455</v>
      </c>
      <c r="B381" s="47"/>
      <c r="C381" s="3" t="s">
        <v>61</v>
      </c>
      <c r="D381" s="3" t="s">
        <v>20</v>
      </c>
      <c r="E381" s="20" t="s">
        <v>456</v>
      </c>
      <c r="F381" s="20"/>
      <c r="G381" s="5">
        <f>G382</f>
        <v>0</v>
      </c>
      <c r="H381" s="5">
        <f t="shared" ref="H381:I381" si="174">H382</f>
        <v>5642.6</v>
      </c>
      <c r="I381" s="5">
        <f t="shared" si="174"/>
        <v>1081.2</v>
      </c>
    </row>
    <row r="382" spans="1:9" ht="63">
      <c r="A382" s="183" t="s">
        <v>457</v>
      </c>
      <c r="B382" s="47"/>
      <c r="C382" s="3" t="s">
        <v>61</v>
      </c>
      <c r="D382" s="3" t="s">
        <v>20</v>
      </c>
      <c r="E382" s="20" t="s">
        <v>458</v>
      </c>
      <c r="F382" s="20"/>
      <c r="G382" s="5">
        <f>G383</f>
        <v>0</v>
      </c>
      <c r="H382" s="5">
        <f>H383</f>
        <v>5642.6</v>
      </c>
      <c r="I382" s="5">
        <v>1081.2</v>
      </c>
    </row>
    <row r="383" spans="1:9" ht="31.5">
      <c r="A383" s="22" t="s">
        <v>22</v>
      </c>
      <c r="B383" s="47"/>
      <c r="C383" s="3" t="s">
        <v>61</v>
      </c>
      <c r="D383" s="3" t="s">
        <v>20</v>
      </c>
      <c r="E383" s="20" t="s">
        <v>458</v>
      </c>
      <c r="F383" s="20">
        <v>200</v>
      </c>
      <c r="G383" s="5"/>
      <c r="H383" s="5">
        <v>5642.6</v>
      </c>
      <c r="I383" s="5">
        <v>1081.2</v>
      </c>
    </row>
    <row r="384" spans="1:9" ht="31.5">
      <c r="A384" s="22" t="s">
        <v>556</v>
      </c>
      <c r="B384" s="47"/>
      <c r="C384" s="3" t="s">
        <v>61</v>
      </c>
      <c r="D384" s="3" t="s">
        <v>20</v>
      </c>
      <c r="E384" s="20" t="s">
        <v>896</v>
      </c>
      <c r="F384" s="20"/>
      <c r="G384" s="5"/>
      <c r="H384" s="5">
        <f>H385</f>
        <v>553.6</v>
      </c>
      <c r="I384" s="5">
        <f>I385</f>
        <v>553.6</v>
      </c>
    </row>
    <row r="385" spans="1:9">
      <c r="A385" s="22" t="s">
        <v>555</v>
      </c>
      <c r="B385" s="47"/>
      <c r="C385" s="3" t="s">
        <v>61</v>
      </c>
      <c r="D385" s="3" t="s">
        <v>20</v>
      </c>
      <c r="E385" s="20" t="s">
        <v>897</v>
      </c>
      <c r="F385" s="20"/>
      <c r="G385" s="5"/>
      <c r="H385" s="5">
        <f>H386</f>
        <v>553.6</v>
      </c>
      <c r="I385" s="5">
        <f>I386</f>
        <v>553.6</v>
      </c>
    </row>
    <row r="386" spans="1:9" ht="31.5">
      <c r="A386" s="22" t="s">
        <v>22</v>
      </c>
      <c r="B386" s="47"/>
      <c r="C386" s="3" t="s">
        <v>61</v>
      </c>
      <c r="D386" s="3" t="s">
        <v>20</v>
      </c>
      <c r="E386" s="20" t="s">
        <v>897</v>
      </c>
      <c r="F386" s="20">
        <v>200</v>
      </c>
      <c r="G386" s="5"/>
      <c r="H386" s="5">
        <v>553.6</v>
      </c>
      <c r="I386" s="5">
        <v>553.6</v>
      </c>
    </row>
    <row r="387" spans="1:9">
      <c r="A387" s="183" t="s">
        <v>147</v>
      </c>
      <c r="B387" s="47"/>
      <c r="C387" s="3" t="s">
        <v>61</v>
      </c>
      <c r="D387" s="3" t="s">
        <v>20</v>
      </c>
      <c r="E387" s="20" t="s">
        <v>459</v>
      </c>
      <c r="F387" s="20"/>
      <c r="G387" s="5">
        <f>G388+G391+G394</f>
        <v>30413.1</v>
      </c>
      <c r="H387" s="5">
        <f t="shared" ref="H387:I387" si="175">H388+H391+H394</f>
        <v>4652.1000000000004</v>
      </c>
      <c r="I387" s="5">
        <f t="shared" si="175"/>
        <v>19668.400000000001</v>
      </c>
    </row>
    <row r="388" spans="1:9" ht="47.25">
      <c r="A388" s="183" t="s">
        <v>757</v>
      </c>
      <c r="B388" s="47"/>
      <c r="C388" s="3" t="s">
        <v>61</v>
      </c>
      <c r="D388" s="3" t="s">
        <v>20</v>
      </c>
      <c r="E388" s="20" t="s">
        <v>462</v>
      </c>
      <c r="F388" s="20"/>
      <c r="G388" s="5">
        <f>G389</f>
        <v>8717.1999999999989</v>
      </c>
      <c r="H388" s="5">
        <f t="shared" ref="H388:I389" si="176">H389</f>
        <v>1413.8</v>
      </c>
      <c r="I388" s="5">
        <f t="shared" si="176"/>
        <v>1418.4</v>
      </c>
    </row>
    <row r="389" spans="1:9">
      <c r="A389" s="21" t="s">
        <v>18</v>
      </c>
      <c r="B389" s="47"/>
      <c r="C389" s="3" t="s">
        <v>61</v>
      </c>
      <c r="D389" s="3" t="s">
        <v>20</v>
      </c>
      <c r="E389" s="20" t="s">
        <v>463</v>
      </c>
      <c r="F389" s="20"/>
      <c r="G389" s="5">
        <f>G390</f>
        <v>8717.1999999999989</v>
      </c>
      <c r="H389" s="5">
        <f t="shared" si="176"/>
        <v>1413.8</v>
      </c>
      <c r="I389" s="5">
        <f t="shared" si="176"/>
        <v>1418.4</v>
      </c>
    </row>
    <row r="390" spans="1:9" ht="31.5">
      <c r="A390" s="22" t="s">
        <v>22</v>
      </c>
      <c r="B390" s="47"/>
      <c r="C390" s="3" t="s">
        <v>61</v>
      </c>
      <c r="D390" s="3" t="s">
        <v>20</v>
      </c>
      <c r="E390" s="20" t="s">
        <v>463</v>
      </c>
      <c r="F390" s="20">
        <v>200</v>
      </c>
      <c r="G390" s="5">
        <f>8630.9+86.3</f>
        <v>8717.1999999999989</v>
      </c>
      <c r="H390" s="5">
        <v>1413.8</v>
      </c>
      <c r="I390" s="5">
        <v>1418.4</v>
      </c>
    </row>
    <row r="391" spans="1:9" ht="31.5">
      <c r="A391" s="22" t="s">
        <v>762</v>
      </c>
      <c r="B391" s="47"/>
      <c r="C391" s="3" t="s">
        <v>61</v>
      </c>
      <c r="D391" s="3" t="s">
        <v>20</v>
      </c>
      <c r="E391" s="20" t="s">
        <v>465</v>
      </c>
      <c r="F391" s="20"/>
      <c r="G391" s="5">
        <f t="shared" ref="G391:I392" si="177">G392</f>
        <v>21695.9</v>
      </c>
      <c r="H391" s="5">
        <f t="shared" si="177"/>
        <v>3238.3</v>
      </c>
      <c r="I391" s="5">
        <f t="shared" si="177"/>
        <v>18250</v>
      </c>
    </row>
    <row r="392" spans="1:9">
      <c r="A392" s="21" t="s">
        <v>18</v>
      </c>
      <c r="B392" s="47"/>
      <c r="C392" s="3" t="s">
        <v>61</v>
      </c>
      <c r="D392" s="3" t="s">
        <v>20</v>
      </c>
      <c r="E392" s="20" t="s">
        <v>466</v>
      </c>
      <c r="F392" s="20"/>
      <c r="G392" s="5">
        <f t="shared" si="177"/>
        <v>21695.9</v>
      </c>
      <c r="H392" s="5">
        <f t="shared" si="177"/>
        <v>3238.3</v>
      </c>
      <c r="I392" s="5">
        <f t="shared" si="177"/>
        <v>18250</v>
      </c>
    </row>
    <row r="393" spans="1:9" ht="31.5">
      <c r="A393" s="22" t="s">
        <v>22</v>
      </c>
      <c r="B393" s="47"/>
      <c r="C393" s="3" t="s">
        <v>61</v>
      </c>
      <c r="D393" s="3" t="s">
        <v>20</v>
      </c>
      <c r="E393" s="20" t="s">
        <v>466</v>
      </c>
      <c r="F393" s="20">
        <v>200</v>
      </c>
      <c r="G393" s="5">
        <v>21695.9</v>
      </c>
      <c r="H393" s="5">
        <v>3238.3</v>
      </c>
      <c r="I393" s="5">
        <v>18250</v>
      </c>
    </row>
    <row r="394" spans="1:9" ht="31.5" hidden="1">
      <c r="A394" s="22" t="s">
        <v>482</v>
      </c>
      <c r="B394" s="47"/>
      <c r="C394" s="3" t="s">
        <v>61</v>
      </c>
      <c r="D394" s="3" t="s">
        <v>20</v>
      </c>
      <c r="E394" s="20" t="s">
        <v>483</v>
      </c>
      <c r="F394" s="20"/>
      <c r="G394" s="5">
        <f>G395</f>
        <v>0</v>
      </c>
      <c r="H394" s="5"/>
      <c r="I394" s="5"/>
    </row>
    <row r="395" spans="1:9" hidden="1">
      <c r="A395" s="21" t="s">
        <v>18</v>
      </c>
      <c r="B395" s="47"/>
      <c r="C395" s="3" t="s">
        <v>61</v>
      </c>
      <c r="D395" s="3" t="s">
        <v>20</v>
      </c>
      <c r="E395" s="20" t="s">
        <v>484</v>
      </c>
      <c r="F395" s="20"/>
      <c r="G395" s="5">
        <f>G396</f>
        <v>0</v>
      </c>
      <c r="H395" s="5"/>
      <c r="I395" s="5"/>
    </row>
    <row r="396" spans="1:9" ht="31.5" hidden="1">
      <c r="A396" s="22" t="s">
        <v>22</v>
      </c>
      <c r="B396" s="47"/>
      <c r="C396" s="3" t="s">
        <v>61</v>
      </c>
      <c r="D396" s="3" t="s">
        <v>20</v>
      </c>
      <c r="E396" s="20" t="s">
        <v>484</v>
      </c>
      <c r="F396" s="20">
        <v>200</v>
      </c>
      <c r="G396" s="5"/>
      <c r="H396" s="5"/>
      <c r="I396" s="5"/>
    </row>
    <row r="397" spans="1:9">
      <c r="A397" s="2" t="s">
        <v>68</v>
      </c>
      <c r="B397" s="3"/>
      <c r="C397" s="3" t="s">
        <v>61</v>
      </c>
      <c r="D397" s="3" t="s">
        <v>24</v>
      </c>
      <c r="E397" s="3"/>
      <c r="F397" s="47"/>
      <c r="G397" s="5">
        <f>G398+G405+G410+G415+G427+G432+G445+G454+G491+G440+G508</f>
        <v>375482.5</v>
      </c>
      <c r="H397" s="5">
        <f>H398+H405+H410+H415+H427+H432+H445+H454+H491+H440+H508</f>
        <v>297468.2</v>
      </c>
      <c r="I397" s="5">
        <f>I398+I405+I410+I415+I427+I432+I445+I454+I491+I440+I508</f>
        <v>404542.1</v>
      </c>
    </row>
    <row r="398" spans="1:9" s="92" customFormat="1" ht="37.5" customHeight="1">
      <c r="A398" s="84" t="s">
        <v>716</v>
      </c>
      <c r="B398" s="93"/>
      <c r="C398" s="93" t="s">
        <v>61</v>
      </c>
      <c r="D398" s="93" t="s">
        <v>24</v>
      </c>
      <c r="E398" s="90" t="s">
        <v>133</v>
      </c>
      <c r="F398" s="93"/>
      <c r="G398" s="94">
        <f>SUM(G399)</f>
        <v>516.4</v>
      </c>
      <c r="H398" s="94">
        <f t="shared" ref="H398:I398" si="178">SUM(H399)</f>
        <v>435</v>
      </c>
      <c r="I398" s="94">
        <f t="shared" si="178"/>
        <v>435</v>
      </c>
    </row>
    <row r="399" spans="1:9">
      <c r="A399" s="183" t="s">
        <v>143</v>
      </c>
      <c r="B399" s="3"/>
      <c r="C399" s="3" t="s">
        <v>61</v>
      </c>
      <c r="D399" s="3" t="s">
        <v>24</v>
      </c>
      <c r="E399" s="3" t="s">
        <v>163</v>
      </c>
      <c r="F399" s="3"/>
      <c r="G399" s="5">
        <f>G400</f>
        <v>516.4</v>
      </c>
      <c r="H399" s="5">
        <f t="shared" ref="H399:I399" si="179">H400</f>
        <v>435</v>
      </c>
      <c r="I399" s="5">
        <f t="shared" si="179"/>
        <v>435</v>
      </c>
    </row>
    <row r="400" spans="1:9" ht="47.25">
      <c r="A400" s="183" t="s">
        <v>739</v>
      </c>
      <c r="B400" s="3"/>
      <c r="C400" s="3" t="s">
        <v>61</v>
      </c>
      <c r="D400" s="3" t="s">
        <v>24</v>
      </c>
      <c r="E400" s="3" t="s">
        <v>180</v>
      </c>
      <c r="F400" s="3"/>
      <c r="G400" s="5">
        <f>G401+G403</f>
        <v>516.4</v>
      </c>
      <c r="H400" s="5">
        <f t="shared" ref="H400:I400" si="180">H401+H403</f>
        <v>435</v>
      </c>
      <c r="I400" s="5">
        <f t="shared" si="180"/>
        <v>435</v>
      </c>
    </row>
    <row r="401" spans="1:9">
      <c r="A401" s="183" t="s">
        <v>211</v>
      </c>
      <c r="B401" s="3"/>
      <c r="C401" s="3" t="s">
        <v>61</v>
      </c>
      <c r="D401" s="3" t="s">
        <v>24</v>
      </c>
      <c r="E401" s="3" t="s">
        <v>181</v>
      </c>
      <c r="F401" s="3"/>
      <c r="G401" s="5">
        <f>G402</f>
        <v>516.4</v>
      </c>
      <c r="H401" s="5">
        <f t="shared" ref="H401:I401" si="181">H402</f>
        <v>435</v>
      </c>
      <c r="I401" s="5">
        <f t="shared" si="181"/>
        <v>435</v>
      </c>
    </row>
    <row r="402" spans="1:9" ht="31.5">
      <c r="A402" s="2" t="s">
        <v>22</v>
      </c>
      <c r="B402" s="3"/>
      <c r="C402" s="3" t="s">
        <v>61</v>
      </c>
      <c r="D402" s="3" t="s">
        <v>24</v>
      </c>
      <c r="E402" s="3" t="s">
        <v>181</v>
      </c>
      <c r="F402" s="3" t="s">
        <v>32</v>
      </c>
      <c r="G402" s="5">
        <v>516.4</v>
      </c>
      <c r="H402" s="5">
        <v>435</v>
      </c>
      <c r="I402" s="5">
        <v>435</v>
      </c>
    </row>
    <row r="403" spans="1:9" hidden="1">
      <c r="A403" s="183" t="s">
        <v>212</v>
      </c>
      <c r="B403" s="3"/>
      <c r="C403" s="3" t="s">
        <v>61</v>
      </c>
      <c r="D403" s="3" t="s">
        <v>24</v>
      </c>
      <c r="E403" s="20" t="s">
        <v>213</v>
      </c>
      <c r="F403" s="3"/>
      <c r="G403" s="5">
        <f>G404</f>
        <v>0</v>
      </c>
      <c r="H403" s="5">
        <f t="shared" ref="H403:I403" si="182">H404</f>
        <v>0</v>
      </c>
      <c r="I403" s="5">
        <f t="shared" si="182"/>
        <v>0</v>
      </c>
    </row>
    <row r="404" spans="1:9" ht="31.5" hidden="1">
      <c r="A404" s="2" t="s">
        <v>22</v>
      </c>
      <c r="B404" s="3"/>
      <c r="C404" s="3" t="s">
        <v>61</v>
      </c>
      <c r="D404" s="3" t="s">
        <v>24</v>
      </c>
      <c r="E404" s="20" t="s">
        <v>213</v>
      </c>
      <c r="F404" s="3" t="s">
        <v>32</v>
      </c>
      <c r="G404" s="5"/>
      <c r="H404" s="5"/>
      <c r="I404" s="5"/>
    </row>
    <row r="405" spans="1:9" s="92" customFormat="1" ht="47.25">
      <c r="A405" s="84" t="s">
        <v>697</v>
      </c>
      <c r="B405" s="93"/>
      <c r="C405" s="93" t="s">
        <v>61</v>
      </c>
      <c r="D405" s="93" t="s">
        <v>24</v>
      </c>
      <c r="E405" s="93" t="s">
        <v>139</v>
      </c>
      <c r="F405" s="93"/>
      <c r="G405" s="94">
        <f>G406</f>
        <v>0</v>
      </c>
      <c r="H405" s="94">
        <f t="shared" ref="H405:I405" si="183">H406</f>
        <v>1195</v>
      </c>
      <c r="I405" s="94">
        <f t="shared" si="183"/>
        <v>0</v>
      </c>
    </row>
    <row r="406" spans="1:9">
      <c r="A406" s="22" t="s">
        <v>267</v>
      </c>
      <c r="B406" s="3"/>
      <c r="C406" s="3" t="s">
        <v>61</v>
      </c>
      <c r="D406" s="3" t="s">
        <v>24</v>
      </c>
      <c r="E406" s="4" t="s">
        <v>268</v>
      </c>
      <c r="F406" s="3"/>
      <c r="G406" s="5">
        <f>G407</f>
        <v>0</v>
      </c>
      <c r="H406" s="5">
        <f t="shared" ref="H406:I406" si="184">H407</f>
        <v>1195</v>
      </c>
      <c r="I406" s="5">
        <f t="shared" si="184"/>
        <v>0</v>
      </c>
    </row>
    <row r="407" spans="1:9" ht="47.25">
      <c r="A407" s="49" t="s">
        <v>780</v>
      </c>
      <c r="B407" s="3"/>
      <c r="C407" s="3" t="s">
        <v>61</v>
      </c>
      <c r="D407" s="3" t="s">
        <v>24</v>
      </c>
      <c r="E407" s="20" t="s">
        <v>274</v>
      </c>
      <c r="F407" s="3"/>
      <c r="G407" s="5">
        <f>G408</f>
        <v>0</v>
      </c>
      <c r="H407" s="5">
        <f t="shared" ref="H407:I407" si="185">H408</f>
        <v>1195</v>
      </c>
      <c r="I407" s="5">
        <f t="shared" si="185"/>
        <v>0</v>
      </c>
    </row>
    <row r="408" spans="1:9" ht="31.5">
      <c r="A408" s="49" t="s">
        <v>270</v>
      </c>
      <c r="B408" s="3"/>
      <c r="C408" s="3" t="s">
        <v>61</v>
      </c>
      <c r="D408" s="3" t="s">
        <v>24</v>
      </c>
      <c r="E408" s="20" t="s">
        <v>275</v>
      </c>
      <c r="F408" s="3"/>
      <c r="G408" s="5">
        <f>G409</f>
        <v>0</v>
      </c>
      <c r="H408" s="5">
        <f t="shared" ref="H408:I408" si="186">H409</f>
        <v>1195</v>
      </c>
      <c r="I408" s="5">
        <f t="shared" si="186"/>
        <v>0</v>
      </c>
    </row>
    <row r="409" spans="1:9" ht="31.5">
      <c r="A409" s="21" t="s">
        <v>100</v>
      </c>
      <c r="B409" s="3"/>
      <c r="C409" s="3" t="s">
        <v>61</v>
      </c>
      <c r="D409" s="3" t="s">
        <v>24</v>
      </c>
      <c r="E409" s="20" t="s">
        <v>275</v>
      </c>
      <c r="F409" s="3" t="s">
        <v>95</v>
      </c>
      <c r="G409" s="5"/>
      <c r="H409" s="5">
        <v>1195</v>
      </c>
      <c r="I409" s="48"/>
    </row>
    <row r="410" spans="1:9" s="92" customFormat="1">
      <c r="A410" s="84" t="s">
        <v>569</v>
      </c>
      <c r="B410" s="105"/>
      <c r="C410" s="93" t="s">
        <v>61</v>
      </c>
      <c r="D410" s="93" t="s">
        <v>24</v>
      </c>
      <c r="E410" s="90" t="s">
        <v>223</v>
      </c>
      <c r="F410" s="90"/>
      <c r="G410" s="94">
        <f>G411</f>
        <v>39250.199999999997</v>
      </c>
      <c r="H410" s="94">
        <f t="shared" ref="H410:I410" si="187">H411</f>
        <v>9993.2000000000007</v>
      </c>
      <c r="I410" s="94">
        <f t="shared" si="187"/>
        <v>35386.9</v>
      </c>
    </row>
    <row r="411" spans="1:9">
      <c r="A411" s="183" t="s">
        <v>147</v>
      </c>
      <c r="B411" s="47"/>
      <c r="C411" s="3" t="s">
        <v>61</v>
      </c>
      <c r="D411" s="3" t="s">
        <v>24</v>
      </c>
      <c r="E411" s="20" t="s">
        <v>467</v>
      </c>
      <c r="F411" s="20"/>
      <c r="G411" s="5">
        <f>G412</f>
        <v>39250.199999999997</v>
      </c>
      <c r="H411" s="5">
        <f t="shared" ref="H411:I411" si="188">H412</f>
        <v>9993.2000000000007</v>
      </c>
      <c r="I411" s="5">
        <f t="shared" si="188"/>
        <v>35386.9</v>
      </c>
    </row>
    <row r="412" spans="1:9" ht="31.5">
      <c r="A412" s="183" t="s">
        <v>753</v>
      </c>
      <c r="B412" s="47"/>
      <c r="C412" s="3" t="s">
        <v>61</v>
      </c>
      <c r="D412" s="3" t="s">
        <v>24</v>
      </c>
      <c r="E412" s="20" t="s">
        <v>468</v>
      </c>
      <c r="F412" s="20"/>
      <c r="G412" s="5">
        <f>G413</f>
        <v>39250.199999999997</v>
      </c>
      <c r="H412" s="5">
        <f t="shared" ref="H412:I412" si="189">H413</f>
        <v>9993.2000000000007</v>
      </c>
      <c r="I412" s="5">
        <f t="shared" si="189"/>
        <v>35386.9</v>
      </c>
    </row>
    <row r="413" spans="1:9">
      <c r="A413" s="21" t="s">
        <v>18</v>
      </c>
      <c r="B413" s="47"/>
      <c r="C413" s="3" t="s">
        <v>61</v>
      </c>
      <c r="D413" s="3" t="s">
        <v>24</v>
      </c>
      <c r="E413" s="20" t="s">
        <v>469</v>
      </c>
      <c r="F413" s="20"/>
      <c r="G413" s="5">
        <f>G414</f>
        <v>39250.199999999997</v>
      </c>
      <c r="H413" s="5">
        <f t="shared" ref="H413:I413" si="190">H414</f>
        <v>9993.2000000000007</v>
      </c>
      <c r="I413" s="5">
        <f t="shared" si="190"/>
        <v>35386.9</v>
      </c>
    </row>
    <row r="414" spans="1:9" ht="31.5">
      <c r="A414" s="22" t="s">
        <v>22</v>
      </c>
      <c r="B414" s="47"/>
      <c r="C414" s="3" t="s">
        <v>61</v>
      </c>
      <c r="D414" s="3" t="s">
        <v>24</v>
      </c>
      <c r="E414" s="20" t="s">
        <v>469</v>
      </c>
      <c r="F414" s="20">
        <v>200</v>
      </c>
      <c r="G414" s="5">
        <v>39250.199999999997</v>
      </c>
      <c r="H414" s="5">
        <v>9993.2000000000007</v>
      </c>
      <c r="I414" s="5">
        <v>35386.9</v>
      </c>
    </row>
    <row r="415" spans="1:9" s="92" customFormat="1" ht="31.5">
      <c r="A415" s="84" t="s">
        <v>700</v>
      </c>
      <c r="B415" s="102"/>
      <c r="C415" s="93" t="s">
        <v>61</v>
      </c>
      <c r="D415" s="93" t="s">
        <v>24</v>
      </c>
      <c r="E415" s="90" t="s">
        <v>225</v>
      </c>
      <c r="F415" s="90"/>
      <c r="G415" s="94">
        <f>G416+G420</f>
        <v>13647.1</v>
      </c>
      <c r="H415" s="94">
        <f t="shared" ref="H415:I415" si="191">H416+H420</f>
        <v>1908.6</v>
      </c>
      <c r="I415" s="94">
        <f t="shared" si="191"/>
        <v>55710.299999999996</v>
      </c>
    </row>
    <row r="416" spans="1:9">
      <c r="A416" s="21" t="s">
        <v>184</v>
      </c>
      <c r="B416" s="47"/>
      <c r="C416" s="3" t="s">
        <v>61</v>
      </c>
      <c r="D416" s="3" t="s">
        <v>24</v>
      </c>
      <c r="E416" s="20" t="s">
        <v>470</v>
      </c>
      <c r="F416" s="20"/>
      <c r="G416" s="5">
        <f>G417</f>
        <v>1182.7</v>
      </c>
      <c r="H416" s="5">
        <f t="shared" ref="H416:I416" si="192">H417</f>
        <v>1182.7</v>
      </c>
      <c r="I416" s="5">
        <f t="shared" si="192"/>
        <v>1182.7</v>
      </c>
    </row>
    <row r="417" spans="1:9" ht="31.5">
      <c r="A417" s="183" t="s">
        <v>471</v>
      </c>
      <c r="B417" s="47"/>
      <c r="C417" s="3" t="s">
        <v>61</v>
      </c>
      <c r="D417" s="3" t="s">
        <v>24</v>
      </c>
      <c r="E417" s="20" t="s">
        <v>472</v>
      </c>
      <c r="F417" s="20"/>
      <c r="G417" s="5">
        <f>G418</f>
        <v>1182.7</v>
      </c>
      <c r="H417" s="5">
        <f t="shared" ref="H417:I417" si="193">H418</f>
        <v>1182.7</v>
      </c>
      <c r="I417" s="5">
        <f t="shared" si="193"/>
        <v>1182.7</v>
      </c>
    </row>
    <row r="418" spans="1:9" ht="47.25">
      <c r="A418" s="183" t="s">
        <v>473</v>
      </c>
      <c r="B418" s="47"/>
      <c r="C418" s="3" t="s">
        <v>61</v>
      </c>
      <c r="D418" s="3" t="s">
        <v>24</v>
      </c>
      <c r="E418" s="20" t="s">
        <v>474</v>
      </c>
      <c r="F418" s="20"/>
      <c r="G418" s="5">
        <f>G419</f>
        <v>1182.7</v>
      </c>
      <c r="H418" s="5">
        <f t="shared" ref="H418:I418" si="194">H419</f>
        <v>1182.7</v>
      </c>
      <c r="I418" s="5">
        <f t="shared" si="194"/>
        <v>1182.7</v>
      </c>
    </row>
    <row r="419" spans="1:9" ht="31.5">
      <c r="A419" s="22" t="s">
        <v>22</v>
      </c>
      <c r="B419" s="47"/>
      <c r="C419" s="3" t="s">
        <v>61</v>
      </c>
      <c r="D419" s="3" t="s">
        <v>24</v>
      </c>
      <c r="E419" s="20" t="s">
        <v>474</v>
      </c>
      <c r="F419" s="20">
        <v>200</v>
      </c>
      <c r="G419" s="5">
        <v>1182.7</v>
      </c>
      <c r="H419" s="5">
        <v>1182.7</v>
      </c>
      <c r="I419" s="5">
        <v>1182.7</v>
      </c>
    </row>
    <row r="420" spans="1:9">
      <c r="A420" s="183" t="s">
        <v>147</v>
      </c>
      <c r="B420" s="47"/>
      <c r="C420" s="3" t="s">
        <v>61</v>
      </c>
      <c r="D420" s="3" t="s">
        <v>24</v>
      </c>
      <c r="E420" s="20" t="s">
        <v>475</v>
      </c>
      <c r="F420" s="20"/>
      <c r="G420" s="5">
        <f>G421+G424</f>
        <v>12464.4</v>
      </c>
      <c r="H420" s="5">
        <f t="shared" ref="H420:I420" si="195">H421+H424</f>
        <v>725.9</v>
      </c>
      <c r="I420" s="5">
        <f t="shared" si="195"/>
        <v>54527.6</v>
      </c>
    </row>
    <row r="421" spans="1:9" ht="47.25">
      <c r="A421" s="183" t="s">
        <v>754</v>
      </c>
      <c r="B421" s="47"/>
      <c r="C421" s="3" t="s">
        <v>61</v>
      </c>
      <c r="D421" s="3" t="s">
        <v>24</v>
      </c>
      <c r="E421" s="20" t="s">
        <v>476</v>
      </c>
      <c r="F421" s="20"/>
      <c r="G421" s="5">
        <f>G422</f>
        <v>11521.1</v>
      </c>
      <c r="H421" s="5">
        <f t="shared" ref="H421:I421" si="196">H422</f>
        <v>725.9</v>
      </c>
      <c r="I421" s="5">
        <f t="shared" si="196"/>
        <v>51816.5</v>
      </c>
    </row>
    <row r="422" spans="1:9">
      <c r="A422" s="21" t="s">
        <v>18</v>
      </c>
      <c r="B422" s="47"/>
      <c r="C422" s="3" t="s">
        <v>61</v>
      </c>
      <c r="D422" s="3" t="s">
        <v>24</v>
      </c>
      <c r="E422" s="20" t="s">
        <v>477</v>
      </c>
      <c r="F422" s="20"/>
      <c r="G422" s="5">
        <f>G423</f>
        <v>11521.1</v>
      </c>
      <c r="H422" s="5">
        <f t="shared" ref="H422:I422" si="197">H423</f>
        <v>725.9</v>
      </c>
      <c r="I422" s="5">
        <f t="shared" si="197"/>
        <v>51816.5</v>
      </c>
    </row>
    <row r="423" spans="1:9" ht="31.5">
      <c r="A423" s="22" t="s">
        <v>22</v>
      </c>
      <c r="B423" s="47"/>
      <c r="C423" s="3" t="s">
        <v>61</v>
      </c>
      <c r="D423" s="3" t="s">
        <v>24</v>
      </c>
      <c r="E423" s="20" t="s">
        <v>477</v>
      </c>
      <c r="F423" s="20">
        <v>200</v>
      </c>
      <c r="G423" s="5">
        <f>11607.4-86.3</f>
        <v>11521.1</v>
      </c>
      <c r="H423" s="5">
        <v>725.9</v>
      </c>
      <c r="I423" s="5">
        <v>51816.5</v>
      </c>
    </row>
    <row r="424" spans="1:9" ht="39" customHeight="1">
      <c r="A424" s="183" t="s">
        <v>755</v>
      </c>
      <c r="B424" s="47"/>
      <c r="C424" s="3" t="s">
        <v>61</v>
      </c>
      <c r="D424" s="3" t="s">
        <v>24</v>
      </c>
      <c r="E424" s="20" t="s">
        <v>478</v>
      </c>
      <c r="F424" s="20"/>
      <c r="G424" s="5">
        <f>G425</f>
        <v>943.3</v>
      </c>
      <c r="H424" s="5">
        <f t="shared" ref="H424:I424" si="198">H425</f>
        <v>0</v>
      </c>
      <c r="I424" s="5">
        <f t="shared" si="198"/>
        <v>2711.1</v>
      </c>
    </row>
    <row r="425" spans="1:9">
      <c r="A425" s="21" t="s">
        <v>18</v>
      </c>
      <c r="B425" s="47"/>
      <c r="C425" s="3" t="s">
        <v>61</v>
      </c>
      <c r="D425" s="3" t="s">
        <v>24</v>
      </c>
      <c r="E425" s="20" t="s">
        <v>479</v>
      </c>
      <c r="F425" s="20"/>
      <c r="G425" s="5">
        <f>G426</f>
        <v>943.3</v>
      </c>
      <c r="H425" s="5">
        <f t="shared" ref="H425:I425" si="199">H426</f>
        <v>0</v>
      </c>
      <c r="I425" s="5">
        <f t="shared" si="199"/>
        <v>2711.1</v>
      </c>
    </row>
    <row r="426" spans="1:9" ht="31.5">
      <c r="A426" s="22" t="s">
        <v>22</v>
      </c>
      <c r="B426" s="47"/>
      <c r="C426" s="3" t="s">
        <v>61</v>
      </c>
      <c r="D426" s="3" t="s">
        <v>24</v>
      </c>
      <c r="E426" s="20" t="s">
        <v>479</v>
      </c>
      <c r="F426" s="20">
        <v>200</v>
      </c>
      <c r="G426" s="5">
        <v>943.3</v>
      </c>
      <c r="H426" s="5">
        <v>0</v>
      </c>
      <c r="I426" s="5">
        <v>2711.1</v>
      </c>
    </row>
    <row r="427" spans="1:9" s="92" customFormat="1" ht="35.25" customHeight="1">
      <c r="A427" s="84" t="s">
        <v>701</v>
      </c>
      <c r="B427" s="102"/>
      <c r="C427" s="93" t="s">
        <v>61</v>
      </c>
      <c r="D427" s="93" t="s">
        <v>24</v>
      </c>
      <c r="E427" s="90" t="s">
        <v>185</v>
      </c>
      <c r="F427" s="90"/>
      <c r="G427" s="94">
        <f>G428</f>
        <v>8968.5</v>
      </c>
      <c r="H427" s="94">
        <f t="shared" ref="H427:I430" si="200">H428</f>
        <v>198.2</v>
      </c>
      <c r="I427" s="94">
        <f t="shared" si="200"/>
        <v>9323.5</v>
      </c>
    </row>
    <row r="428" spans="1:9">
      <c r="A428" s="183" t="s">
        <v>147</v>
      </c>
      <c r="B428" s="47"/>
      <c r="C428" s="3" t="s">
        <v>61</v>
      </c>
      <c r="D428" s="3" t="s">
        <v>24</v>
      </c>
      <c r="E428" s="3" t="s">
        <v>187</v>
      </c>
      <c r="F428" s="3"/>
      <c r="G428" s="5">
        <f>G429</f>
        <v>8968.5</v>
      </c>
      <c r="H428" s="5">
        <f t="shared" si="200"/>
        <v>198.2</v>
      </c>
      <c r="I428" s="5">
        <f t="shared" si="200"/>
        <v>9323.5</v>
      </c>
    </row>
    <row r="429" spans="1:9" ht="31.5">
      <c r="A429" s="183" t="s">
        <v>214</v>
      </c>
      <c r="B429" s="47"/>
      <c r="C429" s="3" t="s">
        <v>61</v>
      </c>
      <c r="D429" s="3" t="s">
        <v>24</v>
      </c>
      <c r="E429" s="3" t="s">
        <v>186</v>
      </c>
      <c r="F429" s="3"/>
      <c r="G429" s="5">
        <f>G430</f>
        <v>8968.5</v>
      </c>
      <c r="H429" s="5">
        <f t="shared" si="200"/>
        <v>198.2</v>
      </c>
      <c r="I429" s="5">
        <f t="shared" si="200"/>
        <v>9323.5</v>
      </c>
    </row>
    <row r="430" spans="1:9">
      <c r="A430" s="183" t="s">
        <v>480</v>
      </c>
      <c r="B430" s="47"/>
      <c r="C430" s="3" t="s">
        <v>61</v>
      </c>
      <c r="D430" s="3" t="s">
        <v>24</v>
      </c>
      <c r="E430" s="3" t="s">
        <v>481</v>
      </c>
      <c r="F430" s="3"/>
      <c r="G430" s="5">
        <f>G431</f>
        <v>8968.5</v>
      </c>
      <c r="H430" s="5">
        <f t="shared" si="200"/>
        <v>198.2</v>
      </c>
      <c r="I430" s="5">
        <f t="shared" si="200"/>
        <v>9323.5</v>
      </c>
    </row>
    <row r="431" spans="1:9" ht="31.5">
      <c r="A431" s="2" t="s">
        <v>22</v>
      </c>
      <c r="B431" s="47"/>
      <c r="C431" s="3" t="s">
        <v>61</v>
      </c>
      <c r="D431" s="3" t="s">
        <v>24</v>
      </c>
      <c r="E431" s="3" t="s">
        <v>481</v>
      </c>
      <c r="F431" s="3" t="s">
        <v>32</v>
      </c>
      <c r="G431" s="5">
        <v>8968.5</v>
      </c>
      <c r="H431" s="5">
        <v>198.2</v>
      </c>
      <c r="I431" s="5">
        <v>9323.5</v>
      </c>
    </row>
    <row r="432" spans="1:9" s="92" customFormat="1" ht="47.25">
      <c r="A432" s="84" t="s">
        <v>702</v>
      </c>
      <c r="B432" s="102"/>
      <c r="C432" s="93" t="s">
        <v>61</v>
      </c>
      <c r="D432" s="93" t="s">
        <v>24</v>
      </c>
      <c r="E432" s="90" t="s">
        <v>226</v>
      </c>
      <c r="F432" s="102"/>
      <c r="G432" s="94">
        <f>G433</f>
        <v>166774</v>
      </c>
      <c r="H432" s="94">
        <f t="shared" ref="H432:I438" si="201">H433</f>
        <v>35162.6</v>
      </c>
      <c r="I432" s="94">
        <f t="shared" si="201"/>
        <v>56481.399999999994</v>
      </c>
    </row>
    <row r="433" spans="1:9">
      <c r="A433" s="183" t="s">
        <v>147</v>
      </c>
      <c r="B433" s="47"/>
      <c r="C433" s="3" t="s">
        <v>61</v>
      </c>
      <c r="D433" s="3" t="s">
        <v>24</v>
      </c>
      <c r="E433" s="20" t="s">
        <v>459</v>
      </c>
      <c r="F433" s="47"/>
      <c r="G433" s="5">
        <f>G437+G434</f>
        <v>166774</v>
      </c>
      <c r="H433" s="5">
        <f t="shared" ref="H433:I433" si="202">H437+H434</f>
        <v>35162.6</v>
      </c>
      <c r="I433" s="5">
        <f t="shared" si="202"/>
        <v>56481.399999999994</v>
      </c>
    </row>
    <row r="434" spans="1:9" ht="47.25">
      <c r="A434" s="183" t="s">
        <v>756</v>
      </c>
      <c r="B434" s="47"/>
      <c r="C434" s="3" t="s">
        <v>61</v>
      </c>
      <c r="D434" s="3" t="s">
        <v>24</v>
      </c>
      <c r="E434" s="20" t="s">
        <v>460</v>
      </c>
      <c r="F434" s="20"/>
      <c r="G434" s="5">
        <f>G435</f>
        <v>164860.1</v>
      </c>
      <c r="H434" s="5">
        <f t="shared" ref="H434:I435" si="203">H435</f>
        <v>34863.699999999997</v>
      </c>
      <c r="I434" s="5">
        <f t="shared" si="203"/>
        <v>54113.7</v>
      </c>
    </row>
    <row r="435" spans="1:9">
      <c r="A435" s="21" t="s">
        <v>18</v>
      </c>
      <c r="B435" s="47"/>
      <c r="C435" s="3" t="s">
        <v>61</v>
      </c>
      <c r="D435" s="3" t="s">
        <v>24</v>
      </c>
      <c r="E435" s="20" t="s">
        <v>461</v>
      </c>
      <c r="F435" s="20"/>
      <c r="G435" s="5">
        <f>G436</f>
        <v>164860.1</v>
      </c>
      <c r="H435" s="5">
        <f t="shared" si="203"/>
        <v>34863.699999999997</v>
      </c>
      <c r="I435" s="5">
        <f t="shared" si="203"/>
        <v>54113.7</v>
      </c>
    </row>
    <row r="436" spans="1:9" ht="31.5">
      <c r="A436" s="22" t="s">
        <v>22</v>
      </c>
      <c r="B436" s="47"/>
      <c r="C436" s="3" t="s">
        <v>61</v>
      </c>
      <c r="D436" s="3" t="s">
        <v>24</v>
      </c>
      <c r="E436" s="20" t="s">
        <v>461</v>
      </c>
      <c r="F436" s="20">
        <v>200</v>
      </c>
      <c r="G436" s="5">
        <v>164860.1</v>
      </c>
      <c r="H436" s="5">
        <v>34863.699999999997</v>
      </c>
      <c r="I436" s="5">
        <v>54113.7</v>
      </c>
    </row>
    <row r="437" spans="1:9" ht="47.25">
      <c r="A437" s="22" t="s">
        <v>763</v>
      </c>
      <c r="B437" s="47"/>
      <c r="C437" s="3" t="s">
        <v>61</v>
      </c>
      <c r="D437" s="3" t="s">
        <v>24</v>
      </c>
      <c r="E437" s="20" t="s">
        <v>483</v>
      </c>
      <c r="F437" s="20"/>
      <c r="G437" s="5">
        <f>G438</f>
        <v>1913.9</v>
      </c>
      <c r="H437" s="5">
        <f t="shared" si="201"/>
        <v>298.89999999999998</v>
      </c>
      <c r="I437" s="5">
        <f t="shared" si="201"/>
        <v>2367.6999999999998</v>
      </c>
    </row>
    <row r="438" spans="1:9">
      <c r="A438" s="21" t="s">
        <v>18</v>
      </c>
      <c r="B438" s="47"/>
      <c r="C438" s="3" t="s">
        <v>61</v>
      </c>
      <c r="D438" s="3" t="s">
        <v>24</v>
      </c>
      <c r="E438" s="20" t="s">
        <v>484</v>
      </c>
      <c r="F438" s="20"/>
      <c r="G438" s="5">
        <f>G439</f>
        <v>1913.9</v>
      </c>
      <c r="H438" s="5">
        <f t="shared" si="201"/>
        <v>298.89999999999998</v>
      </c>
      <c r="I438" s="5">
        <f t="shared" si="201"/>
        <v>2367.6999999999998</v>
      </c>
    </row>
    <row r="439" spans="1:9" ht="31.5">
      <c r="A439" s="22" t="s">
        <v>22</v>
      </c>
      <c r="B439" s="47"/>
      <c r="C439" s="3" t="s">
        <v>61</v>
      </c>
      <c r="D439" s="3" t="s">
        <v>24</v>
      </c>
      <c r="E439" s="20" t="s">
        <v>484</v>
      </c>
      <c r="F439" s="20">
        <v>200</v>
      </c>
      <c r="G439" s="5">
        <v>1913.9</v>
      </c>
      <c r="H439" s="5">
        <v>298.89999999999998</v>
      </c>
      <c r="I439" s="5">
        <v>2367.6999999999998</v>
      </c>
    </row>
    <row r="440" spans="1:9" s="92" customFormat="1" ht="47.25" hidden="1">
      <c r="A440" s="103" t="s">
        <v>703</v>
      </c>
      <c r="B440" s="102"/>
      <c r="C440" s="93" t="s">
        <v>61</v>
      </c>
      <c r="D440" s="93" t="s">
        <v>24</v>
      </c>
      <c r="E440" s="90" t="s">
        <v>227</v>
      </c>
      <c r="F440" s="90"/>
      <c r="G440" s="94">
        <f>G441</f>
        <v>0</v>
      </c>
      <c r="H440" s="94">
        <f t="shared" ref="H440:I443" si="204">H441</f>
        <v>0</v>
      </c>
      <c r="I440" s="94">
        <f t="shared" si="204"/>
        <v>0</v>
      </c>
    </row>
    <row r="441" spans="1:9" hidden="1">
      <c r="A441" s="183" t="s">
        <v>147</v>
      </c>
      <c r="B441" s="47"/>
      <c r="C441" s="3" t="s">
        <v>61</v>
      </c>
      <c r="D441" s="3" t="s">
        <v>24</v>
      </c>
      <c r="E441" s="20" t="s">
        <v>436</v>
      </c>
      <c r="F441" s="20"/>
      <c r="G441" s="5">
        <f>G442</f>
        <v>0</v>
      </c>
      <c r="H441" s="5">
        <f t="shared" si="204"/>
        <v>0</v>
      </c>
      <c r="I441" s="5">
        <f t="shared" si="204"/>
        <v>0</v>
      </c>
    </row>
    <row r="442" spans="1:9" ht="31.5" hidden="1">
      <c r="A442" s="22" t="s">
        <v>758</v>
      </c>
      <c r="B442" s="47"/>
      <c r="C442" s="3" t="s">
        <v>61</v>
      </c>
      <c r="D442" s="3" t="s">
        <v>24</v>
      </c>
      <c r="E442" s="20" t="s">
        <v>446</v>
      </c>
      <c r="F442" s="20"/>
      <c r="G442" s="5">
        <f>G443</f>
        <v>0</v>
      </c>
      <c r="H442" s="5">
        <f t="shared" si="204"/>
        <v>0</v>
      </c>
      <c r="I442" s="5">
        <f t="shared" si="204"/>
        <v>0</v>
      </c>
    </row>
    <row r="443" spans="1:9" hidden="1">
      <c r="A443" s="49" t="s">
        <v>18</v>
      </c>
      <c r="B443" s="47"/>
      <c r="C443" s="3" t="s">
        <v>61</v>
      </c>
      <c r="D443" s="3" t="s">
        <v>24</v>
      </c>
      <c r="E443" s="20" t="s">
        <v>559</v>
      </c>
      <c r="F443" s="20"/>
      <c r="G443" s="5">
        <f>G444</f>
        <v>0</v>
      </c>
      <c r="H443" s="5">
        <f t="shared" si="204"/>
        <v>0</v>
      </c>
      <c r="I443" s="5">
        <f t="shared" si="204"/>
        <v>0</v>
      </c>
    </row>
    <row r="444" spans="1:9" ht="31.5" hidden="1">
      <c r="A444" s="22" t="s">
        <v>22</v>
      </c>
      <c r="B444" s="47"/>
      <c r="C444" s="3" t="s">
        <v>61</v>
      </c>
      <c r="D444" s="3" t="s">
        <v>24</v>
      </c>
      <c r="E444" s="20" t="s">
        <v>559</v>
      </c>
      <c r="F444" s="20">
        <v>200</v>
      </c>
      <c r="G444" s="5"/>
      <c r="H444" s="5"/>
      <c r="I444" s="5"/>
    </row>
    <row r="445" spans="1:9" s="92" customFormat="1" ht="31.5">
      <c r="A445" s="84" t="s">
        <v>704</v>
      </c>
      <c r="B445" s="102"/>
      <c r="C445" s="93" t="s">
        <v>61</v>
      </c>
      <c r="D445" s="93" t="s">
        <v>24</v>
      </c>
      <c r="E445" s="90" t="s">
        <v>228</v>
      </c>
      <c r="F445" s="90"/>
      <c r="G445" s="94">
        <f>G446+G450</f>
        <v>62466.8</v>
      </c>
      <c r="H445" s="94">
        <f>H446+H450</f>
        <v>44642.400000000001</v>
      </c>
      <c r="I445" s="94">
        <f>I446+I450</f>
        <v>46331.7</v>
      </c>
    </row>
    <row r="446" spans="1:9">
      <c r="A446" s="21" t="s">
        <v>146</v>
      </c>
      <c r="B446" s="47"/>
      <c r="C446" s="3" t="s">
        <v>61</v>
      </c>
      <c r="D446" s="3" t="s">
        <v>24</v>
      </c>
      <c r="E446" s="20" t="s">
        <v>485</v>
      </c>
      <c r="F446" s="20"/>
      <c r="G446" s="5">
        <f>G447</f>
        <v>46378</v>
      </c>
      <c r="H446" s="5">
        <f t="shared" ref="H446:I447" si="205">H447</f>
        <v>44642.400000000001</v>
      </c>
      <c r="I446" s="5">
        <f t="shared" si="205"/>
        <v>45111.5</v>
      </c>
    </row>
    <row r="447" spans="1:9">
      <c r="A447" s="21" t="s">
        <v>486</v>
      </c>
      <c r="B447" s="47"/>
      <c r="C447" s="3" t="s">
        <v>61</v>
      </c>
      <c r="D447" s="3" t="s">
        <v>24</v>
      </c>
      <c r="E447" s="20" t="s">
        <v>565</v>
      </c>
      <c r="F447" s="20"/>
      <c r="G447" s="5">
        <f>G448</f>
        <v>46378</v>
      </c>
      <c r="H447" s="5">
        <f t="shared" si="205"/>
        <v>44642.400000000001</v>
      </c>
      <c r="I447" s="5">
        <f t="shared" si="205"/>
        <v>45111.5</v>
      </c>
    </row>
    <row r="448" spans="1:9">
      <c r="A448" s="21" t="s">
        <v>487</v>
      </c>
      <c r="B448" s="47"/>
      <c r="C448" s="3" t="s">
        <v>61</v>
      </c>
      <c r="D448" s="3" t="s">
        <v>24</v>
      </c>
      <c r="E448" s="20" t="s">
        <v>564</v>
      </c>
      <c r="F448" s="20"/>
      <c r="G448" s="5">
        <f>G449</f>
        <v>46378</v>
      </c>
      <c r="H448" s="5">
        <f t="shared" ref="H448:I448" si="206">H449</f>
        <v>44642.400000000001</v>
      </c>
      <c r="I448" s="5">
        <f t="shared" si="206"/>
        <v>45111.5</v>
      </c>
    </row>
    <row r="449" spans="1:9" ht="31.5">
      <c r="A449" s="22" t="s">
        <v>22</v>
      </c>
      <c r="B449" s="47"/>
      <c r="C449" s="3" t="s">
        <v>61</v>
      </c>
      <c r="D449" s="3" t="s">
        <v>24</v>
      </c>
      <c r="E449" s="20" t="s">
        <v>564</v>
      </c>
      <c r="F449" s="20">
        <v>200</v>
      </c>
      <c r="G449" s="5">
        <v>46378</v>
      </c>
      <c r="H449" s="5">
        <v>44642.400000000001</v>
      </c>
      <c r="I449" s="5">
        <v>45111.5</v>
      </c>
    </row>
    <row r="450" spans="1:9">
      <c r="A450" s="21" t="s">
        <v>267</v>
      </c>
      <c r="B450" s="47"/>
      <c r="C450" s="3" t="s">
        <v>61</v>
      </c>
      <c r="D450" s="3" t="s">
        <v>24</v>
      </c>
      <c r="E450" s="20" t="s">
        <v>488</v>
      </c>
      <c r="F450" s="20"/>
      <c r="G450" s="5">
        <f>G451</f>
        <v>16088.8</v>
      </c>
      <c r="H450" s="5">
        <f t="shared" ref="H450:I450" si="207">H451</f>
        <v>0</v>
      </c>
      <c r="I450" s="5">
        <f t="shared" si="207"/>
        <v>1220.2</v>
      </c>
    </row>
    <row r="451" spans="1:9">
      <c r="A451" s="183" t="s">
        <v>567</v>
      </c>
      <c r="B451" s="47"/>
      <c r="C451" s="3" t="s">
        <v>61</v>
      </c>
      <c r="D451" s="3" t="s">
        <v>24</v>
      </c>
      <c r="E451" s="20" t="s">
        <v>490</v>
      </c>
      <c r="F451" s="20"/>
      <c r="G451" s="5">
        <f>G452</f>
        <v>16088.8</v>
      </c>
      <c r="H451" s="5">
        <f t="shared" ref="H451:I451" si="208">H452</f>
        <v>0</v>
      </c>
      <c r="I451" s="5">
        <f t="shared" si="208"/>
        <v>1220.2</v>
      </c>
    </row>
    <row r="452" spans="1:9">
      <c r="A452" s="21" t="s">
        <v>491</v>
      </c>
      <c r="B452" s="47"/>
      <c r="C452" s="3" t="s">
        <v>61</v>
      </c>
      <c r="D452" s="3" t="s">
        <v>24</v>
      </c>
      <c r="E452" s="20" t="s">
        <v>492</v>
      </c>
      <c r="F452" s="20"/>
      <c r="G452" s="5">
        <f>G453</f>
        <v>16088.8</v>
      </c>
      <c r="H452" s="5">
        <f t="shared" ref="H452:I452" si="209">H453</f>
        <v>0</v>
      </c>
      <c r="I452" s="5">
        <f t="shared" si="209"/>
        <v>1220.2</v>
      </c>
    </row>
    <row r="453" spans="1:9" ht="31.5">
      <c r="A453" s="22" t="s">
        <v>22</v>
      </c>
      <c r="B453" s="47"/>
      <c r="C453" s="3" t="s">
        <v>61</v>
      </c>
      <c r="D453" s="3" t="s">
        <v>24</v>
      </c>
      <c r="E453" s="20" t="s">
        <v>492</v>
      </c>
      <c r="F453" s="20">
        <v>200</v>
      </c>
      <c r="G453" s="5">
        <v>16088.8</v>
      </c>
      <c r="H453" s="5">
        <v>0</v>
      </c>
      <c r="I453" s="5">
        <v>1220.2</v>
      </c>
    </row>
    <row r="454" spans="1:9" s="92" customFormat="1" ht="31.5">
      <c r="A454" s="84" t="s">
        <v>705</v>
      </c>
      <c r="B454" s="102"/>
      <c r="C454" s="93" t="s">
        <v>61</v>
      </c>
      <c r="D454" s="93" t="s">
        <v>24</v>
      </c>
      <c r="E454" s="90" t="s">
        <v>229</v>
      </c>
      <c r="F454" s="90"/>
      <c r="G454" s="94">
        <f>G455</f>
        <v>14845.900000000001</v>
      </c>
      <c r="H454" s="94">
        <f t="shared" ref="H454:I454" si="210">H455</f>
        <v>101845.6</v>
      </c>
      <c r="I454" s="94">
        <f t="shared" si="210"/>
        <v>96485.7</v>
      </c>
    </row>
    <row r="455" spans="1:9">
      <c r="A455" s="21" t="s">
        <v>184</v>
      </c>
      <c r="B455" s="47"/>
      <c r="C455" s="3" t="s">
        <v>61</v>
      </c>
      <c r="D455" s="3" t="s">
        <v>24</v>
      </c>
      <c r="E455" s="20" t="s">
        <v>493</v>
      </c>
      <c r="F455" s="20"/>
      <c r="G455" s="5">
        <f>G456</f>
        <v>14845.900000000001</v>
      </c>
      <c r="H455" s="5">
        <f t="shared" ref="H455:I456" si="211">H456</f>
        <v>101845.6</v>
      </c>
      <c r="I455" s="5">
        <f t="shared" si="211"/>
        <v>96485.7</v>
      </c>
    </row>
    <row r="456" spans="1:9" ht="31.5">
      <c r="A456" s="183" t="s">
        <v>552</v>
      </c>
      <c r="B456" s="47"/>
      <c r="C456" s="3" t="s">
        <v>61</v>
      </c>
      <c r="D456" s="3" t="s">
        <v>24</v>
      </c>
      <c r="E456" s="20" t="s">
        <v>494</v>
      </c>
      <c r="F456" s="20"/>
      <c r="G456" s="5">
        <f>G457</f>
        <v>14845.900000000001</v>
      </c>
      <c r="H456" s="5">
        <f t="shared" si="211"/>
        <v>101845.6</v>
      </c>
      <c r="I456" s="5">
        <f t="shared" si="211"/>
        <v>96485.7</v>
      </c>
    </row>
    <row r="457" spans="1:9">
      <c r="A457" s="21" t="s">
        <v>495</v>
      </c>
      <c r="B457" s="47"/>
      <c r="C457" s="3" t="s">
        <v>61</v>
      </c>
      <c r="D457" s="3" t="s">
        <v>24</v>
      </c>
      <c r="E457" s="20" t="s">
        <v>496</v>
      </c>
      <c r="F457" s="20"/>
      <c r="G457" s="5">
        <f>G458+G459+G461+G463+G465+G467+G471+G473+G475+G477+G479+G481+G483+G485+G469+G487+G489</f>
        <v>14845.900000000001</v>
      </c>
      <c r="H457" s="5">
        <f t="shared" ref="H457:I457" si="212">H458+H459+H461+H463+H465+H467+H471+H473+H475+H477+H479+H481+H483+H485+H469</f>
        <v>101845.6</v>
      </c>
      <c r="I457" s="5">
        <f t="shared" si="212"/>
        <v>96485.7</v>
      </c>
    </row>
    <row r="458" spans="1:9" ht="31.5">
      <c r="A458" s="22" t="s">
        <v>22</v>
      </c>
      <c r="B458" s="47"/>
      <c r="C458" s="3" t="s">
        <v>61</v>
      </c>
      <c r="D458" s="3" t="s">
        <v>24</v>
      </c>
      <c r="E458" s="20" t="s">
        <v>496</v>
      </c>
      <c r="F458" s="20">
        <v>200</v>
      </c>
      <c r="G458" s="5"/>
      <c r="H458" s="5">
        <v>101845.6</v>
      </c>
      <c r="I458" s="5">
        <v>96485.7</v>
      </c>
    </row>
    <row r="459" spans="1:9" ht="31.5">
      <c r="A459" s="22" t="s">
        <v>867</v>
      </c>
      <c r="B459" s="47"/>
      <c r="C459" s="3" t="s">
        <v>61</v>
      </c>
      <c r="D459" s="3" t="s">
        <v>24</v>
      </c>
      <c r="E459" s="20" t="s">
        <v>866</v>
      </c>
      <c r="F459" s="20"/>
      <c r="G459" s="5">
        <f>G460</f>
        <v>1124.5</v>
      </c>
      <c r="H459" s="5">
        <f t="shared" ref="H459:I459" si="213">H460</f>
        <v>0</v>
      </c>
      <c r="I459" s="5">
        <f t="shared" si="213"/>
        <v>0</v>
      </c>
    </row>
    <row r="460" spans="1:9" ht="31.5">
      <c r="A460" s="22" t="s">
        <v>22</v>
      </c>
      <c r="B460" s="47"/>
      <c r="C460" s="3" t="s">
        <v>61</v>
      </c>
      <c r="D460" s="3" t="s">
        <v>24</v>
      </c>
      <c r="E460" s="20" t="s">
        <v>866</v>
      </c>
      <c r="F460" s="20">
        <v>200</v>
      </c>
      <c r="G460" s="5">
        <v>1124.5</v>
      </c>
      <c r="H460" s="5"/>
      <c r="I460" s="5"/>
    </row>
    <row r="461" spans="1:9" ht="31.5" outlineLevel="1">
      <c r="A461" s="22" t="s">
        <v>868</v>
      </c>
      <c r="B461" s="47"/>
      <c r="C461" s="3" t="s">
        <v>61</v>
      </c>
      <c r="D461" s="3" t="s">
        <v>24</v>
      </c>
      <c r="E461" s="20" t="s">
        <v>641</v>
      </c>
      <c r="F461" s="20"/>
      <c r="G461" s="5">
        <f>G462</f>
        <v>420.2</v>
      </c>
      <c r="H461" s="5">
        <f t="shared" ref="H461" si="214">H462</f>
        <v>0</v>
      </c>
      <c r="I461" s="5">
        <f t="shared" ref="I461" si="215">I462</f>
        <v>0</v>
      </c>
    </row>
    <row r="462" spans="1:9" ht="31.5" outlineLevel="1">
      <c r="A462" s="22" t="s">
        <v>22</v>
      </c>
      <c r="B462" s="47"/>
      <c r="C462" s="3" t="s">
        <v>61</v>
      </c>
      <c r="D462" s="3" t="s">
        <v>24</v>
      </c>
      <c r="E462" s="20" t="s">
        <v>641</v>
      </c>
      <c r="F462" s="20">
        <v>200</v>
      </c>
      <c r="G462" s="5">
        <v>420.2</v>
      </c>
      <c r="H462" s="5"/>
      <c r="I462" s="5"/>
    </row>
    <row r="463" spans="1:9" ht="47.25" outlineLevel="1">
      <c r="A463" s="22" t="s">
        <v>884</v>
      </c>
      <c r="B463" s="47"/>
      <c r="C463" s="3" t="s">
        <v>61</v>
      </c>
      <c r="D463" s="3" t="s">
        <v>24</v>
      </c>
      <c r="E463" s="20" t="s">
        <v>883</v>
      </c>
      <c r="F463" s="20"/>
      <c r="G463" s="5">
        <f>G464</f>
        <v>5893.3</v>
      </c>
      <c r="H463" s="5">
        <f t="shared" ref="H463:I463" si="216">H464</f>
        <v>0</v>
      </c>
      <c r="I463" s="5">
        <f t="shared" si="216"/>
        <v>0</v>
      </c>
    </row>
    <row r="464" spans="1:9" ht="31.5" outlineLevel="1">
      <c r="A464" s="22" t="s">
        <v>22</v>
      </c>
      <c r="B464" s="47"/>
      <c r="C464" s="3" t="s">
        <v>61</v>
      </c>
      <c r="D464" s="3" t="s">
        <v>24</v>
      </c>
      <c r="E464" s="20" t="s">
        <v>883</v>
      </c>
      <c r="F464" s="20">
        <v>200</v>
      </c>
      <c r="G464" s="5">
        <v>5893.3</v>
      </c>
      <c r="H464" s="5"/>
      <c r="I464" s="5"/>
    </row>
    <row r="465" spans="1:9" ht="31.5" outlineLevel="1">
      <c r="A465" s="22" t="s">
        <v>882</v>
      </c>
      <c r="B465" s="47"/>
      <c r="C465" s="3" t="s">
        <v>61</v>
      </c>
      <c r="D465" s="3" t="s">
        <v>24</v>
      </c>
      <c r="E465" s="20" t="s">
        <v>643</v>
      </c>
      <c r="F465" s="20"/>
      <c r="G465" s="5">
        <f>G466</f>
        <v>1848.7</v>
      </c>
      <c r="H465" s="5">
        <f t="shared" ref="H465" si="217">H466</f>
        <v>0</v>
      </c>
      <c r="I465" s="5">
        <f t="shared" ref="I465" si="218">I466</f>
        <v>0</v>
      </c>
    </row>
    <row r="466" spans="1:9" ht="31.5" outlineLevel="1">
      <c r="A466" s="22" t="s">
        <v>22</v>
      </c>
      <c r="B466" s="47"/>
      <c r="C466" s="3" t="s">
        <v>61</v>
      </c>
      <c r="D466" s="3" t="s">
        <v>24</v>
      </c>
      <c r="E466" s="20" t="s">
        <v>643</v>
      </c>
      <c r="F466" s="20">
        <v>200</v>
      </c>
      <c r="G466" s="5">
        <v>1848.7</v>
      </c>
      <c r="H466" s="5"/>
      <c r="I466" s="5"/>
    </row>
    <row r="467" spans="1:9" ht="31.5" outlineLevel="1">
      <c r="A467" s="22" t="s">
        <v>871</v>
      </c>
      <c r="B467" s="47"/>
      <c r="C467" s="3" t="s">
        <v>61</v>
      </c>
      <c r="D467" s="3" t="s">
        <v>24</v>
      </c>
      <c r="E467" s="20" t="s">
        <v>644</v>
      </c>
      <c r="F467" s="20"/>
      <c r="G467" s="5">
        <f>G468</f>
        <v>247.5</v>
      </c>
      <c r="H467" s="5">
        <f t="shared" ref="H467" si="219">H468</f>
        <v>0</v>
      </c>
      <c r="I467" s="5">
        <f t="shared" ref="I467" si="220">I468</f>
        <v>0</v>
      </c>
    </row>
    <row r="468" spans="1:9" ht="31.5" outlineLevel="1">
      <c r="A468" s="22" t="s">
        <v>22</v>
      </c>
      <c r="B468" s="47"/>
      <c r="C468" s="3" t="s">
        <v>61</v>
      </c>
      <c r="D468" s="3" t="s">
        <v>24</v>
      </c>
      <c r="E468" s="20" t="s">
        <v>644</v>
      </c>
      <c r="F468" s="20">
        <v>200</v>
      </c>
      <c r="G468" s="5">
        <v>247.5</v>
      </c>
      <c r="H468" s="5"/>
      <c r="I468" s="5"/>
    </row>
    <row r="469" spans="1:9" ht="31.5" outlineLevel="1">
      <c r="A469" s="22" t="s">
        <v>872</v>
      </c>
      <c r="B469" s="47"/>
      <c r="C469" s="3" t="s">
        <v>61</v>
      </c>
      <c r="D469" s="3" t="s">
        <v>24</v>
      </c>
      <c r="E469" s="20" t="s">
        <v>645</v>
      </c>
      <c r="F469" s="20"/>
      <c r="G469" s="5">
        <f>G470</f>
        <v>109.9</v>
      </c>
      <c r="H469" s="5"/>
      <c r="I469" s="5"/>
    </row>
    <row r="470" spans="1:9" ht="31.5" outlineLevel="1">
      <c r="A470" s="22" t="s">
        <v>22</v>
      </c>
      <c r="B470" s="47"/>
      <c r="C470" s="3" t="s">
        <v>61</v>
      </c>
      <c r="D470" s="3" t="s">
        <v>24</v>
      </c>
      <c r="E470" s="20" t="s">
        <v>645</v>
      </c>
      <c r="F470" s="20">
        <v>200</v>
      </c>
      <c r="G470" s="5">
        <v>109.9</v>
      </c>
      <c r="H470" s="5"/>
      <c r="I470" s="5"/>
    </row>
    <row r="471" spans="1:9" ht="31.5" outlineLevel="1">
      <c r="A471" s="22" t="s">
        <v>873</v>
      </c>
      <c r="B471" s="47"/>
      <c r="C471" s="3" t="s">
        <v>61</v>
      </c>
      <c r="D471" s="3" t="s">
        <v>24</v>
      </c>
      <c r="E471" s="20" t="s">
        <v>646</v>
      </c>
      <c r="F471" s="20"/>
      <c r="G471" s="5">
        <f>G472</f>
        <v>110.8</v>
      </c>
      <c r="H471" s="5">
        <f t="shared" ref="H471:I471" si="221">H472</f>
        <v>0</v>
      </c>
      <c r="I471" s="5">
        <f t="shared" si="221"/>
        <v>0</v>
      </c>
    </row>
    <row r="472" spans="1:9" ht="31.5" outlineLevel="1">
      <c r="A472" s="22" t="s">
        <v>22</v>
      </c>
      <c r="B472" s="47"/>
      <c r="C472" s="3" t="s">
        <v>61</v>
      </c>
      <c r="D472" s="3" t="s">
        <v>24</v>
      </c>
      <c r="E472" s="20" t="s">
        <v>646</v>
      </c>
      <c r="F472" s="20">
        <v>200</v>
      </c>
      <c r="G472" s="5">
        <v>110.8</v>
      </c>
      <c r="H472" s="5"/>
      <c r="I472" s="5"/>
    </row>
    <row r="473" spans="1:9" ht="31.5" outlineLevel="1">
      <c r="A473" s="22" t="s">
        <v>874</v>
      </c>
      <c r="B473" s="47"/>
      <c r="C473" s="3" t="s">
        <v>61</v>
      </c>
      <c r="D473" s="3" t="s">
        <v>24</v>
      </c>
      <c r="E473" s="20" t="s">
        <v>647</v>
      </c>
      <c r="F473" s="20"/>
      <c r="G473" s="5">
        <f>G474</f>
        <v>696.2</v>
      </c>
      <c r="H473" s="5">
        <f t="shared" ref="H473" si="222">H474</f>
        <v>0</v>
      </c>
      <c r="I473" s="5">
        <f t="shared" ref="I473" si="223">I474</f>
        <v>0</v>
      </c>
    </row>
    <row r="474" spans="1:9" ht="31.5" outlineLevel="1">
      <c r="A474" s="22" t="s">
        <v>22</v>
      </c>
      <c r="B474" s="47"/>
      <c r="C474" s="3" t="s">
        <v>61</v>
      </c>
      <c r="D474" s="3" t="s">
        <v>24</v>
      </c>
      <c r="E474" s="20" t="s">
        <v>647</v>
      </c>
      <c r="F474" s="20">
        <v>200</v>
      </c>
      <c r="G474" s="5">
        <v>696.2</v>
      </c>
      <c r="H474" s="5"/>
      <c r="I474" s="5"/>
    </row>
    <row r="475" spans="1:9" ht="31.5" outlineLevel="1">
      <c r="A475" s="22" t="s">
        <v>875</v>
      </c>
      <c r="B475" s="47"/>
      <c r="C475" s="3" t="s">
        <v>61</v>
      </c>
      <c r="D475" s="3" t="s">
        <v>24</v>
      </c>
      <c r="E475" s="20" t="s">
        <v>648</v>
      </c>
      <c r="F475" s="20"/>
      <c r="G475" s="5">
        <f>G476</f>
        <v>1411.1</v>
      </c>
      <c r="H475" s="5">
        <f t="shared" ref="H475" si="224">H476</f>
        <v>0</v>
      </c>
      <c r="I475" s="5">
        <f t="shared" ref="I475" si="225">I476</f>
        <v>0</v>
      </c>
    </row>
    <row r="476" spans="1:9" ht="31.5" outlineLevel="1">
      <c r="A476" s="22" t="s">
        <v>22</v>
      </c>
      <c r="B476" s="47"/>
      <c r="C476" s="3" t="s">
        <v>61</v>
      </c>
      <c r="D476" s="3" t="s">
        <v>24</v>
      </c>
      <c r="E476" s="20" t="s">
        <v>648</v>
      </c>
      <c r="F476" s="20">
        <v>200</v>
      </c>
      <c r="G476" s="5">
        <v>1411.1</v>
      </c>
      <c r="H476" s="5"/>
      <c r="I476" s="5"/>
    </row>
    <row r="477" spans="1:9" ht="31.5" outlineLevel="1">
      <c r="A477" s="22" t="s">
        <v>876</v>
      </c>
      <c r="B477" s="47"/>
      <c r="C477" s="3" t="s">
        <v>61</v>
      </c>
      <c r="D477" s="3" t="s">
        <v>24</v>
      </c>
      <c r="E477" s="20" t="s">
        <v>649</v>
      </c>
      <c r="F477" s="20"/>
      <c r="G477" s="5">
        <f>G478</f>
        <v>269.5</v>
      </c>
      <c r="H477" s="5">
        <f t="shared" ref="H477:I477" si="226">H478</f>
        <v>0</v>
      </c>
      <c r="I477" s="5">
        <f t="shared" si="226"/>
        <v>0</v>
      </c>
    </row>
    <row r="478" spans="1:9" ht="31.5" outlineLevel="1">
      <c r="A478" s="22" t="s">
        <v>22</v>
      </c>
      <c r="B478" s="47"/>
      <c r="C478" s="3" t="s">
        <v>61</v>
      </c>
      <c r="D478" s="3" t="s">
        <v>24</v>
      </c>
      <c r="E478" s="20" t="s">
        <v>649</v>
      </c>
      <c r="F478" s="20">
        <v>200</v>
      </c>
      <c r="G478" s="5">
        <v>269.5</v>
      </c>
      <c r="H478" s="5"/>
      <c r="I478" s="5"/>
    </row>
    <row r="479" spans="1:9" ht="31.5" outlineLevel="1">
      <c r="A479" s="22" t="s">
        <v>877</v>
      </c>
      <c r="B479" s="47"/>
      <c r="C479" s="3" t="s">
        <v>61</v>
      </c>
      <c r="D479" s="3" t="s">
        <v>24</v>
      </c>
      <c r="E479" s="20" t="s">
        <v>650</v>
      </c>
      <c r="F479" s="20"/>
      <c r="G479" s="5">
        <f>G480</f>
        <v>619.6</v>
      </c>
      <c r="H479" s="5">
        <f t="shared" ref="H479:I479" si="227">H480</f>
        <v>0</v>
      </c>
      <c r="I479" s="5">
        <f t="shared" si="227"/>
        <v>0</v>
      </c>
    </row>
    <row r="480" spans="1:9" ht="31.5" outlineLevel="1">
      <c r="A480" s="22" t="s">
        <v>22</v>
      </c>
      <c r="B480" s="47"/>
      <c r="C480" s="3" t="s">
        <v>61</v>
      </c>
      <c r="D480" s="3" t="s">
        <v>24</v>
      </c>
      <c r="E480" s="20" t="s">
        <v>650</v>
      </c>
      <c r="F480" s="20">
        <v>200</v>
      </c>
      <c r="G480" s="5">
        <v>619.6</v>
      </c>
      <c r="H480" s="5"/>
      <c r="I480" s="5"/>
    </row>
    <row r="481" spans="1:9" ht="31.5" outlineLevel="1">
      <c r="A481" s="22" t="s">
        <v>881</v>
      </c>
      <c r="B481" s="47"/>
      <c r="C481" s="3" t="s">
        <v>61</v>
      </c>
      <c r="D481" s="3" t="s">
        <v>24</v>
      </c>
      <c r="E481" s="20" t="s">
        <v>655</v>
      </c>
      <c r="F481" s="20"/>
      <c r="G481" s="5">
        <f>G482</f>
        <v>488.1</v>
      </c>
      <c r="H481" s="5">
        <f t="shared" ref="H481" si="228">H482</f>
        <v>0</v>
      </c>
      <c r="I481" s="5">
        <f t="shared" ref="I481" si="229">I482</f>
        <v>0</v>
      </c>
    </row>
    <row r="482" spans="1:9" ht="31.5" outlineLevel="1">
      <c r="A482" s="22" t="s">
        <v>22</v>
      </c>
      <c r="B482" s="47"/>
      <c r="C482" s="3" t="s">
        <v>61</v>
      </c>
      <c r="D482" s="3" t="s">
        <v>24</v>
      </c>
      <c r="E482" s="20" t="s">
        <v>655</v>
      </c>
      <c r="F482" s="20">
        <v>200</v>
      </c>
      <c r="G482" s="5">
        <v>488.1</v>
      </c>
      <c r="H482" s="5"/>
      <c r="I482" s="5"/>
    </row>
    <row r="483" spans="1:9" ht="31.5" outlineLevel="1">
      <c r="A483" s="22" t="s">
        <v>878</v>
      </c>
      <c r="B483" s="47"/>
      <c r="C483" s="3" t="s">
        <v>61</v>
      </c>
      <c r="D483" s="3" t="s">
        <v>24</v>
      </c>
      <c r="E483" s="20" t="s">
        <v>651</v>
      </c>
      <c r="F483" s="20"/>
      <c r="G483" s="5">
        <f>G484</f>
        <v>282.60000000000002</v>
      </c>
      <c r="H483" s="5">
        <f t="shared" ref="H483:I483" si="230">H484</f>
        <v>0</v>
      </c>
      <c r="I483" s="5">
        <f t="shared" si="230"/>
        <v>0</v>
      </c>
    </row>
    <row r="484" spans="1:9" ht="31.5" outlineLevel="1">
      <c r="A484" s="22" t="s">
        <v>22</v>
      </c>
      <c r="B484" s="47"/>
      <c r="C484" s="3" t="s">
        <v>61</v>
      </c>
      <c r="D484" s="3" t="s">
        <v>24</v>
      </c>
      <c r="E484" s="20" t="s">
        <v>651</v>
      </c>
      <c r="F484" s="20">
        <v>200</v>
      </c>
      <c r="G484" s="5">
        <v>282.60000000000002</v>
      </c>
      <c r="H484" s="5"/>
      <c r="I484" s="5"/>
    </row>
    <row r="485" spans="1:9" ht="47.25" outlineLevel="1">
      <c r="A485" s="22" t="s">
        <v>880</v>
      </c>
      <c r="B485" s="47"/>
      <c r="C485" s="3" t="s">
        <v>61</v>
      </c>
      <c r="D485" s="3" t="s">
        <v>24</v>
      </c>
      <c r="E485" s="20" t="s">
        <v>653</v>
      </c>
      <c r="F485" s="20"/>
      <c r="G485" s="5">
        <f>G486</f>
        <v>96.4</v>
      </c>
      <c r="H485" s="5">
        <f t="shared" ref="H485" si="231">H486</f>
        <v>0</v>
      </c>
      <c r="I485" s="5">
        <f t="shared" ref="I485" si="232">I486</f>
        <v>0</v>
      </c>
    </row>
    <row r="486" spans="1:9" ht="31.5" outlineLevel="1">
      <c r="A486" s="22" t="s">
        <v>22</v>
      </c>
      <c r="B486" s="47"/>
      <c r="C486" s="3" t="s">
        <v>61</v>
      </c>
      <c r="D486" s="3" t="s">
        <v>24</v>
      </c>
      <c r="E486" s="20" t="s">
        <v>653</v>
      </c>
      <c r="F486" s="20">
        <v>200</v>
      </c>
      <c r="G486" s="5">
        <v>96.4</v>
      </c>
      <c r="H486" s="5"/>
      <c r="I486" s="5"/>
    </row>
    <row r="487" spans="1:9" ht="31.5" outlineLevel="1">
      <c r="A487" s="22" t="s">
        <v>903</v>
      </c>
      <c r="B487" s="47"/>
      <c r="C487" s="3" t="s">
        <v>61</v>
      </c>
      <c r="D487" s="3" t="s">
        <v>24</v>
      </c>
      <c r="E487" s="225" t="s">
        <v>906</v>
      </c>
      <c r="F487" s="20"/>
      <c r="G487" s="5">
        <f>G488</f>
        <v>637.20000000000005</v>
      </c>
      <c r="H487" s="5"/>
      <c r="I487" s="5"/>
    </row>
    <row r="488" spans="1:9" ht="31.5" outlineLevel="1">
      <c r="A488" s="22" t="s">
        <v>22</v>
      </c>
      <c r="B488" s="47"/>
      <c r="C488" s="3" t="s">
        <v>61</v>
      </c>
      <c r="D488" s="3" t="s">
        <v>24</v>
      </c>
      <c r="E488" s="225" t="s">
        <v>906</v>
      </c>
      <c r="F488" s="20">
        <v>200</v>
      </c>
      <c r="G488" s="5">
        <v>637.20000000000005</v>
      </c>
      <c r="H488" s="5"/>
      <c r="I488" s="5"/>
    </row>
    <row r="489" spans="1:9" ht="31.5" outlineLevel="1">
      <c r="A489" s="22" t="s">
        <v>905</v>
      </c>
      <c r="B489" s="47"/>
      <c r="C489" s="3" t="s">
        <v>61</v>
      </c>
      <c r="D489" s="3" t="s">
        <v>24</v>
      </c>
      <c r="E489" s="225" t="s">
        <v>908</v>
      </c>
      <c r="F489" s="20"/>
      <c r="G489" s="5">
        <f>G490</f>
        <v>590.29999999999995</v>
      </c>
      <c r="H489" s="5"/>
      <c r="I489" s="5"/>
    </row>
    <row r="490" spans="1:9" ht="31.5" outlineLevel="1">
      <c r="A490" s="22" t="s">
        <v>22</v>
      </c>
      <c r="B490" s="47"/>
      <c r="C490" s="3" t="s">
        <v>61</v>
      </c>
      <c r="D490" s="3" t="s">
        <v>24</v>
      </c>
      <c r="E490" s="225" t="s">
        <v>908</v>
      </c>
      <c r="F490" s="20">
        <v>200</v>
      </c>
      <c r="G490" s="5">
        <v>590.29999999999995</v>
      </c>
      <c r="H490" s="5"/>
      <c r="I490" s="5"/>
    </row>
    <row r="491" spans="1:9" s="92" customFormat="1" ht="47.25">
      <c r="A491" s="84" t="s">
        <v>706</v>
      </c>
      <c r="B491" s="102"/>
      <c r="C491" s="93" t="s">
        <v>61</v>
      </c>
      <c r="D491" s="93" t="s">
        <v>24</v>
      </c>
      <c r="E491" s="90" t="s">
        <v>230</v>
      </c>
      <c r="F491" s="90"/>
      <c r="G491" s="94">
        <f>G492</f>
        <v>69013.599999999991</v>
      </c>
      <c r="H491" s="94">
        <f t="shared" ref="H491:I491" si="233">H492</f>
        <v>102087.59999999999</v>
      </c>
      <c r="I491" s="94">
        <f t="shared" si="233"/>
        <v>104387.59999999999</v>
      </c>
    </row>
    <row r="492" spans="1:9">
      <c r="A492" s="183" t="s">
        <v>147</v>
      </c>
      <c r="B492" s="47"/>
      <c r="C492" s="3" t="s">
        <v>61</v>
      </c>
      <c r="D492" s="3" t="s">
        <v>24</v>
      </c>
      <c r="E492" s="20" t="s">
        <v>497</v>
      </c>
      <c r="F492" s="20"/>
      <c r="G492" s="5">
        <f>SUM(G493,G497,G500,G503)</f>
        <v>69013.599999999991</v>
      </c>
      <c r="H492" s="5">
        <f t="shared" ref="H492:I492" si="234">SUM(H493,H497,H500,H503)</f>
        <v>102087.59999999999</v>
      </c>
      <c r="I492" s="5">
        <f t="shared" si="234"/>
        <v>104387.59999999999</v>
      </c>
    </row>
    <row r="493" spans="1:9" ht="31.5">
      <c r="A493" s="81" t="s">
        <v>498</v>
      </c>
      <c r="B493" s="47"/>
      <c r="C493" s="3" t="s">
        <v>61</v>
      </c>
      <c r="D493" s="3" t="s">
        <v>24</v>
      </c>
      <c r="E493" s="20" t="s">
        <v>499</v>
      </c>
      <c r="F493" s="20"/>
      <c r="G493" s="5">
        <f>SUM(G494)</f>
        <v>7607.4</v>
      </c>
      <c r="H493" s="5">
        <f t="shared" ref="H493:I494" si="235">SUM(H494)</f>
        <v>13700</v>
      </c>
      <c r="I493" s="5">
        <f t="shared" si="235"/>
        <v>15000</v>
      </c>
    </row>
    <row r="494" spans="1:9">
      <c r="A494" s="49" t="s">
        <v>18</v>
      </c>
      <c r="B494" s="47"/>
      <c r="C494" s="3" t="s">
        <v>61</v>
      </c>
      <c r="D494" s="3" t="s">
        <v>24</v>
      </c>
      <c r="E494" s="20" t="s">
        <v>548</v>
      </c>
      <c r="F494" s="20"/>
      <c r="G494" s="5">
        <f>SUM(G495)+G496</f>
        <v>7607.4</v>
      </c>
      <c r="H494" s="5">
        <f t="shared" si="235"/>
        <v>13700</v>
      </c>
      <c r="I494" s="5">
        <f t="shared" si="235"/>
        <v>15000</v>
      </c>
    </row>
    <row r="495" spans="1:9" ht="31.5">
      <c r="A495" s="22" t="s">
        <v>22</v>
      </c>
      <c r="B495" s="47"/>
      <c r="C495" s="3" t="s">
        <v>61</v>
      </c>
      <c r="D495" s="3" t="s">
        <v>24</v>
      </c>
      <c r="E495" s="20" t="s">
        <v>548</v>
      </c>
      <c r="F495" s="20">
        <v>200</v>
      </c>
      <c r="G495" s="5">
        <v>7601.7</v>
      </c>
      <c r="H495" s="5">
        <v>13700</v>
      </c>
      <c r="I495" s="5">
        <v>15000</v>
      </c>
    </row>
    <row r="496" spans="1:9">
      <c r="A496" s="22" t="s">
        <v>10</v>
      </c>
      <c r="B496" s="47"/>
      <c r="C496" s="3" t="s">
        <v>61</v>
      </c>
      <c r="D496" s="3" t="s">
        <v>24</v>
      </c>
      <c r="E496" s="20" t="s">
        <v>548</v>
      </c>
      <c r="F496" s="20">
        <v>800</v>
      </c>
      <c r="G496" s="5">
        <v>5.7</v>
      </c>
      <c r="H496" s="5"/>
      <c r="I496" s="5"/>
    </row>
    <row r="497" spans="1:9" ht="31.5">
      <c r="A497" s="227" t="s">
        <v>500</v>
      </c>
      <c r="B497" s="47"/>
      <c r="C497" s="3" t="s">
        <v>61</v>
      </c>
      <c r="D497" s="3" t="s">
        <v>24</v>
      </c>
      <c r="E497" s="20" t="s">
        <v>501</v>
      </c>
      <c r="F497" s="20"/>
      <c r="G497" s="5">
        <f>SUM(G498)</f>
        <v>1883.3</v>
      </c>
      <c r="H497" s="5">
        <f t="shared" ref="H497:I498" si="236">SUM(H498)</f>
        <v>6000</v>
      </c>
      <c r="I497" s="5">
        <f t="shared" si="236"/>
        <v>7000</v>
      </c>
    </row>
    <row r="498" spans="1:9">
      <c r="A498" s="49" t="s">
        <v>18</v>
      </c>
      <c r="B498" s="47"/>
      <c r="C498" s="3" t="s">
        <v>61</v>
      </c>
      <c r="D498" s="3" t="s">
        <v>24</v>
      </c>
      <c r="E498" s="20" t="s">
        <v>549</v>
      </c>
      <c r="F498" s="20"/>
      <c r="G498" s="5">
        <f>SUM(G499)</f>
        <v>1883.3</v>
      </c>
      <c r="H498" s="5">
        <f t="shared" si="236"/>
        <v>6000</v>
      </c>
      <c r="I498" s="5">
        <f t="shared" si="236"/>
        <v>7000</v>
      </c>
    </row>
    <row r="499" spans="1:9" ht="31.5">
      <c r="A499" s="22" t="s">
        <v>22</v>
      </c>
      <c r="B499" s="47"/>
      <c r="C499" s="3" t="s">
        <v>61</v>
      </c>
      <c r="D499" s="3" t="s">
        <v>24</v>
      </c>
      <c r="E499" s="20" t="s">
        <v>549</v>
      </c>
      <c r="F499" s="20">
        <v>200</v>
      </c>
      <c r="G499" s="5">
        <v>1883.3</v>
      </c>
      <c r="H499" s="5">
        <v>6000</v>
      </c>
      <c r="I499" s="5">
        <v>7000</v>
      </c>
    </row>
    <row r="500" spans="1:9" ht="31.5">
      <c r="A500" s="81" t="s">
        <v>502</v>
      </c>
      <c r="B500" s="47"/>
      <c r="C500" s="3" t="s">
        <v>61</v>
      </c>
      <c r="D500" s="3" t="s">
        <v>24</v>
      </c>
      <c r="E500" s="20" t="s">
        <v>503</v>
      </c>
      <c r="F500" s="20"/>
      <c r="G500" s="5">
        <f>SUM(G501)</f>
        <v>1173.3</v>
      </c>
      <c r="H500" s="5">
        <f t="shared" ref="H500:I501" si="237">SUM(H501)</f>
        <v>3000</v>
      </c>
      <c r="I500" s="5">
        <f t="shared" si="237"/>
        <v>3000</v>
      </c>
    </row>
    <row r="501" spans="1:9">
      <c r="A501" s="49" t="s">
        <v>18</v>
      </c>
      <c r="B501" s="47"/>
      <c r="C501" s="3" t="s">
        <v>61</v>
      </c>
      <c r="D501" s="3" t="s">
        <v>24</v>
      </c>
      <c r="E501" s="20" t="s">
        <v>550</v>
      </c>
      <c r="F501" s="20"/>
      <c r="G501" s="5">
        <f>SUM(G502)</f>
        <v>1173.3</v>
      </c>
      <c r="H501" s="5">
        <f t="shared" si="237"/>
        <v>3000</v>
      </c>
      <c r="I501" s="5">
        <f t="shared" si="237"/>
        <v>3000</v>
      </c>
    </row>
    <row r="502" spans="1:9" ht="31.5">
      <c r="A502" s="22" t="s">
        <v>22</v>
      </c>
      <c r="B502" s="47"/>
      <c r="C502" s="3" t="s">
        <v>61</v>
      </c>
      <c r="D502" s="3" t="s">
        <v>24</v>
      </c>
      <c r="E502" s="20" t="s">
        <v>550</v>
      </c>
      <c r="F502" s="20">
        <v>200</v>
      </c>
      <c r="G502" s="5">
        <v>1173.3</v>
      </c>
      <c r="H502" s="5">
        <v>3000</v>
      </c>
      <c r="I502" s="5">
        <v>3000</v>
      </c>
    </row>
    <row r="503" spans="1:9" ht="31.5">
      <c r="A503" s="81" t="s">
        <v>764</v>
      </c>
      <c r="B503" s="47"/>
      <c r="C503" s="3" t="s">
        <v>61</v>
      </c>
      <c r="D503" s="3" t="s">
        <v>24</v>
      </c>
      <c r="E503" s="20" t="s">
        <v>504</v>
      </c>
      <c r="F503" s="20"/>
      <c r="G503" s="5">
        <f>SUM(G504)</f>
        <v>58349.599999999999</v>
      </c>
      <c r="H503" s="5">
        <f t="shared" ref="H503:I503" si="238">SUM(H504)</f>
        <v>79387.599999999991</v>
      </c>
      <c r="I503" s="5">
        <f t="shared" si="238"/>
        <v>79387.599999999991</v>
      </c>
    </row>
    <row r="504" spans="1:9">
      <c r="A504" s="81" t="s">
        <v>216</v>
      </c>
      <c r="B504" s="47"/>
      <c r="C504" s="3" t="s">
        <v>61</v>
      </c>
      <c r="D504" s="3" t="s">
        <v>24</v>
      </c>
      <c r="E504" s="20" t="s">
        <v>551</v>
      </c>
      <c r="F504" s="20"/>
      <c r="G504" s="5">
        <f>SUM(G505:G507)</f>
        <v>58349.599999999999</v>
      </c>
      <c r="H504" s="5">
        <f t="shared" ref="H504:I504" si="239">SUM(H505:H507)</f>
        <v>79387.599999999991</v>
      </c>
      <c r="I504" s="5">
        <f t="shared" si="239"/>
        <v>79387.599999999991</v>
      </c>
    </row>
    <row r="505" spans="1:9" ht="47.25">
      <c r="A505" s="2" t="s">
        <v>21</v>
      </c>
      <c r="B505" s="47"/>
      <c r="C505" s="3" t="s">
        <v>61</v>
      </c>
      <c r="D505" s="3" t="s">
        <v>24</v>
      </c>
      <c r="E505" s="20" t="s">
        <v>551</v>
      </c>
      <c r="F505" s="20">
        <v>100</v>
      </c>
      <c r="G505" s="5">
        <v>57835.3</v>
      </c>
      <c r="H505" s="5">
        <v>78215.199999999997</v>
      </c>
      <c r="I505" s="5">
        <v>78215.199999999997</v>
      </c>
    </row>
    <row r="506" spans="1:9" ht="31.5">
      <c r="A506" s="183" t="s">
        <v>22</v>
      </c>
      <c r="B506" s="47"/>
      <c r="C506" s="3" t="s">
        <v>61</v>
      </c>
      <c r="D506" s="3" t="s">
        <v>24</v>
      </c>
      <c r="E506" s="20" t="s">
        <v>551</v>
      </c>
      <c r="F506" s="20">
        <v>200</v>
      </c>
      <c r="G506" s="5">
        <v>306.7</v>
      </c>
      <c r="H506" s="5">
        <v>964.9</v>
      </c>
      <c r="I506" s="5">
        <v>964.9</v>
      </c>
    </row>
    <row r="507" spans="1:9">
      <c r="A507" s="183" t="s">
        <v>10</v>
      </c>
      <c r="B507" s="3"/>
      <c r="C507" s="3" t="s">
        <v>61</v>
      </c>
      <c r="D507" s="3" t="s">
        <v>24</v>
      </c>
      <c r="E507" s="20" t="s">
        <v>551</v>
      </c>
      <c r="F507" s="20">
        <v>800</v>
      </c>
      <c r="G507" s="5">
        <v>207.6</v>
      </c>
      <c r="H507" s="5">
        <v>207.5</v>
      </c>
      <c r="I507" s="5">
        <v>207.5</v>
      </c>
    </row>
    <row r="508" spans="1:9" s="92" customFormat="1" hidden="1">
      <c r="A508" s="84" t="s">
        <v>82</v>
      </c>
      <c r="B508" s="93"/>
      <c r="C508" s="93" t="s">
        <v>61</v>
      </c>
      <c r="D508" s="93" t="s">
        <v>24</v>
      </c>
      <c r="E508" s="90" t="s">
        <v>83</v>
      </c>
      <c r="F508" s="90"/>
      <c r="G508" s="94">
        <f>G509</f>
        <v>0</v>
      </c>
      <c r="H508" s="94"/>
      <c r="I508" s="94"/>
    </row>
    <row r="509" spans="1:9" ht="31.5" hidden="1">
      <c r="A509" s="183" t="s">
        <v>640</v>
      </c>
      <c r="B509" s="3"/>
      <c r="C509" s="3" t="s">
        <v>61</v>
      </c>
      <c r="D509" s="3" t="s">
        <v>24</v>
      </c>
      <c r="E509" s="20" t="s">
        <v>639</v>
      </c>
      <c r="F509" s="20"/>
      <c r="G509" s="5">
        <f>G510</f>
        <v>0</v>
      </c>
      <c r="H509" s="5"/>
      <c r="I509" s="5"/>
    </row>
    <row r="510" spans="1:9" hidden="1">
      <c r="A510" s="183" t="s">
        <v>10</v>
      </c>
      <c r="B510" s="3"/>
      <c r="C510" s="3" t="s">
        <v>61</v>
      </c>
      <c r="D510" s="3" t="s">
        <v>24</v>
      </c>
      <c r="E510" s="20" t="s">
        <v>639</v>
      </c>
      <c r="F510" s="20">
        <v>800</v>
      </c>
      <c r="G510" s="5"/>
      <c r="H510" s="5"/>
      <c r="I510" s="5"/>
    </row>
    <row r="511" spans="1:9">
      <c r="A511" s="2" t="s">
        <v>69</v>
      </c>
      <c r="B511" s="3"/>
      <c r="C511" s="184" t="s">
        <v>61</v>
      </c>
      <c r="D511" s="184" t="s">
        <v>61</v>
      </c>
      <c r="E511" s="184"/>
      <c r="F511" s="184"/>
      <c r="G511" s="7">
        <f>G516+G525+G512</f>
        <v>3793.8</v>
      </c>
      <c r="H511" s="7">
        <f t="shared" ref="H511:I511" si="240">H516+H525+H512</f>
        <v>35814.5</v>
      </c>
      <c r="I511" s="7">
        <f t="shared" si="240"/>
        <v>42455</v>
      </c>
    </row>
    <row r="512" spans="1:9">
      <c r="A512" s="183" t="s">
        <v>143</v>
      </c>
      <c r="B512" s="18"/>
      <c r="C512" s="184" t="s">
        <v>61</v>
      </c>
      <c r="D512" s="184" t="s">
        <v>61</v>
      </c>
      <c r="E512" s="20" t="s">
        <v>144</v>
      </c>
      <c r="F512" s="184"/>
      <c r="G512" s="7">
        <f>G513</f>
        <v>3500</v>
      </c>
      <c r="H512" s="7">
        <f t="shared" ref="H512:I513" si="241">H513</f>
        <v>3493.8</v>
      </c>
      <c r="I512" s="7">
        <f t="shared" si="241"/>
        <v>42161.2</v>
      </c>
    </row>
    <row r="513" spans="1:9" ht="31.5">
      <c r="A513" s="183" t="s">
        <v>849</v>
      </c>
      <c r="B513" s="18"/>
      <c r="C513" s="184" t="s">
        <v>61</v>
      </c>
      <c r="D513" s="184" t="s">
        <v>61</v>
      </c>
      <c r="E513" s="20" t="s">
        <v>145</v>
      </c>
      <c r="F513" s="184"/>
      <c r="G513" s="7">
        <f>G514</f>
        <v>3500</v>
      </c>
      <c r="H513" s="7">
        <f t="shared" si="241"/>
        <v>3493.8</v>
      </c>
      <c r="I513" s="7">
        <f t="shared" si="241"/>
        <v>42161.2</v>
      </c>
    </row>
    <row r="514" spans="1:9">
      <c r="A514" s="2" t="s">
        <v>18</v>
      </c>
      <c r="B514" s="18"/>
      <c r="C514" s="184" t="s">
        <v>61</v>
      </c>
      <c r="D514" s="184" t="s">
        <v>61</v>
      </c>
      <c r="E514" s="20" t="s">
        <v>222</v>
      </c>
      <c r="F514" s="184"/>
      <c r="G514" s="7">
        <f>SUM(G515)</f>
        <v>3500</v>
      </c>
      <c r="H514" s="7">
        <f>H515</f>
        <v>3493.8</v>
      </c>
      <c r="I514" s="7">
        <f t="shared" ref="I514" si="242">SUM(I515)</f>
        <v>42161.2</v>
      </c>
    </row>
    <row r="515" spans="1:9" ht="31.5">
      <c r="A515" s="183" t="s">
        <v>22</v>
      </c>
      <c r="B515" s="18"/>
      <c r="C515" s="184" t="s">
        <v>61</v>
      </c>
      <c r="D515" s="184" t="s">
        <v>61</v>
      </c>
      <c r="E515" s="20" t="s">
        <v>222</v>
      </c>
      <c r="F515" s="184" t="s">
        <v>32</v>
      </c>
      <c r="G515" s="7">
        <v>3500</v>
      </c>
      <c r="H515" s="7">
        <v>3493.8</v>
      </c>
      <c r="I515" s="7">
        <v>42161.2</v>
      </c>
    </row>
    <row r="516" spans="1:9" s="92" customFormat="1" ht="47.25">
      <c r="A516" s="84" t="s">
        <v>697</v>
      </c>
      <c r="B516" s="101"/>
      <c r="C516" s="89" t="s">
        <v>61</v>
      </c>
      <c r="D516" s="89" t="s">
        <v>61</v>
      </c>
      <c r="E516" s="90" t="s">
        <v>139</v>
      </c>
      <c r="F516" s="89"/>
      <c r="G516" s="91">
        <f>G521+G517</f>
        <v>0</v>
      </c>
      <c r="H516" s="91">
        <f t="shared" ref="H516:I516" si="243">H521+H517</f>
        <v>32026.9</v>
      </c>
      <c r="I516" s="91">
        <f t="shared" si="243"/>
        <v>0</v>
      </c>
    </row>
    <row r="517" spans="1:9">
      <c r="A517" s="183" t="s">
        <v>184</v>
      </c>
      <c r="B517" s="18"/>
      <c r="C517" s="3" t="s">
        <v>61</v>
      </c>
      <c r="D517" s="3" t="s">
        <v>61</v>
      </c>
      <c r="E517" s="20" t="s">
        <v>532</v>
      </c>
      <c r="F517" s="184"/>
      <c r="G517" s="7">
        <f>G518</f>
        <v>0</v>
      </c>
      <c r="H517" s="7">
        <f t="shared" ref="H517:I519" si="244">H518</f>
        <v>32026.9</v>
      </c>
      <c r="I517" s="7">
        <f t="shared" si="244"/>
        <v>0</v>
      </c>
    </row>
    <row r="518" spans="1:9" ht="31.5">
      <c r="A518" s="183" t="s">
        <v>857</v>
      </c>
      <c r="B518" s="18"/>
      <c r="C518" s="3" t="s">
        <v>61</v>
      </c>
      <c r="D518" s="3" t="s">
        <v>61</v>
      </c>
      <c r="E518" s="20" t="s">
        <v>846</v>
      </c>
      <c r="F518" s="184"/>
      <c r="G518" s="7">
        <f>G519</f>
        <v>0</v>
      </c>
      <c r="H518" s="7">
        <f t="shared" si="244"/>
        <v>32026.9</v>
      </c>
      <c r="I518" s="7">
        <f t="shared" si="244"/>
        <v>0</v>
      </c>
    </row>
    <row r="519" spans="1:9">
      <c r="A519" s="183" t="s">
        <v>845</v>
      </c>
      <c r="B519" s="18"/>
      <c r="C519" s="3" t="s">
        <v>61</v>
      </c>
      <c r="D519" s="3" t="s">
        <v>61</v>
      </c>
      <c r="E519" s="20" t="s">
        <v>847</v>
      </c>
      <c r="F519" s="184"/>
      <c r="G519" s="7">
        <f>G520</f>
        <v>0</v>
      </c>
      <c r="H519" s="7">
        <f t="shared" si="244"/>
        <v>32026.9</v>
      </c>
      <c r="I519" s="7">
        <f t="shared" si="244"/>
        <v>0</v>
      </c>
    </row>
    <row r="520" spans="1:9" ht="31.5">
      <c r="A520" s="183" t="s">
        <v>100</v>
      </c>
      <c r="B520" s="18"/>
      <c r="C520" s="3" t="s">
        <v>61</v>
      </c>
      <c r="D520" s="3" t="s">
        <v>61</v>
      </c>
      <c r="E520" s="20" t="s">
        <v>847</v>
      </c>
      <c r="F520" s="184" t="s">
        <v>95</v>
      </c>
      <c r="G520" s="7"/>
      <c r="H520" s="7">
        <v>32026.9</v>
      </c>
      <c r="I520" s="7"/>
    </row>
    <row r="521" spans="1:9" hidden="1">
      <c r="A521" s="22" t="s">
        <v>267</v>
      </c>
      <c r="B521" s="3"/>
      <c r="C521" s="3" t="s">
        <v>61</v>
      </c>
      <c r="D521" s="3" t="s">
        <v>61</v>
      </c>
      <c r="E521" s="4" t="s">
        <v>268</v>
      </c>
      <c r="F521" s="3"/>
      <c r="G521" s="5">
        <f>G522</f>
        <v>0</v>
      </c>
      <c r="H521" s="5">
        <f t="shared" ref="H521:I521" si="245">H522</f>
        <v>0</v>
      </c>
      <c r="I521" s="5">
        <f t="shared" si="245"/>
        <v>0</v>
      </c>
    </row>
    <row r="522" spans="1:9" ht="31.5" hidden="1">
      <c r="A522" s="49" t="s">
        <v>781</v>
      </c>
      <c r="B522" s="3"/>
      <c r="C522" s="3" t="s">
        <v>61</v>
      </c>
      <c r="D522" s="3" t="s">
        <v>61</v>
      </c>
      <c r="E522" s="20" t="s">
        <v>272</v>
      </c>
      <c r="F522" s="3"/>
      <c r="G522" s="5">
        <f>G523</f>
        <v>0</v>
      </c>
      <c r="H522" s="5">
        <f t="shared" ref="H522:I522" si="246">H523</f>
        <v>0</v>
      </c>
      <c r="I522" s="5">
        <f t="shared" si="246"/>
        <v>0</v>
      </c>
    </row>
    <row r="523" spans="1:9" ht="31.5" hidden="1">
      <c r="A523" s="49" t="s">
        <v>270</v>
      </c>
      <c r="B523" s="3"/>
      <c r="C523" s="3" t="s">
        <v>61</v>
      </c>
      <c r="D523" s="3" t="s">
        <v>61</v>
      </c>
      <c r="E523" s="20" t="s">
        <v>273</v>
      </c>
      <c r="F523" s="3"/>
      <c r="G523" s="5">
        <f>G524</f>
        <v>0</v>
      </c>
      <c r="H523" s="5">
        <f t="shared" ref="H523:I523" si="247">H524</f>
        <v>0</v>
      </c>
      <c r="I523" s="5">
        <f t="shared" si="247"/>
        <v>0</v>
      </c>
    </row>
    <row r="524" spans="1:9" ht="31.5" hidden="1">
      <c r="A524" s="21" t="s">
        <v>100</v>
      </c>
      <c r="B524" s="3"/>
      <c r="C524" s="3" t="s">
        <v>61</v>
      </c>
      <c r="D524" s="3" t="s">
        <v>61</v>
      </c>
      <c r="E524" s="20" t="s">
        <v>273</v>
      </c>
      <c r="F524" s="3" t="s">
        <v>95</v>
      </c>
      <c r="G524" s="5"/>
      <c r="H524" s="5"/>
      <c r="I524" s="5"/>
    </row>
    <row r="525" spans="1:9" s="92" customFormat="1">
      <c r="A525" s="96" t="s">
        <v>82</v>
      </c>
      <c r="B525" s="93"/>
      <c r="C525" s="89" t="s">
        <v>61</v>
      </c>
      <c r="D525" s="89" t="s">
        <v>61</v>
      </c>
      <c r="E525" s="89" t="s">
        <v>83</v>
      </c>
      <c r="F525" s="89"/>
      <c r="G525" s="91">
        <f>SUM(G526)</f>
        <v>293.8</v>
      </c>
      <c r="H525" s="91">
        <f t="shared" ref="H525:I525" si="248">SUM(H526)</f>
        <v>293.8</v>
      </c>
      <c r="I525" s="91">
        <f t="shared" si="248"/>
        <v>293.8</v>
      </c>
    </row>
    <row r="526" spans="1:9" ht="47.25">
      <c r="A526" s="183" t="s">
        <v>287</v>
      </c>
      <c r="B526" s="184"/>
      <c r="C526" s="184" t="s">
        <v>61</v>
      </c>
      <c r="D526" s="184" t="s">
        <v>61</v>
      </c>
      <c r="E526" s="184" t="s">
        <v>127</v>
      </c>
      <c r="F526" s="20"/>
      <c r="G526" s="7">
        <f>SUM(G527:G528)</f>
        <v>293.8</v>
      </c>
      <c r="H526" s="7">
        <f>SUM(H527:H528)</f>
        <v>293.8</v>
      </c>
      <c r="I526" s="7">
        <f>SUM(I527:I528)</f>
        <v>293.8</v>
      </c>
    </row>
    <row r="527" spans="1:9" ht="47.25">
      <c r="A527" s="2" t="s">
        <v>21</v>
      </c>
      <c r="B527" s="184"/>
      <c r="C527" s="184" t="s">
        <v>61</v>
      </c>
      <c r="D527" s="184" t="s">
        <v>61</v>
      </c>
      <c r="E527" s="184" t="s">
        <v>127</v>
      </c>
      <c r="F527" s="184" t="s">
        <v>31</v>
      </c>
      <c r="G527" s="7">
        <v>284.3</v>
      </c>
      <c r="H527" s="7">
        <v>284.3</v>
      </c>
      <c r="I527" s="7">
        <v>284.3</v>
      </c>
    </row>
    <row r="528" spans="1:9" ht="31.5">
      <c r="A528" s="183" t="s">
        <v>22</v>
      </c>
      <c r="B528" s="184"/>
      <c r="C528" s="184" t="s">
        <v>61</v>
      </c>
      <c r="D528" s="184" t="s">
        <v>61</v>
      </c>
      <c r="E528" s="184" t="s">
        <v>127</v>
      </c>
      <c r="F528" s="184" t="s">
        <v>32</v>
      </c>
      <c r="G528" s="7">
        <v>9.5</v>
      </c>
      <c r="H528" s="7">
        <v>9.5</v>
      </c>
      <c r="I528" s="7">
        <v>9.5</v>
      </c>
    </row>
    <row r="529" spans="1:9">
      <c r="A529" s="183" t="s">
        <v>118</v>
      </c>
      <c r="B529" s="18"/>
      <c r="C529" s="184" t="s">
        <v>26</v>
      </c>
      <c r="D529" s="20"/>
      <c r="E529" s="20"/>
      <c r="F529" s="20"/>
      <c r="G529" s="7">
        <f>SUM(G530+G542)</f>
        <v>22234.2</v>
      </c>
      <c r="H529" s="7">
        <f>SUM(H530+H542)</f>
        <v>28382.1</v>
      </c>
      <c r="I529" s="7">
        <f>SUM(I530+I542)</f>
        <v>37234.400000000001</v>
      </c>
    </row>
    <row r="530" spans="1:9">
      <c r="A530" s="183" t="s">
        <v>94</v>
      </c>
      <c r="B530" s="18"/>
      <c r="C530" s="184" t="s">
        <v>26</v>
      </c>
      <c r="D530" s="184" t="s">
        <v>24</v>
      </c>
      <c r="E530" s="20"/>
      <c r="F530" s="20"/>
      <c r="G530" s="7">
        <f>G531+G539</f>
        <v>16043.300000000001</v>
      </c>
      <c r="H530" s="7">
        <f t="shared" ref="H530:I530" si="249">H531+H539</f>
        <v>17624.099999999999</v>
      </c>
      <c r="I530" s="7">
        <f t="shared" si="249"/>
        <v>17624.099999999999</v>
      </c>
    </row>
    <row r="531" spans="1:9" s="92" customFormat="1" ht="31.5">
      <c r="A531" s="84" t="s">
        <v>696</v>
      </c>
      <c r="B531" s="101"/>
      <c r="C531" s="89" t="s">
        <v>26</v>
      </c>
      <c r="D531" s="89" t="s">
        <v>24</v>
      </c>
      <c r="E531" s="90" t="s">
        <v>136</v>
      </c>
      <c r="F531" s="90"/>
      <c r="G531" s="91">
        <f>G532</f>
        <v>15762.300000000001</v>
      </c>
      <c r="H531" s="91">
        <f t="shared" ref="H531:I533" si="250">H532</f>
        <v>17624.099999999999</v>
      </c>
      <c r="I531" s="91">
        <f t="shared" si="250"/>
        <v>17624.099999999999</v>
      </c>
    </row>
    <row r="532" spans="1:9">
      <c r="A532" s="183" t="s">
        <v>147</v>
      </c>
      <c r="B532" s="18"/>
      <c r="C532" s="184" t="s">
        <v>26</v>
      </c>
      <c r="D532" s="184" t="s">
        <v>24</v>
      </c>
      <c r="E532" s="20" t="s">
        <v>182</v>
      </c>
      <c r="F532" s="20"/>
      <c r="G532" s="7">
        <f>G533</f>
        <v>15762.300000000001</v>
      </c>
      <c r="H532" s="7">
        <f t="shared" si="250"/>
        <v>17624.099999999999</v>
      </c>
      <c r="I532" s="7">
        <f t="shared" si="250"/>
        <v>17624.099999999999</v>
      </c>
    </row>
    <row r="533" spans="1:9" ht="47.25">
      <c r="A533" s="183" t="s">
        <v>738</v>
      </c>
      <c r="B533" s="18"/>
      <c r="C533" s="184" t="s">
        <v>26</v>
      </c>
      <c r="D533" s="184" t="s">
        <v>24</v>
      </c>
      <c r="E533" s="20" t="s">
        <v>220</v>
      </c>
      <c r="F533" s="20"/>
      <c r="G533" s="7">
        <f>G534</f>
        <v>15762.300000000001</v>
      </c>
      <c r="H533" s="7">
        <f t="shared" si="250"/>
        <v>17624.099999999999</v>
      </c>
      <c r="I533" s="7">
        <f t="shared" si="250"/>
        <v>17624.099999999999</v>
      </c>
    </row>
    <row r="534" spans="1:9">
      <c r="A534" s="183" t="s">
        <v>216</v>
      </c>
      <c r="B534" s="18"/>
      <c r="C534" s="184" t="s">
        <v>26</v>
      </c>
      <c r="D534" s="184" t="s">
        <v>24</v>
      </c>
      <c r="E534" s="20" t="s">
        <v>241</v>
      </c>
      <c r="F534" s="20"/>
      <c r="G534" s="7">
        <f>SUM(G535:G538)</f>
        <v>15762.300000000001</v>
      </c>
      <c r="H534" s="7">
        <f>SUM(H535:H538)</f>
        <v>17624.099999999999</v>
      </c>
      <c r="I534" s="7">
        <f>SUM(I535:I538)</f>
        <v>17624.099999999999</v>
      </c>
    </row>
    <row r="535" spans="1:9" ht="47.25">
      <c r="A535" s="2" t="s">
        <v>21</v>
      </c>
      <c r="B535" s="18"/>
      <c r="C535" s="184" t="s">
        <v>26</v>
      </c>
      <c r="D535" s="184" t="s">
        <v>24</v>
      </c>
      <c r="E535" s="20" t="s">
        <v>241</v>
      </c>
      <c r="F535" s="184" t="s">
        <v>31</v>
      </c>
      <c r="G535" s="7">
        <v>13693.1</v>
      </c>
      <c r="H535" s="7">
        <v>15247.1</v>
      </c>
      <c r="I535" s="7">
        <v>15247.1</v>
      </c>
    </row>
    <row r="536" spans="1:9" ht="31.5">
      <c r="A536" s="183" t="s">
        <v>22</v>
      </c>
      <c r="B536" s="18"/>
      <c r="C536" s="184" t="s">
        <v>26</v>
      </c>
      <c r="D536" s="184" t="s">
        <v>24</v>
      </c>
      <c r="E536" s="20" t="s">
        <v>241</v>
      </c>
      <c r="F536" s="184" t="s">
        <v>32</v>
      </c>
      <c r="G536" s="7">
        <v>1660.5</v>
      </c>
      <c r="H536" s="7">
        <v>2000</v>
      </c>
      <c r="I536" s="7">
        <v>2000</v>
      </c>
    </row>
    <row r="537" spans="1:9" hidden="1">
      <c r="A537" s="183" t="s">
        <v>19</v>
      </c>
      <c r="B537" s="18"/>
      <c r="C537" s="184" t="s">
        <v>26</v>
      </c>
      <c r="D537" s="184" t="s">
        <v>24</v>
      </c>
      <c r="E537" s="20" t="s">
        <v>241</v>
      </c>
      <c r="F537" s="184" t="s">
        <v>39</v>
      </c>
      <c r="G537" s="7"/>
      <c r="H537" s="7"/>
      <c r="I537" s="7"/>
    </row>
    <row r="538" spans="1:9">
      <c r="A538" s="183" t="s">
        <v>10</v>
      </c>
      <c r="B538" s="18"/>
      <c r="C538" s="184" t="s">
        <v>26</v>
      </c>
      <c r="D538" s="184" t="s">
        <v>24</v>
      </c>
      <c r="E538" s="20" t="s">
        <v>241</v>
      </c>
      <c r="F538" s="184" t="s">
        <v>36</v>
      </c>
      <c r="G538" s="7">
        <v>408.7</v>
      </c>
      <c r="H538" s="7">
        <v>377</v>
      </c>
      <c r="I538" s="7">
        <v>377</v>
      </c>
    </row>
    <row r="539" spans="1:9">
      <c r="A539" s="216" t="s">
        <v>82</v>
      </c>
      <c r="B539" s="18"/>
      <c r="C539" s="217" t="s">
        <v>26</v>
      </c>
      <c r="D539" s="217" t="s">
        <v>24</v>
      </c>
      <c r="E539" s="20" t="s">
        <v>83</v>
      </c>
      <c r="F539" s="217"/>
      <c r="G539" s="7">
        <f>G540</f>
        <v>281</v>
      </c>
      <c r="H539" s="7"/>
      <c r="I539" s="7"/>
    </row>
    <row r="540" spans="1:9" ht="31.5">
      <c r="A540" s="216" t="s">
        <v>640</v>
      </c>
      <c r="B540" s="18"/>
      <c r="C540" s="217" t="s">
        <v>26</v>
      </c>
      <c r="D540" s="217" t="s">
        <v>24</v>
      </c>
      <c r="E540" s="20" t="s">
        <v>639</v>
      </c>
      <c r="F540" s="217"/>
      <c r="G540" s="7">
        <f>G541</f>
        <v>281</v>
      </c>
      <c r="H540" s="7"/>
      <c r="I540" s="7"/>
    </row>
    <row r="541" spans="1:9">
      <c r="A541" s="216" t="s">
        <v>10</v>
      </c>
      <c r="B541" s="18"/>
      <c r="C541" s="217" t="s">
        <v>26</v>
      </c>
      <c r="D541" s="217" t="s">
        <v>24</v>
      </c>
      <c r="E541" s="20" t="s">
        <v>639</v>
      </c>
      <c r="F541" s="217" t="s">
        <v>36</v>
      </c>
      <c r="G541" s="7">
        <v>281</v>
      </c>
      <c r="H541" s="7"/>
      <c r="I541" s="7"/>
    </row>
    <row r="542" spans="1:9">
      <c r="A542" s="183" t="s">
        <v>70</v>
      </c>
      <c r="B542" s="18"/>
      <c r="C542" s="184" t="s">
        <v>26</v>
      </c>
      <c r="D542" s="184" t="s">
        <v>61</v>
      </c>
      <c r="E542" s="20"/>
      <c r="F542" s="20"/>
      <c r="G542" s="7">
        <f>G543+G550</f>
        <v>6190.9</v>
      </c>
      <c r="H542" s="7">
        <f>H543+H550</f>
        <v>10758.000000000002</v>
      </c>
      <c r="I542" s="7">
        <f>I543+I550</f>
        <v>19610.300000000003</v>
      </c>
    </row>
    <row r="543" spans="1:9" s="92" customFormat="1" ht="31.5">
      <c r="A543" s="84" t="s">
        <v>696</v>
      </c>
      <c r="B543" s="101"/>
      <c r="C543" s="89" t="s">
        <v>26</v>
      </c>
      <c r="D543" s="89" t="s">
        <v>61</v>
      </c>
      <c r="E543" s="90" t="s">
        <v>136</v>
      </c>
      <c r="F543" s="90"/>
      <c r="G543" s="91">
        <f>G544</f>
        <v>5769.2</v>
      </c>
      <c r="H543" s="91">
        <f t="shared" ref="H543:I544" si="251">H544</f>
        <v>10336.300000000001</v>
      </c>
      <c r="I543" s="91">
        <f t="shared" si="251"/>
        <v>19188.600000000002</v>
      </c>
    </row>
    <row r="544" spans="1:9">
      <c r="A544" s="183" t="s">
        <v>147</v>
      </c>
      <c r="B544" s="18"/>
      <c r="C544" s="184" t="s">
        <v>26</v>
      </c>
      <c r="D544" s="184" t="s">
        <v>61</v>
      </c>
      <c r="E544" s="20" t="s">
        <v>182</v>
      </c>
      <c r="F544" s="20"/>
      <c r="G544" s="7">
        <f>G545</f>
        <v>5769.2</v>
      </c>
      <c r="H544" s="7">
        <f t="shared" si="251"/>
        <v>10336.300000000001</v>
      </c>
      <c r="I544" s="7">
        <f t="shared" si="251"/>
        <v>19188.600000000002</v>
      </c>
    </row>
    <row r="545" spans="1:9" ht="47.25">
      <c r="A545" s="183" t="s">
        <v>737</v>
      </c>
      <c r="B545" s="18"/>
      <c r="C545" s="184" t="s">
        <v>26</v>
      </c>
      <c r="D545" s="184" t="s">
        <v>61</v>
      </c>
      <c r="E545" s="20" t="s">
        <v>183</v>
      </c>
      <c r="F545" s="20"/>
      <c r="G545" s="7">
        <f>G546+G548</f>
        <v>5769.2</v>
      </c>
      <c r="H545" s="7">
        <f t="shared" ref="H545:I545" si="252">H546+H548</f>
        <v>10336.300000000001</v>
      </c>
      <c r="I545" s="7">
        <f t="shared" si="252"/>
        <v>19188.600000000002</v>
      </c>
    </row>
    <row r="546" spans="1:9">
      <c r="A546" s="183" t="s">
        <v>18</v>
      </c>
      <c r="B546" s="18"/>
      <c r="C546" s="184" t="s">
        <v>26</v>
      </c>
      <c r="D546" s="184" t="s">
        <v>61</v>
      </c>
      <c r="E546" s="20" t="s">
        <v>221</v>
      </c>
      <c r="F546" s="20"/>
      <c r="G546" s="7">
        <f>G547</f>
        <v>5709.5</v>
      </c>
      <c r="H546" s="7">
        <f t="shared" ref="H546:I546" si="253">H547</f>
        <v>10276.6</v>
      </c>
      <c r="I546" s="7">
        <f t="shared" si="253"/>
        <v>19128.900000000001</v>
      </c>
    </row>
    <row r="547" spans="1:9" ht="31.5">
      <c r="A547" s="183" t="s">
        <v>22</v>
      </c>
      <c r="B547" s="18"/>
      <c r="C547" s="184" t="s">
        <v>26</v>
      </c>
      <c r="D547" s="184" t="s">
        <v>61</v>
      </c>
      <c r="E547" s="20" t="s">
        <v>221</v>
      </c>
      <c r="F547" s="184" t="s">
        <v>32</v>
      </c>
      <c r="G547" s="7">
        <v>5709.5</v>
      </c>
      <c r="H547" s="7">
        <v>10276.6</v>
      </c>
      <c r="I547" s="7">
        <v>19128.900000000001</v>
      </c>
    </row>
    <row r="548" spans="1:9" ht="141.75">
      <c r="A548" s="183" t="s">
        <v>570</v>
      </c>
      <c r="B548" s="18"/>
      <c r="C548" s="184" t="s">
        <v>26</v>
      </c>
      <c r="D548" s="184" t="s">
        <v>61</v>
      </c>
      <c r="E548" s="4" t="s">
        <v>792</v>
      </c>
      <c r="F548" s="184"/>
      <c r="G548" s="7">
        <f>G549</f>
        <v>59.7</v>
      </c>
      <c r="H548" s="7">
        <f>H549</f>
        <v>59.7</v>
      </c>
      <c r="I548" s="7">
        <f t="shared" ref="I548" si="254">I549</f>
        <v>59.7</v>
      </c>
    </row>
    <row r="549" spans="1:9" ht="31.5">
      <c r="A549" s="183" t="s">
        <v>22</v>
      </c>
      <c r="B549" s="18"/>
      <c r="C549" s="184" t="s">
        <v>26</v>
      </c>
      <c r="D549" s="184" t="s">
        <v>61</v>
      </c>
      <c r="E549" s="4" t="s">
        <v>792</v>
      </c>
      <c r="F549" s="184" t="s">
        <v>32</v>
      </c>
      <c r="G549" s="7">
        <v>59.7</v>
      </c>
      <c r="H549" s="7">
        <v>59.7</v>
      </c>
      <c r="I549" s="7">
        <v>59.7</v>
      </c>
    </row>
    <row r="550" spans="1:9" s="92" customFormat="1" ht="47.25">
      <c r="A550" s="96" t="s">
        <v>701</v>
      </c>
      <c r="B550" s="93"/>
      <c r="C550" s="89" t="s">
        <v>26</v>
      </c>
      <c r="D550" s="89" t="s">
        <v>61</v>
      </c>
      <c r="E550" s="93" t="s">
        <v>185</v>
      </c>
      <c r="F550" s="93"/>
      <c r="G550" s="94">
        <f>G551</f>
        <v>421.7</v>
      </c>
      <c r="H550" s="94">
        <f>H551</f>
        <v>421.7</v>
      </c>
      <c r="I550" s="94">
        <f>I551</f>
        <v>421.7</v>
      </c>
    </row>
    <row r="551" spans="1:9">
      <c r="A551" s="183" t="s">
        <v>147</v>
      </c>
      <c r="B551" s="3"/>
      <c r="C551" s="184" t="s">
        <v>26</v>
      </c>
      <c r="D551" s="184" t="s">
        <v>61</v>
      </c>
      <c r="E551" s="3" t="s">
        <v>187</v>
      </c>
      <c r="F551" s="3"/>
      <c r="G551" s="5">
        <f>G552</f>
        <v>421.7</v>
      </c>
      <c r="H551" s="5">
        <f t="shared" ref="H551:H552" si="255">H552</f>
        <v>421.7</v>
      </c>
      <c r="I551" s="5">
        <f t="shared" ref="I551:I552" si="256">I552</f>
        <v>421.7</v>
      </c>
    </row>
    <row r="552" spans="1:9" ht="31.5">
      <c r="A552" s="183" t="s">
        <v>214</v>
      </c>
      <c r="B552" s="3"/>
      <c r="C552" s="184" t="s">
        <v>26</v>
      </c>
      <c r="D552" s="184" t="s">
        <v>61</v>
      </c>
      <c r="E552" s="3" t="s">
        <v>186</v>
      </c>
      <c r="F552" s="3"/>
      <c r="G552" s="5">
        <f>G553</f>
        <v>421.7</v>
      </c>
      <c r="H552" s="5">
        <f t="shared" si="255"/>
        <v>421.7</v>
      </c>
      <c r="I552" s="5">
        <f t="shared" si="256"/>
        <v>421.7</v>
      </c>
    </row>
    <row r="553" spans="1:9" ht="31.5">
      <c r="A553" s="2" t="s">
        <v>215</v>
      </c>
      <c r="B553" s="3"/>
      <c r="C553" s="184" t="s">
        <v>26</v>
      </c>
      <c r="D553" s="184" t="s">
        <v>61</v>
      </c>
      <c r="E553" s="3" t="s">
        <v>242</v>
      </c>
      <c r="F553" s="3"/>
      <c r="G553" s="5">
        <f t="shared" ref="G553:I553" si="257">SUM(G554)</f>
        <v>421.7</v>
      </c>
      <c r="H553" s="5">
        <f t="shared" si="257"/>
        <v>421.7</v>
      </c>
      <c r="I553" s="5">
        <f t="shared" si="257"/>
        <v>421.7</v>
      </c>
    </row>
    <row r="554" spans="1:9" ht="31.5">
      <c r="A554" s="2" t="s">
        <v>22</v>
      </c>
      <c r="B554" s="3"/>
      <c r="C554" s="184" t="s">
        <v>26</v>
      </c>
      <c r="D554" s="184" t="s">
        <v>61</v>
      </c>
      <c r="E554" s="3" t="s">
        <v>242</v>
      </c>
      <c r="F554" s="3" t="s">
        <v>32</v>
      </c>
      <c r="G554" s="5">
        <v>421.7</v>
      </c>
      <c r="H554" s="7">
        <v>421.7</v>
      </c>
      <c r="I554" s="7">
        <v>421.7</v>
      </c>
    </row>
    <row r="555" spans="1:9">
      <c r="A555" s="2" t="s">
        <v>46</v>
      </c>
      <c r="B555" s="18"/>
      <c r="C555" s="184" t="s">
        <v>47</v>
      </c>
      <c r="D555" s="184"/>
      <c r="E555" s="20"/>
      <c r="F555" s="184"/>
      <c r="G555" s="7">
        <f>SUM(G568)+G556</f>
        <v>10638.199999999999</v>
      </c>
      <c r="H555" s="7">
        <f t="shared" ref="H555:I555" si="258">SUM(H568)+H556</f>
        <v>0</v>
      </c>
      <c r="I555" s="7">
        <f t="shared" si="258"/>
        <v>0</v>
      </c>
    </row>
    <row r="556" spans="1:9">
      <c r="A556" s="2" t="s">
        <v>113</v>
      </c>
      <c r="B556" s="18"/>
      <c r="C556" s="217" t="s">
        <v>47</v>
      </c>
      <c r="D556" s="217" t="s">
        <v>61</v>
      </c>
      <c r="E556" s="20"/>
      <c r="F556" s="217"/>
      <c r="G556" s="7">
        <f>G557+G562</f>
        <v>128.9</v>
      </c>
      <c r="H556" s="7">
        <f t="shared" ref="H556:I560" si="259">H557</f>
        <v>0</v>
      </c>
      <c r="I556" s="7">
        <f t="shared" si="259"/>
        <v>0</v>
      </c>
    </row>
    <row r="557" spans="1:9" ht="31.5">
      <c r="A557" s="2" t="s">
        <v>688</v>
      </c>
      <c r="B557" s="18"/>
      <c r="C557" s="217" t="s">
        <v>47</v>
      </c>
      <c r="D557" s="217" t="s">
        <v>61</v>
      </c>
      <c r="E557" s="20" t="s">
        <v>129</v>
      </c>
      <c r="F557" s="217"/>
      <c r="G557" s="7">
        <f>G558</f>
        <v>89</v>
      </c>
      <c r="H557" s="7">
        <f t="shared" si="259"/>
        <v>0</v>
      </c>
      <c r="I557" s="7">
        <f t="shared" si="259"/>
        <v>0</v>
      </c>
    </row>
    <row r="558" spans="1:9">
      <c r="A558" s="2" t="s">
        <v>143</v>
      </c>
      <c r="B558" s="18"/>
      <c r="C558" s="217" t="s">
        <v>47</v>
      </c>
      <c r="D558" s="217" t="s">
        <v>61</v>
      </c>
      <c r="E558" s="20" t="s">
        <v>150</v>
      </c>
      <c r="F558" s="217"/>
      <c r="G558" s="7">
        <f>G559</f>
        <v>89</v>
      </c>
      <c r="H558" s="7">
        <f t="shared" si="259"/>
        <v>0</v>
      </c>
      <c r="I558" s="7">
        <f t="shared" si="259"/>
        <v>0</v>
      </c>
    </row>
    <row r="559" spans="1:9" ht="31.5">
      <c r="A559" s="2" t="s">
        <v>748</v>
      </c>
      <c r="B559" s="18"/>
      <c r="C559" s="217" t="s">
        <v>47</v>
      </c>
      <c r="D559" s="217" t="s">
        <v>61</v>
      </c>
      <c r="E559" s="20" t="s">
        <v>206</v>
      </c>
      <c r="F559" s="217"/>
      <c r="G559" s="7">
        <f>G560</f>
        <v>89</v>
      </c>
      <c r="H559" s="7">
        <f t="shared" si="259"/>
        <v>0</v>
      </c>
      <c r="I559" s="7">
        <f t="shared" si="259"/>
        <v>0</v>
      </c>
    </row>
    <row r="560" spans="1:9" ht="31.5">
      <c r="A560" s="2" t="s">
        <v>38</v>
      </c>
      <c r="B560" s="18"/>
      <c r="C560" s="217" t="s">
        <v>47</v>
      </c>
      <c r="D560" s="217" t="s">
        <v>61</v>
      </c>
      <c r="E560" s="20" t="s">
        <v>205</v>
      </c>
      <c r="F560" s="217"/>
      <c r="G560" s="7">
        <f>G561</f>
        <v>89</v>
      </c>
      <c r="H560" s="7">
        <f t="shared" si="259"/>
        <v>0</v>
      </c>
      <c r="I560" s="7">
        <f t="shared" si="259"/>
        <v>0</v>
      </c>
    </row>
    <row r="561" spans="1:9" ht="31.5">
      <c r="A561" s="2" t="s">
        <v>22</v>
      </c>
      <c r="B561" s="18"/>
      <c r="C561" s="217" t="s">
        <v>47</v>
      </c>
      <c r="D561" s="217" t="s">
        <v>61</v>
      </c>
      <c r="E561" s="20" t="s">
        <v>205</v>
      </c>
      <c r="F561" s="217" t="s">
        <v>32</v>
      </c>
      <c r="G561" s="7">
        <v>89</v>
      </c>
      <c r="H561" s="7"/>
      <c r="I561" s="7"/>
    </row>
    <row r="562" spans="1:9" ht="31.5">
      <c r="A562" s="2" t="s">
        <v>695</v>
      </c>
      <c r="B562" s="18"/>
      <c r="C562" s="223" t="s">
        <v>47</v>
      </c>
      <c r="D562" s="223" t="s">
        <v>61</v>
      </c>
      <c r="E562" s="20" t="s">
        <v>135</v>
      </c>
      <c r="F562" s="223"/>
      <c r="G562" s="7">
        <f>G563</f>
        <v>39.9</v>
      </c>
      <c r="H562" s="7"/>
      <c r="I562" s="7"/>
    </row>
    <row r="563" spans="1:9">
      <c r="A563" s="49" t="s">
        <v>147</v>
      </c>
      <c r="B563" s="18"/>
      <c r="C563" s="223" t="s">
        <v>47</v>
      </c>
      <c r="D563" s="223" t="s">
        <v>61</v>
      </c>
      <c r="E563" s="20" t="s">
        <v>258</v>
      </c>
      <c r="F563" s="223"/>
      <c r="G563" s="7">
        <f>G564</f>
        <v>39.9</v>
      </c>
      <c r="H563" s="7"/>
      <c r="I563" s="7"/>
    </row>
    <row r="564" spans="1:9" ht="31.5">
      <c r="A564" s="49" t="s">
        <v>776</v>
      </c>
      <c r="B564" s="18"/>
      <c r="C564" s="223" t="s">
        <v>47</v>
      </c>
      <c r="D564" s="223" t="s">
        <v>61</v>
      </c>
      <c r="E564" s="20" t="s">
        <v>259</v>
      </c>
      <c r="F564" s="223"/>
      <c r="G564" s="7">
        <f>G565</f>
        <v>39.9</v>
      </c>
      <c r="H564" s="7"/>
      <c r="I564" s="7"/>
    </row>
    <row r="565" spans="1:9">
      <c r="A565" s="49" t="s">
        <v>216</v>
      </c>
      <c r="B565" s="18"/>
      <c r="C565" s="223" t="s">
        <v>47</v>
      </c>
      <c r="D565" s="223" t="s">
        <v>61</v>
      </c>
      <c r="E565" s="20" t="s">
        <v>260</v>
      </c>
      <c r="F565" s="223"/>
      <c r="G565" s="7">
        <f>G566</f>
        <v>39.9</v>
      </c>
      <c r="H565" s="7"/>
      <c r="I565" s="7"/>
    </row>
    <row r="566" spans="1:9" ht="47.25">
      <c r="A566" s="49" t="s">
        <v>21</v>
      </c>
      <c r="B566" s="18"/>
      <c r="C566" s="223" t="s">
        <v>47</v>
      </c>
      <c r="D566" s="223" t="s">
        <v>61</v>
      </c>
      <c r="E566" s="20" t="s">
        <v>260</v>
      </c>
      <c r="F566" s="223"/>
      <c r="G566" s="7">
        <f>G567</f>
        <v>39.9</v>
      </c>
      <c r="H566" s="7"/>
      <c r="I566" s="7"/>
    </row>
    <row r="567" spans="1:9" ht="31.5">
      <c r="A567" s="2" t="s">
        <v>22</v>
      </c>
      <c r="B567" s="18"/>
      <c r="C567" s="223" t="s">
        <v>47</v>
      </c>
      <c r="D567" s="223" t="s">
        <v>61</v>
      </c>
      <c r="E567" s="20" t="s">
        <v>260</v>
      </c>
      <c r="F567" s="223" t="s">
        <v>32</v>
      </c>
      <c r="G567" s="7">
        <v>39.9</v>
      </c>
      <c r="H567" s="7"/>
      <c r="I567" s="7"/>
    </row>
    <row r="568" spans="1:9">
      <c r="A568" s="183" t="s">
        <v>74</v>
      </c>
      <c r="B568" s="18"/>
      <c r="C568" s="184" t="s">
        <v>47</v>
      </c>
      <c r="D568" s="184" t="s">
        <v>64</v>
      </c>
      <c r="E568" s="20"/>
      <c r="F568" s="184"/>
      <c r="G568" s="7">
        <f t="shared" ref="G568:I568" si="260">SUM(G569)</f>
        <v>10509.3</v>
      </c>
      <c r="H568" s="7">
        <f t="shared" si="260"/>
        <v>0</v>
      </c>
      <c r="I568" s="7">
        <f t="shared" si="260"/>
        <v>0</v>
      </c>
    </row>
    <row r="569" spans="1:9" s="92" customFormat="1" ht="47.25">
      <c r="A569" s="84" t="s">
        <v>697</v>
      </c>
      <c r="B569" s="101"/>
      <c r="C569" s="89" t="s">
        <v>47</v>
      </c>
      <c r="D569" s="89" t="s">
        <v>64</v>
      </c>
      <c r="E569" s="90" t="s">
        <v>139</v>
      </c>
      <c r="F569" s="90"/>
      <c r="G569" s="91">
        <f>G570</f>
        <v>10509.3</v>
      </c>
      <c r="H569" s="91">
        <f t="shared" ref="H569:I569" si="261">H570</f>
        <v>0</v>
      </c>
      <c r="I569" s="91">
        <f t="shared" si="261"/>
        <v>0</v>
      </c>
    </row>
    <row r="570" spans="1:9">
      <c r="A570" s="22" t="s">
        <v>267</v>
      </c>
      <c r="B570" s="3"/>
      <c r="C570" s="3" t="s">
        <v>47</v>
      </c>
      <c r="D570" s="3" t="s">
        <v>64</v>
      </c>
      <c r="E570" s="4" t="s">
        <v>268</v>
      </c>
      <c r="F570" s="3"/>
      <c r="G570" s="5">
        <f>G571</f>
        <v>10509.3</v>
      </c>
      <c r="H570" s="5">
        <f t="shared" ref="H570:I570" si="262">H571</f>
        <v>0</v>
      </c>
      <c r="I570" s="5">
        <f t="shared" si="262"/>
        <v>0</v>
      </c>
    </row>
    <row r="571" spans="1:9" ht="31.5">
      <c r="A571" s="49" t="s">
        <v>779</v>
      </c>
      <c r="B571" s="3"/>
      <c r="C571" s="3" t="s">
        <v>47</v>
      </c>
      <c r="D571" s="3" t="s">
        <v>64</v>
      </c>
      <c r="E571" s="20" t="s">
        <v>269</v>
      </c>
      <c r="F571" s="3"/>
      <c r="G571" s="5">
        <f>G572</f>
        <v>10509.3</v>
      </c>
      <c r="H571" s="5">
        <f t="shared" ref="H571:I571" si="263">H572</f>
        <v>0</v>
      </c>
      <c r="I571" s="5">
        <f t="shared" si="263"/>
        <v>0</v>
      </c>
    </row>
    <row r="572" spans="1:9" ht="31.5">
      <c r="A572" s="49" t="s">
        <v>270</v>
      </c>
      <c r="B572" s="3"/>
      <c r="C572" s="3" t="s">
        <v>47</v>
      </c>
      <c r="D572" s="3" t="s">
        <v>64</v>
      </c>
      <c r="E572" s="20" t="s">
        <v>271</v>
      </c>
      <c r="F572" s="3"/>
      <c r="G572" s="5">
        <f>G573</f>
        <v>10509.3</v>
      </c>
      <c r="H572" s="5">
        <f t="shared" ref="H572:I572" si="264">H573</f>
        <v>0</v>
      </c>
      <c r="I572" s="5">
        <f t="shared" si="264"/>
        <v>0</v>
      </c>
    </row>
    <row r="573" spans="1:9" ht="31.5">
      <c r="A573" s="21" t="s">
        <v>100</v>
      </c>
      <c r="B573" s="3"/>
      <c r="C573" s="3" t="s">
        <v>47</v>
      </c>
      <c r="D573" s="3" t="s">
        <v>64</v>
      </c>
      <c r="E573" s="20" t="s">
        <v>271</v>
      </c>
      <c r="F573" s="3" t="s">
        <v>95</v>
      </c>
      <c r="G573" s="5">
        <v>10509.3</v>
      </c>
      <c r="H573" s="5"/>
      <c r="I573" s="5"/>
    </row>
    <row r="574" spans="1:9">
      <c r="A574" s="2" t="s">
        <v>119</v>
      </c>
      <c r="B574" s="3"/>
      <c r="C574" s="184" t="s">
        <v>9</v>
      </c>
      <c r="D574" s="184"/>
      <c r="E574" s="184"/>
      <c r="F574" s="3"/>
      <c r="G574" s="5">
        <f>G575</f>
        <v>28704.5</v>
      </c>
      <c r="H574" s="5">
        <f t="shared" ref="H574:I574" si="265">H575</f>
        <v>25969.9</v>
      </c>
      <c r="I574" s="5">
        <f t="shared" si="265"/>
        <v>38400</v>
      </c>
    </row>
    <row r="575" spans="1:9">
      <c r="A575" s="2" t="s">
        <v>75</v>
      </c>
      <c r="B575" s="3"/>
      <c r="C575" s="184" t="s">
        <v>9</v>
      </c>
      <c r="D575" s="184" t="s">
        <v>17</v>
      </c>
      <c r="E575" s="184"/>
      <c r="F575" s="3"/>
      <c r="G575" s="5">
        <f>SUM(G579)</f>
        <v>28704.5</v>
      </c>
      <c r="H575" s="5">
        <f t="shared" ref="H575:I575" si="266">SUM(H579)</f>
        <v>25969.9</v>
      </c>
      <c r="I575" s="5">
        <f t="shared" si="266"/>
        <v>38400</v>
      </c>
    </row>
    <row r="576" spans="1:9" s="92" customFormat="1" ht="47.25">
      <c r="A576" s="84" t="s">
        <v>697</v>
      </c>
      <c r="B576" s="101"/>
      <c r="C576" s="89" t="s">
        <v>9</v>
      </c>
      <c r="D576" s="89" t="s">
        <v>17</v>
      </c>
      <c r="E576" s="90" t="s">
        <v>139</v>
      </c>
      <c r="F576" s="90"/>
      <c r="G576" s="91">
        <f>G577</f>
        <v>28704.5</v>
      </c>
      <c r="H576" s="91">
        <f t="shared" ref="H576:I576" si="267">H577</f>
        <v>25969.9</v>
      </c>
      <c r="I576" s="91">
        <f t="shared" si="267"/>
        <v>38400</v>
      </c>
    </row>
    <row r="577" spans="1:9">
      <c r="A577" s="183" t="s">
        <v>267</v>
      </c>
      <c r="B577" s="18"/>
      <c r="C577" s="184" t="s">
        <v>9</v>
      </c>
      <c r="D577" s="184" t="s">
        <v>17</v>
      </c>
      <c r="E577" s="20" t="s">
        <v>268</v>
      </c>
      <c r="F577" s="20"/>
      <c r="G577" s="7">
        <f>G578</f>
        <v>28704.5</v>
      </c>
      <c r="H577" s="7">
        <f t="shared" ref="H577:I577" si="268">H578</f>
        <v>25969.9</v>
      </c>
      <c r="I577" s="7">
        <f t="shared" si="268"/>
        <v>38400</v>
      </c>
    </row>
    <row r="578" spans="1:9" ht="55.5" customHeight="1">
      <c r="A578" s="21" t="s">
        <v>783</v>
      </c>
      <c r="B578" s="3"/>
      <c r="C578" s="184" t="s">
        <v>9</v>
      </c>
      <c r="D578" s="184" t="s">
        <v>17</v>
      </c>
      <c r="E578" s="20" t="s">
        <v>279</v>
      </c>
      <c r="F578" s="3"/>
      <c r="G578" s="5">
        <f>G579</f>
        <v>28704.5</v>
      </c>
      <c r="H578" s="5">
        <f t="shared" ref="H578:I578" si="269">H579</f>
        <v>25969.9</v>
      </c>
      <c r="I578" s="5">
        <f t="shared" si="269"/>
        <v>38400</v>
      </c>
    </row>
    <row r="579" spans="1:9">
      <c r="A579" s="2" t="s">
        <v>204</v>
      </c>
      <c r="B579" s="3"/>
      <c r="C579" s="184" t="s">
        <v>9</v>
      </c>
      <c r="D579" s="184" t="s">
        <v>17</v>
      </c>
      <c r="E579" s="20" t="s">
        <v>280</v>
      </c>
      <c r="F579" s="3"/>
      <c r="G579" s="5">
        <f>G580</f>
        <v>28704.5</v>
      </c>
      <c r="H579" s="5">
        <f t="shared" ref="H579:I579" si="270">H580</f>
        <v>25969.9</v>
      </c>
      <c r="I579" s="5">
        <f t="shared" si="270"/>
        <v>38400</v>
      </c>
    </row>
    <row r="580" spans="1:9" ht="31.5">
      <c r="A580" s="2" t="s">
        <v>22</v>
      </c>
      <c r="B580" s="3"/>
      <c r="C580" s="184" t="s">
        <v>9</v>
      </c>
      <c r="D580" s="184" t="s">
        <v>17</v>
      </c>
      <c r="E580" s="20" t="s">
        <v>280</v>
      </c>
      <c r="F580" s="3" t="s">
        <v>32</v>
      </c>
      <c r="G580" s="5">
        <v>28704.5</v>
      </c>
      <c r="H580" s="5">
        <f>27164.9-1195</f>
        <v>25969.9</v>
      </c>
      <c r="I580" s="5">
        <v>38400</v>
      </c>
    </row>
    <row r="581" spans="1:9">
      <c r="A581" s="183" t="s">
        <v>13</v>
      </c>
      <c r="B581" s="18"/>
      <c r="C581" s="184" t="s">
        <v>14</v>
      </c>
      <c r="D581" s="184"/>
      <c r="E581" s="20"/>
      <c r="F581" s="20"/>
      <c r="G581" s="7">
        <f>G582+G594</f>
        <v>78492.399999999994</v>
      </c>
      <c r="H581" s="7">
        <f t="shared" ref="H581:I581" si="271">H582+H594</f>
        <v>96258.3</v>
      </c>
      <c r="I581" s="7">
        <f t="shared" si="271"/>
        <v>107214.8</v>
      </c>
    </row>
    <row r="582" spans="1:9">
      <c r="A582" s="183" t="s">
        <v>76</v>
      </c>
      <c r="B582" s="18"/>
      <c r="C582" s="184" t="s">
        <v>14</v>
      </c>
      <c r="D582" s="184" t="s">
        <v>7</v>
      </c>
      <c r="E582" s="184"/>
      <c r="F582" s="184"/>
      <c r="G582" s="7">
        <f>G583</f>
        <v>78302.399999999994</v>
      </c>
      <c r="H582" s="7">
        <f t="shared" ref="H582:I582" si="272">H583</f>
        <v>92808.3</v>
      </c>
      <c r="I582" s="7">
        <f t="shared" si="272"/>
        <v>100914.8</v>
      </c>
    </row>
    <row r="583" spans="1:9" s="92" customFormat="1" ht="31.5">
      <c r="A583" s="84" t="s">
        <v>720</v>
      </c>
      <c r="B583" s="101"/>
      <c r="C583" s="89" t="s">
        <v>14</v>
      </c>
      <c r="D583" s="89" t="s">
        <v>7</v>
      </c>
      <c r="E583" s="90" t="s">
        <v>142</v>
      </c>
      <c r="F583" s="89"/>
      <c r="G583" s="91">
        <f>G584+G588</f>
        <v>78302.399999999994</v>
      </c>
      <c r="H583" s="91">
        <f t="shared" ref="H583:I583" si="273">H584+H588</f>
        <v>92808.3</v>
      </c>
      <c r="I583" s="91">
        <f t="shared" si="273"/>
        <v>100914.8</v>
      </c>
    </row>
    <row r="584" spans="1:9">
      <c r="A584" s="183" t="s">
        <v>246</v>
      </c>
      <c r="B584" s="18"/>
      <c r="C584" s="184" t="s">
        <v>14</v>
      </c>
      <c r="D584" s="184" t="s">
        <v>7</v>
      </c>
      <c r="E584" s="20" t="s">
        <v>243</v>
      </c>
      <c r="F584" s="184"/>
      <c r="G584" s="7">
        <f>G585</f>
        <v>10314.4</v>
      </c>
      <c r="H584" s="7">
        <f t="shared" ref="H584:I584" si="274">H585</f>
        <v>11222.7</v>
      </c>
      <c r="I584" s="7">
        <f t="shared" si="274"/>
        <v>11170.7</v>
      </c>
    </row>
    <row r="585" spans="1:9" ht="31.5">
      <c r="A585" s="183" t="s">
        <v>247</v>
      </c>
      <c r="B585" s="18"/>
      <c r="C585" s="184" t="s">
        <v>14</v>
      </c>
      <c r="D585" s="184" t="s">
        <v>7</v>
      </c>
      <c r="E585" s="20" t="s">
        <v>244</v>
      </c>
      <c r="F585" s="184"/>
      <c r="G585" s="7">
        <f>G586</f>
        <v>10314.4</v>
      </c>
      <c r="H585" s="7">
        <f t="shared" ref="H585:I585" si="275">H586</f>
        <v>11222.7</v>
      </c>
      <c r="I585" s="7">
        <f t="shared" si="275"/>
        <v>11170.7</v>
      </c>
    </row>
    <row r="586" spans="1:9">
      <c r="A586" s="183" t="s">
        <v>281</v>
      </c>
      <c r="B586" s="18"/>
      <c r="C586" s="184" t="s">
        <v>14</v>
      </c>
      <c r="D586" s="184" t="s">
        <v>7</v>
      </c>
      <c r="E586" s="20" t="s">
        <v>245</v>
      </c>
      <c r="F586" s="184"/>
      <c r="G586" s="7">
        <f>G587</f>
        <v>10314.4</v>
      </c>
      <c r="H586" s="7">
        <f t="shared" ref="H586:I586" si="276">H587</f>
        <v>11222.7</v>
      </c>
      <c r="I586" s="7">
        <f t="shared" si="276"/>
        <v>11170.7</v>
      </c>
    </row>
    <row r="587" spans="1:9">
      <c r="A587" s="183" t="s">
        <v>19</v>
      </c>
      <c r="B587" s="18"/>
      <c r="C587" s="184" t="s">
        <v>14</v>
      </c>
      <c r="D587" s="184" t="s">
        <v>7</v>
      </c>
      <c r="E587" s="20" t="s">
        <v>245</v>
      </c>
      <c r="F587" s="184" t="s">
        <v>39</v>
      </c>
      <c r="G587" s="7">
        <v>10314.4</v>
      </c>
      <c r="H587" s="7">
        <v>11222.7</v>
      </c>
      <c r="I587" s="7">
        <v>11170.7</v>
      </c>
    </row>
    <row r="588" spans="1:9">
      <c r="A588" s="183" t="s">
        <v>147</v>
      </c>
      <c r="B588" s="18"/>
      <c r="C588" s="184" t="s">
        <v>14</v>
      </c>
      <c r="D588" s="184" t="s">
        <v>7</v>
      </c>
      <c r="E588" s="20" t="s">
        <v>144</v>
      </c>
      <c r="F588" s="184"/>
      <c r="G588" s="7">
        <f>G589</f>
        <v>67988</v>
      </c>
      <c r="H588" s="7">
        <f t="shared" ref="H588:I588" si="277">H589</f>
        <v>81585.600000000006</v>
      </c>
      <c r="I588" s="7">
        <f t="shared" si="277"/>
        <v>89744.1</v>
      </c>
    </row>
    <row r="589" spans="1:9" ht="63">
      <c r="A589" s="183" t="s">
        <v>740</v>
      </c>
      <c r="B589" s="18"/>
      <c r="C589" s="184" t="s">
        <v>14</v>
      </c>
      <c r="D589" s="184" t="s">
        <v>7</v>
      </c>
      <c r="E589" s="20" t="s">
        <v>188</v>
      </c>
      <c r="F589" s="20"/>
      <c r="G589" s="7">
        <f>SUM(G590+G592)</f>
        <v>67988</v>
      </c>
      <c r="H589" s="7">
        <f>SUM(H590+H592)</f>
        <v>81585.600000000006</v>
      </c>
      <c r="I589" s="7">
        <f>SUM(I590+I592)</f>
        <v>89744.1</v>
      </c>
    </row>
    <row r="590" spans="1:9" ht="71.25" customHeight="1">
      <c r="A590" s="2" t="s">
        <v>581</v>
      </c>
      <c r="B590" s="18"/>
      <c r="C590" s="184" t="s">
        <v>14</v>
      </c>
      <c r="D590" s="184" t="s">
        <v>7</v>
      </c>
      <c r="E590" s="20" t="s">
        <v>189</v>
      </c>
      <c r="F590" s="20"/>
      <c r="G590" s="7">
        <f>SUM(G591)</f>
        <v>67988</v>
      </c>
      <c r="H590" s="7">
        <f>SUM(H591)</f>
        <v>54390.400000000001</v>
      </c>
      <c r="I590" s="7">
        <f>SUM(I591)</f>
        <v>62548.9</v>
      </c>
    </row>
    <row r="591" spans="1:9" ht="31.5">
      <c r="A591" s="2" t="s">
        <v>100</v>
      </c>
      <c r="B591" s="18"/>
      <c r="C591" s="184" t="s">
        <v>14</v>
      </c>
      <c r="D591" s="184" t="s">
        <v>7</v>
      </c>
      <c r="E591" s="20" t="s">
        <v>189</v>
      </c>
      <c r="F591" s="20">
        <v>400</v>
      </c>
      <c r="G591" s="7">
        <v>67988</v>
      </c>
      <c r="H591" s="7">
        <v>54390.400000000001</v>
      </c>
      <c r="I591" s="7">
        <v>62548.9</v>
      </c>
    </row>
    <row r="592" spans="1:9" ht="47.25">
      <c r="A592" s="183" t="s">
        <v>96</v>
      </c>
      <c r="B592" s="18"/>
      <c r="C592" s="184" t="s">
        <v>14</v>
      </c>
      <c r="D592" s="184" t="s">
        <v>7</v>
      </c>
      <c r="E592" s="184" t="s">
        <v>190</v>
      </c>
      <c r="F592" s="20"/>
      <c r="G592" s="7">
        <f>SUM(G593)</f>
        <v>0</v>
      </c>
      <c r="H592" s="7">
        <f>SUM(H593)</f>
        <v>27195.200000000001</v>
      </c>
      <c r="I592" s="7">
        <f>SUM(I593)</f>
        <v>27195.200000000001</v>
      </c>
    </row>
    <row r="593" spans="1:9" ht="31.5">
      <c r="A593" s="2" t="s">
        <v>100</v>
      </c>
      <c r="B593" s="18"/>
      <c r="C593" s="184" t="s">
        <v>14</v>
      </c>
      <c r="D593" s="184" t="s">
        <v>7</v>
      </c>
      <c r="E593" s="184" t="s">
        <v>190</v>
      </c>
      <c r="F593" s="184" t="s">
        <v>95</v>
      </c>
      <c r="G593" s="7"/>
      <c r="H593" s="7">
        <v>27195.200000000001</v>
      </c>
      <c r="I593" s="7">
        <v>27195.200000000001</v>
      </c>
    </row>
    <row r="594" spans="1:9">
      <c r="A594" s="183" t="s">
        <v>25</v>
      </c>
      <c r="B594" s="18"/>
      <c r="C594" s="184" t="s">
        <v>14</v>
      </c>
      <c r="D594" s="184" t="s">
        <v>26</v>
      </c>
      <c r="E594" s="20"/>
      <c r="F594" s="20"/>
      <c r="G594" s="7">
        <f>G600+G595</f>
        <v>190</v>
      </c>
      <c r="H594" s="7">
        <f t="shared" ref="H594:I594" si="278">H600+H595</f>
        <v>3450</v>
      </c>
      <c r="I594" s="7">
        <f t="shared" si="278"/>
        <v>6300</v>
      </c>
    </row>
    <row r="595" spans="1:9" ht="31.5">
      <c r="A595" s="84" t="s">
        <v>720</v>
      </c>
      <c r="B595" s="18"/>
      <c r="C595" s="184" t="s">
        <v>14</v>
      </c>
      <c r="D595" s="184" t="s">
        <v>26</v>
      </c>
      <c r="E595" s="20" t="s">
        <v>142</v>
      </c>
      <c r="F595" s="20"/>
      <c r="G595" s="7">
        <f t="shared" ref="G595:I598" si="279">G596</f>
        <v>0</v>
      </c>
      <c r="H595" s="7">
        <f t="shared" si="279"/>
        <v>2850</v>
      </c>
      <c r="I595" s="7">
        <f t="shared" si="279"/>
        <v>5700</v>
      </c>
    </row>
    <row r="596" spans="1:9">
      <c r="A596" s="183" t="s">
        <v>147</v>
      </c>
      <c r="B596" s="18"/>
      <c r="C596" s="184" t="s">
        <v>14</v>
      </c>
      <c r="D596" s="184" t="s">
        <v>26</v>
      </c>
      <c r="E596" s="20" t="s">
        <v>144</v>
      </c>
      <c r="F596" s="20"/>
      <c r="G596" s="7">
        <f t="shared" si="279"/>
        <v>0</v>
      </c>
      <c r="H596" s="7">
        <f t="shared" si="279"/>
        <v>2850</v>
      </c>
      <c r="I596" s="7">
        <f t="shared" si="279"/>
        <v>5700</v>
      </c>
    </row>
    <row r="597" spans="1:9" ht="63">
      <c r="A597" s="183" t="s">
        <v>797</v>
      </c>
      <c r="B597" s="18"/>
      <c r="C597" s="184" t="s">
        <v>14</v>
      </c>
      <c r="D597" s="184" t="s">
        <v>26</v>
      </c>
      <c r="E597" s="20" t="s">
        <v>798</v>
      </c>
      <c r="F597" s="20"/>
      <c r="G597" s="7">
        <f t="shared" si="279"/>
        <v>0</v>
      </c>
      <c r="H597" s="7">
        <f t="shared" si="279"/>
        <v>2850</v>
      </c>
      <c r="I597" s="7">
        <f t="shared" si="279"/>
        <v>5700</v>
      </c>
    </row>
    <row r="598" spans="1:9">
      <c r="A598" s="183" t="s">
        <v>18</v>
      </c>
      <c r="B598" s="18"/>
      <c r="C598" s="184" t="s">
        <v>14</v>
      </c>
      <c r="D598" s="184" t="s">
        <v>26</v>
      </c>
      <c r="E598" s="20" t="s">
        <v>799</v>
      </c>
      <c r="F598" s="20"/>
      <c r="G598" s="7">
        <f t="shared" si="279"/>
        <v>0</v>
      </c>
      <c r="H598" s="7">
        <f t="shared" si="279"/>
        <v>2850</v>
      </c>
      <c r="I598" s="7">
        <f t="shared" si="279"/>
        <v>5700</v>
      </c>
    </row>
    <row r="599" spans="1:9" ht="31.5">
      <c r="A599" s="2" t="s">
        <v>100</v>
      </c>
      <c r="B599" s="18"/>
      <c r="C599" s="184" t="s">
        <v>14</v>
      </c>
      <c r="D599" s="184" t="s">
        <v>26</v>
      </c>
      <c r="E599" s="20" t="s">
        <v>799</v>
      </c>
      <c r="F599" s="20">
        <v>400</v>
      </c>
      <c r="G599" s="7"/>
      <c r="H599" s="7">
        <v>2850</v>
      </c>
      <c r="I599" s="7">
        <v>5700</v>
      </c>
    </row>
    <row r="600" spans="1:9" s="92" customFormat="1" ht="31.5">
      <c r="A600" s="84" t="s">
        <v>709</v>
      </c>
      <c r="B600" s="88"/>
      <c r="C600" s="89" t="s">
        <v>14</v>
      </c>
      <c r="D600" s="89" t="s">
        <v>26</v>
      </c>
      <c r="E600" s="90" t="s">
        <v>191</v>
      </c>
      <c r="F600" s="90"/>
      <c r="G600" s="91">
        <f>SUM(G601)</f>
        <v>190</v>
      </c>
      <c r="H600" s="91">
        <f t="shared" ref="H600:I600" si="280">SUM(H601)</f>
        <v>600</v>
      </c>
      <c r="I600" s="91">
        <f t="shared" si="280"/>
        <v>600</v>
      </c>
    </row>
    <row r="601" spans="1:9">
      <c r="A601" s="183" t="s">
        <v>147</v>
      </c>
      <c r="B601" s="23"/>
      <c r="C601" s="184" t="s">
        <v>14</v>
      </c>
      <c r="D601" s="184" t="s">
        <v>26</v>
      </c>
      <c r="E601" s="20" t="s">
        <v>192</v>
      </c>
      <c r="F601" s="20"/>
      <c r="G601" s="7">
        <f>G602</f>
        <v>190</v>
      </c>
      <c r="H601" s="7">
        <f t="shared" ref="H601:I601" si="281">H602</f>
        <v>600</v>
      </c>
      <c r="I601" s="7">
        <f t="shared" si="281"/>
        <v>600</v>
      </c>
    </row>
    <row r="602" spans="1:9" ht="47.25">
      <c r="A602" s="183" t="s">
        <v>767</v>
      </c>
      <c r="B602" s="23"/>
      <c r="C602" s="184" t="s">
        <v>14</v>
      </c>
      <c r="D602" s="184" t="s">
        <v>26</v>
      </c>
      <c r="E602" s="20" t="s">
        <v>207</v>
      </c>
      <c r="F602" s="20"/>
      <c r="G602" s="7">
        <f>SUM(G603)</f>
        <v>190</v>
      </c>
      <c r="H602" s="7">
        <f t="shared" ref="H602:I603" si="282">SUM(H603)</f>
        <v>600</v>
      </c>
      <c r="I602" s="7">
        <f t="shared" si="282"/>
        <v>600</v>
      </c>
    </row>
    <row r="603" spans="1:9">
      <c r="A603" s="183" t="s">
        <v>18</v>
      </c>
      <c r="B603" s="106"/>
      <c r="C603" s="184" t="s">
        <v>14</v>
      </c>
      <c r="D603" s="184" t="s">
        <v>26</v>
      </c>
      <c r="E603" s="20" t="s">
        <v>232</v>
      </c>
      <c r="F603" s="20"/>
      <c r="G603" s="7">
        <f>SUM(G604)</f>
        <v>190</v>
      </c>
      <c r="H603" s="7">
        <f t="shared" si="282"/>
        <v>600</v>
      </c>
      <c r="I603" s="7">
        <f t="shared" si="282"/>
        <v>600</v>
      </c>
    </row>
    <row r="604" spans="1:9" ht="31.5">
      <c r="A604" s="22" t="s">
        <v>90</v>
      </c>
      <c r="B604" s="106"/>
      <c r="C604" s="184" t="s">
        <v>14</v>
      </c>
      <c r="D604" s="184" t="s">
        <v>26</v>
      </c>
      <c r="E604" s="20" t="s">
        <v>232</v>
      </c>
      <c r="F604" s="20">
        <v>600</v>
      </c>
      <c r="G604" s="7">
        <v>190</v>
      </c>
      <c r="H604" s="7">
        <v>600</v>
      </c>
      <c r="I604" s="7">
        <v>600</v>
      </c>
    </row>
    <row r="605" spans="1:9">
      <c r="A605" s="2" t="s">
        <v>98</v>
      </c>
      <c r="B605" s="3"/>
      <c r="C605" s="184" t="s">
        <v>62</v>
      </c>
      <c r="D605" s="184" t="s">
        <v>15</v>
      </c>
      <c r="E605" s="184"/>
      <c r="F605" s="184"/>
      <c r="G605" s="7">
        <f>SUM(G606)</f>
        <v>26814.400000000001</v>
      </c>
      <c r="H605" s="7">
        <f t="shared" ref="H605:I605" si="283">SUM(H606)</f>
        <v>864.3</v>
      </c>
      <c r="I605" s="7">
        <f t="shared" si="283"/>
        <v>0</v>
      </c>
    </row>
    <row r="606" spans="1:9">
      <c r="A606" s="107" t="s">
        <v>80</v>
      </c>
      <c r="B606" s="3"/>
      <c r="C606" s="184" t="s">
        <v>62</v>
      </c>
      <c r="D606" s="184" t="s">
        <v>61</v>
      </c>
      <c r="E606" s="184"/>
      <c r="F606" s="184"/>
      <c r="G606" s="7">
        <f>G607</f>
        <v>26814.400000000001</v>
      </c>
      <c r="H606" s="7">
        <f t="shared" ref="H606:I607" si="284">H607</f>
        <v>864.3</v>
      </c>
      <c r="I606" s="7">
        <f t="shared" si="284"/>
        <v>0</v>
      </c>
    </row>
    <row r="607" spans="1:9" s="92" customFormat="1" ht="47.25">
      <c r="A607" s="84" t="s">
        <v>697</v>
      </c>
      <c r="B607" s="101"/>
      <c r="C607" s="89" t="s">
        <v>62</v>
      </c>
      <c r="D607" s="89" t="s">
        <v>61</v>
      </c>
      <c r="E607" s="90" t="s">
        <v>139</v>
      </c>
      <c r="F607" s="90"/>
      <c r="G607" s="91">
        <f>G608</f>
        <v>26814.400000000001</v>
      </c>
      <c r="H607" s="91">
        <f t="shared" si="284"/>
        <v>864.3</v>
      </c>
      <c r="I607" s="91">
        <f t="shared" si="284"/>
        <v>0</v>
      </c>
    </row>
    <row r="608" spans="1:9">
      <c r="A608" s="22" t="s">
        <v>267</v>
      </c>
      <c r="B608" s="3"/>
      <c r="C608" s="3" t="s">
        <v>62</v>
      </c>
      <c r="D608" s="3" t="s">
        <v>61</v>
      </c>
      <c r="E608" s="4" t="s">
        <v>268</v>
      </c>
      <c r="F608" s="3"/>
      <c r="G608" s="5">
        <f>G609</f>
        <v>26814.400000000001</v>
      </c>
      <c r="H608" s="5">
        <f t="shared" ref="H608:I608" si="285">H609</f>
        <v>864.3</v>
      </c>
      <c r="I608" s="5">
        <f t="shared" si="285"/>
        <v>0</v>
      </c>
    </row>
    <row r="609" spans="1:9" ht="31.5">
      <c r="A609" s="49" t="s">
        <v>779</v>
      </c>
      <c r="B609" s="3"/>
      <c r="C609" s="3" t="s">
        <v>62</v>
      </c>
      <c r="D609" s="3" t="s">
        <v>61</v>
      </c>
      <c r="E609" s="20" t="s">
        <v>269</v>
      </c>
      <c r="F609" s="3"/>
      <c r="G609" s="5">
        <f>G610</f>
        <v>26814.400000000001</v>
      </c>
      <c r="H609" s="5">
        <f t="shared" ref="H609:I609" si="286">H610</f>
        <v>864.3</v>
      </c>
      <c r="I609" s="5">
        <f t="shared" si="286"/>
        <v>0</v>
      </c>
    </row>
    <row r="610" spans="1:9" ht="31.5">
      <c r="A610" s="49" t="s">
        <v>270</v>
      </c>
      <c r="B610" s="3"/>
      <c r="C610" s="3" t="s">
        <v>62</v>
      </c>
      <c r="D610" s="3" t="s">
        <v>61</v>
      </c>
      <c r="E610" s="20" t="s">
        <v>271</v>
      </c>
      <c r="F610" s="3"/>
      <c r="G610" s="5">
        <f>G611</f>
        <v>26814.400000000001</v>
      </c>
      <c r="H610" s="5">
        <f t="shared" ref="H610:I610" si="287">H611</f>
        <v>864.3</v>
      </c>
      <c r="I610" s="5">
        <f t="shared" si="287"/>
        <v>0</v>
      </c>
    </row>
    <row r="611" spans="1:9" ht="31.5">
      <c r="A611" s="21" t="s">
        <v>100</v>
      </c>
      <c r="B611" s="3"/>
      <c r="C611" s="3" t="s">
        <v>62</v>
      </c>
      <c r="D611" s="3" t="s">
        <v>61</v>
      </c>
      <c r="E611" s="20" t="s">
        <v>271</v>
      </c>
      <c r="F611" s="3" t="s">
        <v>95</v>
      </c>
      <c r="G611" s="5">
        <v>26814.400000000001</v>
      </c>
      <c r="H611" s="5">
        <v>864.3</v>
      </c>
      <c r="I611" s="48"/>
    </row>
    <row r="612" spans="1:9" ht="31.5">
      <c r="A612" s="60" t="s">
        <v>683</v>
      </c>
      <c r="B612" s="61" t="s">
        <v>87</v>
      </c>
      <c r="C612" s="61"/>
      <c r="D612" s="61"/>
      <c r="E612" s="61"/>
      <c r="F612" s="61"/>
      <c r="G612" s="62">
        <f>G613+G640+G645+G652+G657</f>
        <v>310751.40000000002</v>
      </c>
      <c r="H612" s="62">
        <f t="shared" ref="H612:I612" si="288">H613+H640+H645+H652+H657</f>
        <v>174352.70000000004</v>
      </c>
      <c r="I612" s="62">
        <f t="shared" si="288"/>
        <v>165497</v>
      </c>
    </row>
    <row r="613" spans="1:9">
      <c r="A613" s="183" t="s">
        <v>29</v>
      </c>
      <c r="B613" s="3"/>
      <c r="C613" s="184" t="s">
        <v>17</v>
      </c>
      <c r="D613" s="184"/>
      <c r="E613" s="184"/>
      <c r="F613" s="20"/>
      <c r="G613" s="7">
        <f>SUM(G614+G621+G625)</f>
        <v>156406.10000000003</v>
      </c>
      <c r="H613" s="7">
        <f>SUM(H614+H621+H625)</f>
        <v>133755.30000000002</v>
      </c>
      <c r="I613" s="7">
        <f>SUM(I614+I621+I625)</f>
        <v>124761</v>
      </c>
    </row>
    <row r="614" spans="1:9" ht="31.5">
      <c r="A614" s="183" t="s">
        <v>40</v>
      </c>
      <c r="B614" s="3"/>
      <c r="C614" s="184" t="s">
        <v>17</v>
      </c>
      <c r="D614" s="184" t="s">
        <v>26</v>
      </c>
      <c r="E614" s="20"/>
      <c r="F614" s="20"/>
      <c r="G614" s="7">
        <f t="shared" ref="G614:I614" si="289">SUM(G615)</f>
        <v>69107.200000000012</v>
      </c>
      <c r="H614" s="7">
        <f t="shared" si="289"/>
        <v>72128.700000000012</v>
      </c>
      <c r="I614" s="7">
        <f t="shared" si="289"/>
        <v>72128.700000000012</v>
      </c>
    </row>
    <row r="615" spans="1:9" s="92" customFormat="1" ht="31.5">
      <c r="A615" s="84" t="s">
        <v>708</v>
      </c>
      <c r="B615" s="93"/>
      <c r="C615" s="89" t="s">
        <v>17</v>
      </c>
      <c r="D615" s="89" t="s">
        <v>26</v>
      </c>
      <c r="E615" s="90" t="s">
        <v>193</v>
      </c>
      <c r="F615" s="90"/>
      <c r="G615" s="91">
        <f>G616</f>
        <v>69107.200000000012</v>
      </c>
      <c r="H615" s="91">
        <f t="shared" ref="H615:I615" si="290">H616</f>
        <v>72128.700000000012</v>
      </c>
      <c r="I615" s="91">
        <f t="shared" si="290"/>
        <v>72128.700000000012</v>
      </c>
    </row>
    <row r="616" spans="1:9">
      <c r="A616" s="183" t="s">
        <v>147</v>
      </c>
      <c r="B616" s="3"/>
      <c r="C616" s="184" t="s">
        <v>17</v>
      </c>
      <c r="D616" s="184" t="s">
        <v>26</v>
      </c>
      <c r="E616" s="20" t="s">
        <v>194</v>
      </c>
      <c r="F616" s="20"/>
      <c r="G616" s="7">
        <f>G617</f>
        <v>69107.200000000012</v>
      </c>
      <c r="H616" s="7">
        <f t="shared" ref="H616:I616" si="291">H617</f>
        <v>72128.700000000012</v>
      </c>
      <c r="I616" s="7">
        <f t="shared" si="291"/>
        <v>72128.700000000012</v>
      </c>
    </row>
    <row r="617" spans="1:9" ht="31.5">
      <c r="A617" s="183" t="s">
        <v>735</v>
      </c>
      <c r="B617" s="3"/>
      <c r="C617" s="184" t="s">
        <v>17</v>
      </c>
      <c r="D617" s="184" t="s">
        <v>26</v>
      </c>
      <c r="E617" s="20" t="s">
        <v>195</v>
      </c>
      <c r="F617" s="20"/>
      <c r="G617" s="7">
        <f>G618</f>
        <v>69107.200000000012</v>
      </c>
      <c r="H617" s="7">
        <f t="shared" ref="H617:I617" si="292">H618</f>
        <v>72128.700000000012</v>
      </c>
      <c r="I617" s="7">
        <f t="shared" si="292"/>
        <v>72128.700000000012</v>
      </c>
    </row>
    <row r="618" spans="1:9">
      <c r="A618" s="183" t="s">
        <v>27</v>
      </c>
      <c r="B618" s="3"/>
      <c r="C618" s="184" t="s">
        <v>17</v>
      </c>
      <c r="D618" s="184" t="s">
        <v>26</v>
      </c>
      <c r="E618" s="184" t="s">
        <v>196</v>
      </c>
      <c r="F618" s="184"/>
      <c r="G618" s="7">
        <f>SUM(G619:G620)</f>
        <v>69107.200000000012</v>
      </c>
      <c r="H618" s="7">
        <f>SUM(H619:H620)</f>
        <v>72128.700000000012</v>
      </c>
      <c r="I618" s="7">
        <f>SUM(I619:I620)</f>
        <v>72128.700000000012</v>
      </c>
    </row>
    <row r="619" spans="1:9" ht="47.25">
      <c r="A619" s="2" t="s">
        <v>21</v>
      </c>
      <c r="B619" s="3"/>
      <c r="C619" s="184" t="s">
        <v>17</v>
      </c>
      <c r="D619" s="184" t="s">
        <v>26</v>
      </c>
      <c r="E619" s="184" t="s">
        <v>196</v>
      </c>
      <c r="F619" s="184" t="s">
        <v>31</v>
      </c>
      <c r="G619" s="7">
        <v>69090.600000000006</v>
      </c>
      <c r="H619" s="7">
        <v>72112.100000000006</v>
      </c>
      <c r="I619" s="7">
        <v>72112.100000000006</v>
      </c>
    </row>
    <row r="620" spans="1:9" ht="31.5">
      <c r="A620" s="183" t="s">
        <v>22</v>
      </c>
      <c r="B620" s="3"/>
      <c r="C620" s="184" t="s">
        <v>17</v>
      </c>
      <c r="D620" s="184" t="s">
        <v>26</v>
      </c>
      <c r="E620" s="184" t="s">
        <v>196</v>
      </c>
      <c r="F620" s="184" t="s">
        <v>32</v>
      </c>
      <c r="G620" s="7">
        <v>16.600000000000001</v>
      </c>
      <c r="H620" s="7">
        <v>16.600000000000001</v>
      </c>
      <c r="I620" s="7">
        <v>16.600000000000001</v>
      </c>
    </row>
    <row r="621" spans="1:9">
      <c r="A621" s="183" t="s">
        <v>50</v>
      </c>
      <c r="B621" s="3"/>
      <c r="C621" s="184" t="s">
        <v>17</v>
      </c>
      <c r="D621" s="184" t="s">
        <v>62</v>
      </c>
      <c r="E621" s="184"/>
      <c r="F621" s="20"/>
      <c r="G621" s="7">
        <f t="shared" ref="G621:I623" si="293">SUM(G622)</f>
        <v>1228.3</v>
      </c>
      <c r="H621" s="7">
        <f t="shared" si="293"/>
        <v>5000</v>
      </c>
      <c r="I621" s="7">
        <f t="shared" si="293"/>
        <v>5000</v>
      </c>
    </row>
    <row r="622" spans="1:9">
      <c r="A622" s="183" t="s">
        <v>121</v>
      </c>
      <c r="B622" s="3"/>
      <c r="C622" s="184" t="s">
        <v>17</v>
      </c>
      <c r="D622" s="184" t="s">
        <v>62</v>
      </c>
      <c r="E622" s="184" t="s">
        <v>83</v>
      </c>
      <c r="F622" s="20"/>
      <c r="G622" s="7">
        <f t="shared" si="293"/>
        <v>1228.3</v>
      </c>
      <c r="H622" s="7">
        <f t="shared" si="293"/>
        <v>5000</v>
      </c>
      <c r="I622" s="7">
        <f t="shared" si="293"/>
        <v>5000</v>
      </c>
    </row>
    <row r="623" spans="1:9" ht="31.5">
      <c r="A623" s="183" t="s">
        <v>721</v>
      </c>
      <c r="B623" s="3"/>
      <c r="C623" s="184" t="s">
        <v>17</v>
      </c>
      <c r="D623" s="184" t="s">
        <v>62</v>
      </c>
      <c r="E623" s="184" t="s">
        <v>84</v>
      </c>
      <c r="F623" s="20"/>
      <c r="G623" s="7">
        <f t="shared" si="293"/>
        <v>1228.3</v>
      </c>
      <c r="H623" s="7">
        <f t="shared" si="293"/>
        <v>5000</v>
      </c>
      <c r="I623" s="7">
        <f t="shared" si="293"/>
        <v>5000</v>
      </c>
    </row>
    <row r="624" spans="1:9">
      <c r="A624" s="183" t="s">
        <v>10</v>
      </c>
      <c r="B624" s="3"/>
      <c r="C624" s="184" t="s">
        <v>17</v>
      </c>
      <c r="D624" s="184" t="s">
        <v>62</v>
      </c>
      <c r="E624" s="184" t="s">
        <v>84</v>
      </c>
      <c r="F624" s="20">
        <v>800</v>
      </c>
      <c r="G624" s="7">
        <v>1228.3</v>
      </c>
      <c r="H624" s="7">
        <v>5000</v>
      </c>
      <c r="I624" s="7">
        <v>5000</v>
      </c>
    </row>
    <row r="625" spans="1:9">
      <c r="A625" s="183" t="s">
        <v>33</v>
      </c>
      <c r="B625" s="3"/>
      <c r="C625" s="184" t="s">
        <v>17</v>
      </c>
      <c r="D625" s="184" t="s">
        <v>34</v>
      </c>
      <c r="E625" s="184"/>
      <c r="F625" s="20"/>
      <c r="G625" s="7">
        <f>SUM(G626)+G637</f>
        <v>86070.6</v>
      </c>
      <c r="H625" s="7">
        <f>SUM(H626)+H637</f>
        <v>56626.6</v>
      </c>
      <c r="I625" s="7">
        <f>SUM(I626)+I637</f>
        <v>47632.299999999996</v>
      </c>
    </row>
    <row r="626" spans="1:9" s="92" customFormat="1" ht="31.5">
      <c r="A626" s="84" t="s">
        <v>708</v>
      </c>
      <c r="B626" s="93"/>
      <c r="C626" s="89" t="s">
        <v>17</v>
      </c>
      <c r="D626" s="89" t="s">
        <v>34</v>
      </c>
      <c r="E626" s="90" t="s">
        <v>193</v>
      </c>
      <c r="F626" s="90"/>
      <c r="G626" s="91">
        <f>G627</f>
        <v>24190.6</v>
      </c>
      <c r="H626" s="91">
        <f t="shared" ref="H626:I626" si="294">H627</f>
        <v>43144.1</v>
      </c>
      <c r="I626" s="91">
        <f t="shared" si="294"/>
        <v>43144.1</v>
      </c>
    </row>
    <row r="627" spans="1:9">
      <c r="A627" s="183" t="s">
        <v>147</v>
      </c>
      <c r="B627" s="3"/>
      <c r="C627" s="184" t="s">
        <v>17</v>
      </c>
      <c r="D627" s="184" t="s">
        <v>34</v>
      </c>
      <c r="E627" s="20" t="s">
        <v>194</v>
      </c>
      <c r="F627" s="20"/>
      <c r="G627" s="7">
        <f>G628</f>
        <v>24190.6</v>
      </c>
      <c r="H627" s="7">
        <f t="shared" ref="H627:I627" si="295">H628</f>
        <v>43144.1</v>
      </c>
      <c r="I627" s="7">
        <f t="shared" si="295"/>
        <v>43144.1</v>
      </c>
    </row>
    <row r="628" spans="1:9" ht="31.5">
      <c r="A628" s="183" t="s">
        <v>735</v>
      </c>
      <c r="B628" s="3"/>
      <c r="C628" s="184" t="s">
        <v>17</v>
      </c>
      <c r="D628" s="184" t="s">
        <v>34</v>
      </c>
      <c r="E628" s="20" t="s">
        <v>195</v>
      </c>
      <c r="F628" s="20"/>
      <c r="G628" s="7">
        <f>G629+G632+G634</f>
        <v>24190.6</v>
      </c>
      <c r="H628" s="7">
        <f t="shared" ref="H628:I628" si="296">H629+H632+H634</f>
        <v>43144.1</v>
      </c>
      <c r="I628" s="7">
        <f t="shared" si="296"/>
        <v>43144.1</v>
      </c>
    </row>
    <row r="629" spans="1:9">
      <c r="A629" s="183" t="s">
        <v>35</v>
      </c>
      <c r="B629" s="3"/>
      <c r="C629" s="184" t="s">
        <v>17</v>
      </c>
      <c r="D629" s="184" t="s">
        <v>34</v>
      </c>
      <c r="E629" s="20" t="s">
        <v>197</v>
      </c>
      <c r="F629" s="20"/>
      <c r="G629" s="7">
        <f>SUM(G630:G631)</f>
        <v>254.10000000000002</v>
      </c>
      <c r="H629" s="7">
        <f>SUM(H630:H631)</f>
        <v>252.70000000000002</v>
      </c>
      <c r="I629" s="7">
        <f>SUM(I630:I631)</f>
        <v>252.70000000000002</v>
      </c>
    </row>
    <row r="630" spans="1:9" ht="31.5">
      <c r="A630" s="183" t="s">
        <v>22</v>
      </c>
      <c r="B630" s="3"/>
      <c r="C630" s="184" t="s">
        <v>17</v>
      </c>
      <c r="D630" s="184" t="s">
        <v>34</v>
      </c>
      <c r="E630" s="20" t="s">
        <v>197</v>
      </c>
      <c r="F630" s="20">
        <v>200</v>
      </c>
      <c r="G630" s="7">
        <v>251.3</v>
      </c>
      <c r="H630" s="7">
        <v>251.3</v>
      </c>
      <c r="I630" s="7">
        <v>251.3</v>
      </c>
    </row>
    <row r="631" spans="1:9">
      <c r="A631" s="183" t="s">
        <v>10</v>
      </c>
      <c r="B631" s="3"/>
      <c r="C631" s="184" t="s">
        <v>17</v>
      </c>
      <c r="D631" s="184" t="s">
        <v>34</v>
      </c>
      <c r="E631" s="20" t="s">
        <v>197</v>
      </c>
      <c r="F631" s="20">
        <v>800</v>
      </c>
      <c r="G631" s="7">
        <v>2.8</v>
      </c>
      <c r="H631" s="7">
        <v>1.4</v>
      </c>
      <c r="I631" s="7">
        <v>1.4</v>
      </c>
    </row>
    <row r="632" spans="1:9" ht="31.5">
      <c r="A632" s="183" t="s">
        <v>37</v>
      </c>
      <c r="B632" s="3"/>
      <c r="C632" s="184" t="s">
        <v>17</v>
      </c>
      <c r="D632" s="184" t="s">
        <v>34</v>
      </c>
      <c r="E632" s="20" t="s">
        <v>198</v>
      </c>
      <c r="F632" s="20"/>
      <c r="G632" s="7">
        <f>SUM(G633)</f>
        <v>333.7</v>
      </c>
      <c r="H632" s="7">
        <f>SUM(H633)</f>
        <v>333.7</v>
      </c>
      <c r="I632" s="7">
        <f>SUM(I633)</f>
        <v>333.7</v>
      </c>
    </row>
    <row r="633" spans="1:9" ht="31.5">
      <c r="A633" s="183" t="s">
        <v>22</v>
      </c>
      <c r="B633" s="3"/>
      <c r="C633" s="184" t="s">
        <v>17</v>
      </c>
      <c r="D633" s="184" t="s">
        <v>34</v>
      </c>
      <c r="E633" s="20" t="s">
        <v>198</v>
      </c>
      <c r="F633" s="20">
        <v>200</v>
      </c>
      <c r="G633" s="7">
        <v>333.7</v>
      </c>
      <c r="H633" s="7">
        <v>333.7</v>
      </c>
      <c r="I633" s="7">
        <v>333.7</v>
      </c>
    </row>
    <row r="634" spans="1:9" ht="31.5">
      <c r="A634" s="183" t="s">
        <v>38</v>
      </c>
      <c r="B634" s="3"/>
      <c r="C634" s="184" t="s">
        <v>17</v>
      </c>
      <c r="D634" s="184" t="s">
        <v>34</v>
      </c>
      <c r="E634" s="20" t="s">
        <v>199</v>
      </c>
      <c r="F634" s="20"/>
      <c r="G634" s="7">
        <f>G635+G636</f>
        <v>23602.799999999999</v>
      </c>
      <c r="H634" s="7">
        <f t="shared" ref="H634:I634" si="297">H635+H636</f>
        <v>42557.7</v>
      </c>
      <c r="I634" s="7">
        <f t="shared" si="297"/>
        <v>42557.7</v>
      </c>
    </row>
    <row r="635" spans="1:9" ht="31.5">
      <c r="A635" s="183" t="s">
        <v>22</v>
      </c>
      <c r="B635" s="3"/>
      <c r="C635" s="184" t="s">
        <v>17</v>
      </c>
      <c r="D635" s="184" t="s">
        <v>34</v>
      </c>
      <c r="E635" s="20" t="s">
        <v>199</v>
      </c>
      <c r="F635" s="20">
        <v>200</v>
      </c>
      <c r="G635" s="7">
        <v>23602.2</v>
      </c>
      <c r="H635" s="7">
        <v>42557.7</v>
      </c>
      <c r="I635" s="7">
        <v>42557.7</v>
      </c>
    </row>
    <row r="636" spans="1:9">
      <c r="A636" s="216" t="s">
        <v>10</v>
      </c>
      <c r="B636" s="3"/>
      <c r="C636" s="217" t="s">
        <v>17</v>
      </c>
      <c r="D636" s="217" t="s">
        <v>34</v>
      </c>
      <c r="E636" s="20" t="s">
        <v>199</v>
      </c>
      <c r="F636" s="20">
        <v>800</v>
      </c>
      <c r="G636" s="7">
        <v>0.6</v>
      </c>
      <c r="H636" s="7"/>
      <c r="I636" s="7"/>
    </row>
    <row r="637" spans="1:9">
      <c r="A637" s="183" t="s">
        <v>121</v>
      </c>
      <c r="B637" s="3"/>
      <c r="C637" s="184" t="s">
        <v>17</v>
      </c>
      <c r="D637" s="184" t="s">
        <v>34</v>
      </c>
      <c r="E637" s="184" t="s">
        <v>83</v>
      </c>
      <c r="F637" s="20"/>
      <c r="G637" s="7">
        <f t="shared" ref="G637:I638" si="298">SUM(G638)</f>
        <v>61880</v>
      </c>
      <c r="H637" s="7">
        <f t="shared" si="298"/>
        <v>13482.5</v>
      </c>
      <c r="I637" s="7">
        <f t="shared" si="298"/>
        <v>4488.1999999999971</v>
      </c>
    </row>
    <row r="638" spans="1:9" ht="47.25">
      <c r="A638" s="183" t="s">
        <v>736</v>
      </c>
      <c r="B638" s="3"/>
      <c r="C638" s="184" t="s">
        <v>17</v>
      </c>
      <c r="D638" s="184" t="s">
        <v>34</v>
      </c>
      <c r="E638" s="184" t="s">
        <v>85</v>
      </c>
      <c r="F638" s="20"/>
      <c r="G638" s="7">
        <f t="shared" si="298"/>
        <v>61880</v>
      </c>
      <c r="H638" s="7">
        <f t="shared" si="298"/>
        <v>13482.5</v>
      </c>
      <c r="I638" s="7">
        <f t="shared" si="298"/>
        <v>4488.1999999999971</v>
      </c>
    </row>
    <row r="639" spans="1:9">
      <c r="A639" s="183" t="s">
        <v>10</v>
      </c>
      <c r="B639" s="3"/>
      <c r="C639" s="184" t="s">
        <v>17</v>
      </c>
      <c r="D639" s="184" t="s">
        <v>34</v>
      </c>
      <c r="E639" s="184" t="s">
        <v>85</v>
      </c>
      <c r="F639" s="20">
        <v>800</v>
      </c>
      <c r="G639" s="7">
        <v>61880</v>
      </c>
      <c r="H639" s="7">
        <f>30026.8-16544.3</f>
        <v>13482.5</v>
      </c>
      <c r="I639" s="7">
        <f>41888.2-37400</f>
        <v>4488.1999999999971</v>
      </c>
    </row>
    <row r="640" spans="1:9">
      <c r="A640" s="183" t="s">
        <v>118</v>
      </c>
      <c r="B640" s="18"/>
      <c r="C640" s="184" t="s">
        <v>26</v>
      </c>
      <c r="D640" s="184"/>
      <c r="E640" s="184"/>
      <c r="F640" s="20"/>
      <c r="G640" s="7">
        <f>SUM(G641)</f>
        <v>24635.600000000002</v>
      </c>
      <c r="H640" s="7">
        <f t="shared" ref="H640:I640" si="299">SUM(H641)</f>
        <v>2973.2</v>
      </c>
      <c r="I640" s="7">
        <f t="shared" si="299"/>
        <v>3111.8</v>
      </c>
    </row>
    <row r="641" spans="1:9">
      <c r="A641" s="183" t="s">
        <v>70</v>
      </c>
      <c r="B641" s="18"/>
      <c r="C641" s="184" t="s">
        <v>26</v>
      </c>
      <c r="D641" s="184" t="s">
        <v>61</v>
      </c>
      <c r="E641" s="184"/>
      <c r="F641" s="20"/>
      <c r="G641" s="7">
        <f>SUM(G642)</f>
        <v>24635.600000000002</v>
      </c>
      <c r="H641" s="7">
        <f t="shared" ref="H641:I641" si="300">SUM(H642)</f>
        <v>2973.2</v>
      </c>
      <c r="I641" s="7">
        <f t="shared" si="300"/>
        <v>3111.8</v>
      </c>
    </row>
    <row r="642" spans="1:9">
      <c r="A642" s="183" t="s">
        <v>121</v>
      </c>
      <c r="B642" s="18"/>
      <c r="C642" s="184" t="s">
        <v>26</v>
      </c>
      <c r="D642" s="184" t="s">
        <v>61</v>
      </c>
      <c r="E642" s="184" t="s">
        <v>83</v>
      </c>
      <c r="F642" s="20"/>
      <c r="G642" s="7">
        <f>SUM(G643)</f>
        <v>24635.600000000002</v>
      </c>
      <c r="H642" s="7">
        <f t="shared" ref="H642:I642" si="301">SUM(H643)</f>
        <v>2973.2</v>
      </c>
      <c r="I642" s="7">
        <f t="shared" si="301"/>
        <v>3111.8</v>
      </c>
    </row>
    <row r="643" spans="1:9">
      <c r="A643" s="183" t="s">
        <v>124</v>
      </c>
      <c r="B643" s="18"/>
      <c r="C643" s="184" t="s">
        <v>26</v>
      </c>
      <c r="D643" s="184" t="s">
        <v>61</v>
      </c>
      <c r="E643" s="184" t="s">
        <v>123</v>
      </c>
      <c r="F643" s="20"/>
      <c r="G643" s="7">
        <f>SUM(G644)</f>
        <v>24635.600000000002</v>
      </c>
      <c r="H643" s="7">
        <f t="shared" ref="H643:I643" si="302">SUM(H644)</f>
        <v>2973.2</v>
      </c>
      <c r="I643" s="7">
        <f t="shared" si="302"/>
        <v>3111.8</v>
      </c>
    </row>
    <row r="644" spans="1:9">
      <c r="A644" s="183" t="s">
        <v>10</v>
      </c>
      <c r="B644" s="18"/>
      <c r="C644" s="184" t="s">
        <v>26</v>
      </c>
      <c r="D644" s="184" t="s">
        <v>61</v>
      </c>
      <c r="E644" s="184" t="s">
        <v>123</v>
      </c>
      <c r="F644" s="20">
        <v>800</v>
      </c>
      <c r="G644" s="7">
        <f>23321.2+1145.4+169</f>
        <v>24635.600000000002</v>
      </c>
      <c r="H644" s="7">
        <v>2973.2</v>
      </c>
      <c r="I644" s="7">
        <v>3111.8</v>
      </c>
    </row>
    <row r="645" spans="1:9">
      <c r="A645" s="183" t="s">
        <v>46</v>
      </c>
      <c r="B645" s="18"/>
      <c r="C645" s="184" t="s">
        <v>47</v>
      </c>
      <c r="D645" s="184"/>
      <c r="E645" s="184"/>
      <c r="F645" s="20"/>
      <c r="G645" s="7">
        <f>SUM(G646)</f>
        <v>224.2</v>
      </c>
      <c r="H645" s="7">
        <f t="shared" ref="H645:I645" si="303">SUM(H646)</f>
        <v>224.2</v>
      </c>
      <c r="I645" s="7">
        <f t="shared" si="303"/>
        <v>224.2</v>
      </c>
    </row>
    <row r="646" spans="1:9">
      <c r="A646" s="2" t="s">
        <v>122</v>
      </c>
      <c r="B646" s="18"/>
      <c r="C646" s="184" t="s">
        <v>47</v>
      </c>
      <c r="D646" s="184" t="s">
        <v>61</v>
      </c>
      <c r="E646" s="184"/>
      <c r="F646" s="20"/>
      <c r="G646" s="7">
        <f>SUM(G647)</f>
        <v>224.2</v>
      </c>
      <c r="H646" s="7">
        <f t="shared" ref="H646:I650" si="304">SUM(H647)</f>
        <v>224.2</v>
      </c>
      <c r="I646" s="7">
        <f t="shared" si="304"/>
        <v>224.2</v>
      </c>
    </row>
    <row r="647" spans="1:9" s="92" customFormat="1" ht="31.5">
      <c r="A647" s="84" t="s">
        <v>708</v>
      </c>
      <c r="B647" s="101"/>
      <c r="C647" s="89" t="s">
        <v>47</v>
      </c>
      <c r="D647" s="89" t="s">
        <v>61</v>
      </c>
      <c r="E647" s="90" t="s">
        <v>193</v>
      </c>
      <c r="F647" s="90"/>
      <c r="G647" s="91">
        <f>SUM(G650)</f>
        <v>224.2</v>
      </c>
      <c r="H647" s="91">
        <f>SUM(H650)</f>
        <v>224.2</v>
      </c>
      <c r="I647" s="91">
        <f>SUM(I650)</f>
        <v>224.2</v>
      </c>
    </row>
    <row r="648" spans="1:9">
      <c r="A648" s="183" t="s">
        <v>147</v>
      </c>
      <c r="B648" s="3"/>
      <c r="C648" s="184" t="s">
        <v>47</v>
      </c>
      <c r="D648" s="184" t="s">
        <v>61</v>
      </c>
      <c r="E648" s="20" t="s">
        <v>194</v>
      </c>
      <c r="F648" s="20"/>
      <c r="G648" s="7">
        <f>G649</f>
        <v>224.2</v>
      </c>
      <c r="H648" s="7">
        <f t="shared" ref="H648:I648" si="305">H649</f>
        <v>224.2</v>
      </c>
      <c r="I648" s="7">
        <f t="shared" si="305"/>
        <v>224.2</v>
      </c>
    </row>
    <row r="649" spans="1:9" ht="31.5">
      <c r="A649" s="183" t="s">
        <v>735</v>
      </c>
      <c r="B649" s="3"/>
      <c r="C649" s="184" t="s">
        <v>47</v>
      </c>
      <c r="D649" s="184" t="s">
        <v>61</v>
      </c>
      <c r="E649" s="20" t="s">
        <v>195</v>
      </c>
      <c r="F649" s="20"/>
      <c r="G649" s="7">
        <f>G650</f>
        <v>224.2</v>
      </c>
      <c r="H649" s="7">
        <f t="shared" ref="H649:I649" si="306">H650</f>
        <v>224.2</v>
      </c>
      <c r="I649" s="7">
        <f t="shared" si="306"/>
        <v>224.2</v>
      </c>
    </row>
    <row r="650" spans="1:9" ht="31.5">
      <c r="A650" s="183" t="s">
        <v>38</v>
      </c>
      <c r="B650" s="18"/>
      <c r="C650" s="184" t="s">
        <v>47</v>
      </c>
      <c r="D650" s="184" t="s">
        <v>61</v>
      </c>
      <c r="E650" s="20" t="s">
        <v>199</v>
      </c>
      <c r="F650" s="20"/>
      <c r="G650" s="7">
        <f>SUM(G651)</f>
        <v>224.2</v>
      </c>
      <c r="H650" s="7">
        <f t="shared" si="304"/>
        <v>224.2</v>
      </c>
      <c r="I650" s="7">
        <f t="shared" si="304"/>
        <v>224.2</v>
      </c>
    </row>
    <row r="651" spans="1:9" ht="31.5">
      <c r="A651" s="183" t="s">
        <v>22</v>
      </c>
      <c r="B651" s="18"/>
      <c r="C651" s="184" t="s">
        <v>47</v>
      </c>
      <c r="D651" s="184" t="s">
        <v>61</v>
      </c>
      <c r="E651" s="20" t="s">
        <v>199</v>
      </c>
      <c r="F651" s="20">
        <v>200</v>
      </c>
      <c r="G651" s="7">
        <v>224.2</v>
      </c>
      <c r="H651" s="7">
        <v>224.2</v>
      </c>
      <c r="I651" s="7">
        <v>224.2</v>
      </c>
    </row>
    <row r="652" spans="1:9">
      <c r="A652" s="183" t="s">
        <v>13</v>
      </c>
      <c r="B652" s="3"/>
      <c r="C652" s="184" t="s">
        <v>14</v>
      </c>
      <c r="D652" s="184"/>
      <c r="E652" s="20"/>
      <c r="F652" s="20"/>
      <c r="G652" s="7">
        <f t="shared" ref="G652:I655" si="307">SUM(G653)</f>
        <v>99621</v>
      </c>
      <c r="H652" s="7">
        <f t="shared" si="307"/>
        <v>0</v>
      </c>
      <c r="I652" s="7">
        <f t="shared" si="307"/>
        <v>0</v>
      </c>
    </row>
    <row r="653" spans="1:9">
      <c r="A653" s="183" t="s">
        <v>25</v>
      </c>
      <c r="B653" s="3"/>
      <c r="C653" s="184" t="s">
        <v>14</v>
      </c>
      <c r="D653" s="184" t="s">
        <v>26</v>
      </c>
      <c r="E653" s="20"/>
      <c r="F653" s="20"/>
      <c r="G653" s="7">
        <f t="shared" si="307"/>
        <v>99621</v>
      </c>
      <c r="H653" s="7">
        <f t="shared" si="307"/>
        <v>0</v>
      </c>
      <c r="I653" s="7">
        <f t="shared" si="307"/>
        <v>0</v>
      </c>
    </row>
    <row r="654" spans="1:9">
      <c r="A654" s="183" t="s">
        <v>121</v>
      </c>
      <c r="B654" s="3"/>
      <c r="C654" s="184" t="s">
        <v>14</v>
      </c>
      <c r="D654" s="184" t="s">
        <v>26</v>
      </c>
      <c r="E654" s="184" t="s">
        <v>83</v>
      </c>
      <c r="F654" s="20"/>
      <c r="G654" s="7">
        <f t="shared" si="307"/>
        <v>99621</v>
      </c>
      <c r="H654" s="7">
        <f t="shared" si="307"/>
        <v>0</v>
      </c>
      <c r="I654" s="7">
        <f t="shared" si="307"/>
        <v>0</v>
      </c>
    </row>
    <row r="655" spans="1:9" ht="31.5">
      <c r="A655" s="183" t="s">
        <v>117</v>
      </c>
      <c r="B655" s="3"/>
      <c r="C655" s="184" t="s">
        <v>14</v>
      </c>
      <c r="D655" s="184" t="s">
        <v>26</v>
      </c>
      <c r="E655" s="20" t="s">
        <v>86</v>
      </c>
      <c r="F655" s="20"/>
      <c r="G655" s="7">
        <f t="shared" si="307"/>
        <v>99621</v>
      </c>
      <c r="H655" s="7">
        <f t="shared" si="307"/>
        <v>0</v>
      </c>
      <c r="I655" s="7">
        <f t="shared" si="307"/>
        <v>0</v>
      </c>
    </row>
    <row r="656" spans="1:9">
      <c r="A656" s="183" t="s">
        <v>10</v>
      </c>
      <c r="B656" s="3"/>
      <c r="C656" s="184" t="s">
        <v>14</v>
      </c>
      <c r="D656" s="184" t="s">
        <v>26</v>
      </c>
      <c r="E656" s="20" t="s">
        <v>86</v>
      </c>
      <c r="F656" s="20">
        <v>800</v>
      </c>
      <c r="G656" s="7">
        <v>99621</v>
      </c>
      <c r="H656" s="7"/>
      <c r="I656" s="7"/>
    </row>
    <row r="657" spans="1:9">
      <c r="A657" s="183" t="s">
        <v>724</v>
      </c>
      <c r="B657" s="3"/>
      <c r="C657" s="184" t="s">
        <v>34</v>
      </c>
      <c r="D657" s="184" t="s">
        <v>15</v>
      </c>
      <c r="E657" s="20"/>
      <c r="F657" s="20"/>
      <c r="G657" s="7">
        <f>G658</f>
        <v>29864.5</v>
      </c>
      <c r="H657" s="7">
        <f t="shared" ref="H657:I657" si="308">H658</f>
        <v>37400</v>
      </c>
      <c r="I657" s="7">
        <f t="shared" si="308"/>
        <v>37400</v>
      </c>
    </row>
    <row r="658" spans="1:9">
      <c r="A658" s="183" t="s">
        <v>725</v>
      </c>
      <c r="B658" s="3"/>
      <c r="C658" s="184" t="s">
        <v>34</v>
      </c>
      <c r="D658" s="184" t="s">
        <v>17</v>
      </c>
      <c r="E658" s="20"/>
      <c r="F658" s="20"/>
      <c r="G658" s="7">
        <f>G660</f>
        <v>29864.5</v>
      </c>
      <c r="H658" s="7">
        <f>H660</f>
        <v>37400</v>
      </c>
      <c r="I658" s="7">
        <f>I660</f>
        <v>37400</v>
      </c>
    </row>
    <row r="659" spans="1:9" ht="31.5">
      <c r="A659" s="84" t="s">
        <v>708</v>
      </c>
      <c r="B659" s="93"/>
      <c r="C659" s="89" t="s">
        <v>34</v>
      </c>
      <c r="D659" s="89" t="s">
        <v>17</v>
      </c>
      <c r="E659" s="90" t="s">
        <v>193</v>
      </c>
      <c r="F659" s="20"/>
      <c r="G659" s="7">
        <f>G660</f>
        <v>29864.5</v>
      </c>
      <c r="H659" s="7">
        <f t="shared" ref="H659:I659" si="309">H660</f>
        <v>37400</v>
      </c>
      <c r="I659" s="7">
        <f t="shared" si="309"/>
        <v>37400</v>
      </c>
    </row>
    <row r="660" spans="1:9">
      <c r="A660" s="183" t="s">
        <v>147</v>
      </c>
      <c r="B660" s="3"/>
      <c r="C660" s="184" t="s">
        <v>34</v>
      </c>
      <c r="D660" s="184" t="s">
        <v>17</v>
      </c>
      <c r="E660" s="20" t="s">
        <v>194</v>
      </c>
      <c r="F660" s="20"/>
      <c r="G660" s="7">
        <f>G661</f>
        <v>29864.5</v>
      </c>
      <c r="H660" s="7">
        <f>H663</f>
        <v>37400</v>
      </c>
      <c r="I660" s="7">
        <f>I663</f>
        <v>37400</v>
      </c>
    </row>
    <row r="661" spans="1:9" ht="31.5">
      <c r="A661" s="174" t="s">
        <v>806</v>
      </c>
      <c r="B661" s="3"/>
      <c r="C661" s="184" t="s">
        <v>34</v>
      </c>
      <c r="D661" s="184" t="s">
        <v>17</v>
      </c>
      <c r="E661" s="20" t="s">
        <v>726</v>
      </c>
      <c r="F661" s="20"/>
      <c r="G661" s="7">
        <f>G663</f>
        <v>29864.5</v>
      </c>
      <c r="H661" s="7">
        <f t="shared" ref="H661:I661" si="310">H663</f>
        <v>37400</v>
      </c>
      <c r="I661" s="7">
        <f t="shared" si="310"/>
        <v>37400</v>
      </c>
    </row>
    <row r="662" spans="1:9">
      <c r="A662" s="175" t="s">
        <v>727</v>
      </c>
      <c r="B662" s="3"/>
      <c r="C662" s="184" t="s">
        <v>34</v>
      </c>
      <c r="D662" s="184" t="s">
        <v>17</v>
      </c>
      <c r="E662" s="20" t="s">
        <v>855</v>
      </c>
      <c r="F662" s="20"/>
      <c r="G662" s="7">
        <f>G663</f>
        <v>29864.5</v>
      </c>
      <c r="H662" s="7">
        <f t="shared" ref="H662:I662" si="311">H663</f>
        <v>37400</v>
      </c>
      <c r="I662" s="7">
        <f t="shared" si="311"/>
        <v>37400</v>
      </c>
    </row>
    <row r="663" spans="1:9">
      <c r="A663" s="183" t="s">
        <v>724</v>
      </c>
      <c r="B663" s="3"/>
      <c r="C663" s="184" t="s">
        <v>34</v>
      </c>
      <c r="D663" s="184" t="s">
        <v>17</v>
      </c>
      <c r="E663" s="20" t="s">
        <v>855</v>
      </c>
      <c r="F663" s="20">
        <v>700</v>
      </c>
      <c r="G663" s="7">
        <f>4760.4+25104.1</f>
        <v>29864.5</v>
      </c>
      <c r="H663" s="7">
        <v>37400</v>
      </c>
      <c r="I663" s="7">
        <v>37400</v>
      </c>
    </row>
    <row r="664" spans="1:9" ht="31.5">
      <c r="A664" s="60" t="s">
        <v>684</v>
      </c>
      <c r="B664" s="85" t="s">
        <v>233</v>
      </c>
      <c r="C664" s="55"/>
      <c r="D664" s="55"/>
      <c r="E664" s="52"/>
      <c r="F664" s="52"/>
      <c r="G664" s="58">
        <f>G665+G672</f>
        <v>1036476.7</v>
      </c>
      <c r="H664" s="58">
        <f t="shared" ref="H664:I664" si="312">H665+H672</f>
        <v>1072156</v>
      </c>
      <c r="I664" s="58">
        <f t="shared" si="312"/>
        <v>1094038.7</v>
      </c>
    </row>
    <row r="665" spans="1:9">
      <c r="A665" s="183" t="s">
        <v>46</v>
      </c>
      <c r="B665" s="23"/>
      <c r="C665" s="184" t="s">
        <v>47</v>
      </c>
      <c r="D665" s="184" t="s">
        <v>15</v>
      </c>
      <c r="E665" s="20"/>
      <c r="F665" s="20"/>
      <c r="G665" s="7">
        <f t="shared" ref="G665:I670" si="313">G666</f>
        <v>49</v>
      </c>
      <c r="H665" s="7">
        <f t="shared" ref="H665:I666" si="314">H666</f>
        <v>49</v>
      </c>
      <c r="I665" s="7">
        <f t="shared" si="314"/>
        <v>49</v>
      </c>
    </row>
    <row r="666" spans="1:9">
      <c r="A666" s="183" t="s">
        <v>113</v>
      </c>
      <c r="B666" s="23"/>
      <c r="C666" s="184" t="s">
        <v>47</v>
      </c>
      <c r="D666" s="184" t="s">
        <v>61</v>
      </c>
      <c r="E666" s="20"/>
      <c r="F666" s="20"/>
      <c r="G666" s="7">
        <f t="shared" si="313"/>
        <v>49</v>
      </c>
      <c r="H666" s="7">
        <f t="shared" si="314"/>
        <v>49</v>
      </c>
      <c r="I666" s="7">
        <f t="shared" si="314"/>
        <v>49</v>
      </c>
    </row>
    <row r="667" spans="1:9" s="92" customFormat="1" ht="31.5">
      <c r="A667" s="84" t="s">
        <v>709</v>
      </c>
      <c r="B667" s="88"/>
      <c r="C667" s="89" t="s">
        <v>47</v>
      </c>
      <c r="D667" s="89" t="s">
        <v>61</v>
      </c>
      <c r="E667" s="90" t="s">
        <v>191</v>
      </c>
      <c r="F667" s="90"/>
      <c r="G667" s="91">
        <f t="shared" si="313"/>
        <v>49</v>
      </c>
      <c r="H667" s="91">
        <f t="shared" ref="H667:I668" si="315">H668</f>
        <v>49</v>
      </c>
      <c r="I667" s="91">
        <f t="shared" si="315"/>
        <v>49</v>
      </c>
    </row>
    <row r="668" spans="1:9">
      <c r="A668" s="183" t="s">
        <v>143</v>
      </c>
      <c r="B668" s="23"/>
      <c r="C668" s="184" t="s">
        <v>47</v>
      </c>
      <c r="D668" s="184" t="s">
        <v>61</v>
      </c>
      <c r="E668" s="20" t="s">
        <v>192</v>
      </c>
      <c r="F668" s="20"/>
      <c r="G668" s="7">
        <f t="shared" si="313"/>
        <v>49</v>
      </c>
      <c r="H668" s="7">
        <f t="shared" si="315"/>
        <v>49</v>
      </c>
      <c r="I668" s="7">
        <f t="shared" si="315"/>
        <v>49</v>
      </c>
    </row>
    <row r="669" spans="1:9" ht="31.5">
      <c r="A669" s="199" t="s">
        <v>357</v>
      </c>
      <c r="B669" s="196"/>
      <c r="C669" s="196" t="s">
        <v>47</v>
      </c>
      <c r="D669" s="196" t="s">
        <v>61</v>
      </c>
      <c r="E669" s="202" t="s">
        <v>337</v>
      </c>
      <c r="F669" s="197"/>
      <c r="G669" s="198">
        <f t="shared" si="313"/>
        <v>49</v>
      </c>
      <c r="H669" s="198">
        <f t="shared" si="313"/>
        <v>49</v>
      </c>
      <c r="I669" s="198">
        <f t="shared" si="313"/>
        <v>49</v>
      </c>
    </row>
    <row r="670" spans="1:9" ht="31.5">
      <c r="A670" s="199" t="s">
        <v>343</v>
      </c>
      <c r="B670" s="200"/>
      <c r="C670" s="196" t="s">
        <v>47</v>
      </c>
      <c r="D670" s="196" t="s">
        <v>61</v>
      </c>
      <c r="E670" s="196" t="s">
        <v>344</v>
      </c>
      <c r="F670" s="201"/>
      <c r="G670" s="198">
        <f t="shared" si="313"/>
        <v>49</v>
      </c>
      <c r="H670" s="198">
        <f t="shared" si="313"/>
        <v>49</v>
      </c>
      <c r="I670" s="198">
        <f t="shared" si="313"/>
        <v>49</v>
      </c>
    </row>
    <row r="671" spans="1:9" ht="31.5">
      <c r="A671" s="199" t="s">
        <v>22</v>
      </c>
      <c r="B671" s="200"/>
      <c r="C671" s="196" t="s">
        <v>47</v>
      </c>
      <c r="D671" s="196" t="s">
        <v>61</v>
      </c>
      <c r="E671" s="196" t="s">
        <v>344</v>
      </c>
      <c r="F671" s="201">
        <v>200</v>
      </c>
      <c r="G671" s="198">
        <v>49</v>
      </c>
      <c r="H671" s="198">
        <v>49</v>
      </c>
      <c r="I671" s="198">
        <v>49</v>
      </c>
    </row>
    <row r="672" spans="1:9">
      <c r="A672" s="183" t="s">
        <v>13</v>
      </c>
      <c r="B672" s="23"/>
      <c r="C672" s="184" t="s">
        <v>14</v>
      </c>
      <c r="D672" s="184" t="s">
        <v>15</v>
      </c>
      <c r="E672" s="20"/>
      <c r="F672" s="20"/>
      <c r="G672" s="7">
        <f>G673+G679+G756+G773</f>
        <v>1036427.7</v>
      </c>
      <c r="H672" s="7">
        <f>H673+H679+H756+H773</f>
        <v>1072107</v>
      </c>
      <c r="I672" s="7">
        <f>I673+I679+I756+I773</f>
        <v>1093989.7</v>
      </c>
    </row>
    <row r="673" spans="1:9">
      <c r="A673" s="183" t="s">
        <v>16</v>
      </c>
      <c r="B673" s="23"/>
      <c r="C673" s="184" t="s">
        <v>14</v>
      </c>
      <c r="D673" s="184" t="s">
        <v>17</v>
      </c>
      <c r="E673" s="20"/>
      <c r="F673" s="20"/>
      <c r="G673" s="7">
        <f>G674</f>
        <v>32000</v>
      </c>
      <c r="H673" s="7">
        <f t="shared" ref="H673:I673" si="316">H674</f>
        <v>32000</v>
      </c>
      <c r="I673" s="7">
        <f t="shared" si="316"/>
        <v>32000</v>
      </c>
    </row>
    <row r="674" spans="1:9" s="92" customFormat="1" ht="31.5">
      <c r="A674" s="84" t="s">
        <v>709</v>
      </c>
      <c r="B674" s="88"/>
      <c r="C674" s="89" t="s">
        <v>14</v>
      </c>
      <c r="D674" s="89" t="s">
        <v>17</v>
      </c>
      <c r="E674" s="90" t="s">
        <v>191</v>
      </c>
      <c r="F674" s="90"/>
      <c r="G674" s="91">
        <f>G675</f>
        <v>32000</v>
      </c>
      <c r="H674" s="91">
        <f t="shared" ref="H674:I677" si="317">H675</f>
        <v>32000</v>
      </c>
      <c r="I674" s="91">
        <f t="shared" si="317"/>
        <v>32000</v>
      </c>
    </row>
    <row r="675" spans="1:9">
      <c r="A675" s="183" t="s">
        <v>143</v>
      </c>
      <c r="B675" s="23"/>
      <c r="C675" s="184" t="s">
        <v>14</v>
      </c>
      <c r="D675" s="184" t="s">
        <v>17</v>
      </c>
      <c r="E675" s="20" t="s">
        <v>192</v>
      </c>
      <c r="F675" s="20"/>
      <c r="G675" s="7">
        <f>G676</f>
        <v>32000</v>
      </c>
      <c r="H675" s="7">
        <f t="shared" si="317"/>
        <v>32000</v>
      </c>
      <c r="I675" s="7">
        <f t="shared" si="317"/>
        <v>32000</v>
      </c>
    </row>
    <row r="676" spans="1:9" ht="31.5">
      <c r="A676" s="183" t="s">
        <v>355</v>
      </c>
      <c r="B676" s="23"/>
      <c r="C676" s="184" t="s">
        <v>14</v>
      </c>
      <c r="D676" s="184" t="s">
        <v>17</v>
      </c>
      <c r="E676" s="20" t="s">
        <v>288</v>
      </c>
      <c r="F676" s="20"/>
      <c r="G676" s="7">
        <f>G677</f>
        <v>32000</v>
      </c>
      <c r="H676" s="7">
        <f t="shared" si="317"/>
        <v>32000</v>
      </c>
      <c r="I676" s="7">
        <f t="shared" si="317"/>
        <v>32000</v>
      </c>
    </row>
    <row r="677" spans="1:9" ht="31.5">
      <c r="A677" s="183" t="s">
        <v>291</v>
      </c>
      <c r="B677" s="23"/>
      <c r="C677" s="184" t="s">
        <v>14</v>
      </c>
      <c r="D677" s="184" t="s">
        <v>17</v>
      </c>
      <c r="E677" s="20" t="s">
        <v>292</v>
      </c>
      <c r="F677" s="20"/>
      <c r="G677" s="7">
        <f>G678</f>
        <v>32000</v>
      </c>
      <c r="H677" s="7">
        <f t="shared" si="317"/>
        <v>32000</v>
      </c>
      <c r="I677" s="7">
        <f t="shared" si="317"/>
        <v>32000</v>
      </c>
    </row>
    <row r="678" spans="1:9">
      <c r="A678" s="183" t="s">
        <v>19</v>
      </c>
      <c r="B678" s="23"/>
      <c r="C678" s="184" t="s">
        <v>14</v>
      </c>
      <c r="D678" s="184" t="s">
        <v>17</v>
      </c>
      <c r="E678" s="20" t="s">
        <v>292</v>
      </c>
      <c r="F678" s="20">
        <v>300</v>
      </c>
      <c r="G678" s="7">
        <v>32000</v>
      </c>
      <c r="H678" s="7">
        <v>32000</v>
      </c>
      <c r="I678" s="7">
        <v>32000</v>
      </c>
    </row>
    <row r="679" spans="1:9">
      <c r="A679" s="183" t="s">
        <v>23</v>
      </c>
      <c r="B679" s="23"/>
      <c r="C679" s="184" t="s">
        <v>14</v>
      </c>
      <c r="D679" s="184" t="s">
        <v>24</v>
      </c>
      <c r="E679" s="20"/>
      <c r="F679" s="20"/>
      <c r="G679" s="7">
        <f>G680+G751</f>
        <v>748884.49999999988</v>
      </c>
      <c r="H679" s="7">
        <f>H680+H751</f>
        <v>771222.9</v>
      </c>
      <c r="I679" s="7">
        <f>I680+I751</f>
        <v>786395.7</v>
      </c>
    </row>
    <row r="680" spans="1:9" s="92" customFormat="1" ht="31.5">
      <c r="A680" s="84" t="s">
        <v>709</v>
      </c>
      <c r="B680" s="88"/>
      <c r="C680" s="89" t="s">
        <v>14</v>
      </c>
      <c r="D680" s="89" t="s">
        <v>24</v>
      </c>
      <c r="E680" s="90" t="s">
        <v>191</v>
      </c>
      <c r="F680" s="90"/>
      <c r="G680" s="91">
        <f>G681</f>
        <v>744556.89999999991</v>
      </c>
      <c r="H680" s="91">
        <f t="shared" ref="H680:I680" si="318">H681</f>
        <v>766895.3</v>
      </c>
      <c r="I680" s="91">
        <f t="shared" si="318"/>
        <v>782068.1</v>
      </c>
    </row>
    <row r="681" spans="1:9">
      <c r="A681" s="183" t="s">
        <v>143</v>
      </c>
      <c r="B681" s="23"/>
      <c r="C681" s="184" t="s">
        <v>14</v>
      </c>
      <c r="D681" s="184" t="s">
        <v>24</v>
      </c>
      <c r="E681" s="20" t="s">
        <v>192</v>
      </c>
      <c r="F681" s="20"/>
      <c r="G681" s="7">
        <f>G682+G686+G745+G748</f>
        <v>744556.89999999991</v>
      </c>
      <c r="H681" s="7">
        <f>H682+H686+H745+H748</f>
        <v>766895.3</v>
      </c>
      <c r="I681" s="7">
        <f>I682+I686+I745+I748</f>
        <v>782068.1</v>
      </c>
    </row>
    <row r="682" spans="1:9" ht="31.5">
      <c r="A682" s="183" t="s">
        <v>293</v>
      </c>
      <c r="B682" s="23"/>
      <c r="C682" s="184" t="s">
        <v>14</v>
      </c>
      <c r="D682" s="184" t="s">
        <v>24</v>
      </c>
      <c r="E682" s="20" t="s">
        <v>294</v>
      </c>
      <c r="F682" s="20"/>
      <c r="G682" s="7">
        <f>G683</f>
        <v>1151.0999999999999</v>
      </c>
      <c r="H682" s="7">
        <f t="shared" ref="H682:I683" si="319">H683</f>
        <v>2058</v>
      </c>
      <c r="I682" s="7">
        <f t="shared" si="319"/>
        <v>2058</v>
      </c>
    </row>
    <row r="683" spans="1:9">
      <c r="A683" s="183" t="s">
        <v>204</v>
      </c>
      <c r="B683" s="23"/>
      <c r="C683" s="184" t="s">
        <v>14</v>
      </c>
      <c r="D683" s="184" t="s">
        <v>24</v>
      </c>
      <c r="E683" s="20" t="s">
        <v>295</v>
      </c>
      <c r="F683" s="20"/>
      <c r="G683" s="7">
        <f>G684+G685</f>
        <v>1151.0999999999999</v>
      </c>
      <c r="H683" s="7">
        <f t="shared" si="319"/>
        <v>2058</v>
      </c>
      <c r="I683" s="7">
        <f t="shared" si="319"/>
        <v>2058</v>
      </c>
    </row>
    <row r="684" spans="1:9" ht="31.5">
      <c r="A684" s="183" t="s">
        <v>22</v>
      </c>
      <c r="B684" s="23"/>
      <c r="C684" s="184" t="s">
        <v>14</v>
      </c>
      <c r="D684" s="184" t="s">
        <v>24</v>
      </c>
      <c r="E684" s="20" t="s">
        <v>295</v>
      </c>
      <c r="F684" s="20">
        <v>200</v>
      </c>
      <c r="G684" s="7">
        <v>1151.0999999999999</v>
      </c>
      <c r="H684" s="7">
        <v>2058</v>
      </c>
      <c r="I684" s="7">
        <v>2058</v>
      </c>
    </row>
    <row r="685" spans="1:9" hidden="1">
      <c r="A685" s="183" t="s">
        <v>10</v>
      </c>
      <c r="B685" s="23"/>
      <c r="C685" s="184" t="s">
        <v>14</v>
      </c>
      <c r="D685" s="184" t="s">
        <v>24</v>
      </c>
      <c r="E685" s="20" t="s">
        <v>295</v>
      </c>
      <c r="F685" s="20">
        <v>800</v>
      </c>
      <c r="G685" s="7"/>
      <c r="H685" s="7"/>
      <c r="I685" s="7"/>
    </row>
    <row r="686" spans="1:9" ht="31.5">
      <c r="A686" s="183" t="s">
        <v>355</v>
      </c>
      <c r="B686" s="23"/>
      <c r="C686" s="184" t="s">
        <v>14</v>
      </c>
      <c r="D686" s="184" t="s">
        <v>24</v>
      </c>
      <c r="E686" s="20" t="s">
        <v>288</v>
      </c>
      <c r="F686" s="20"/>
      <c r="G686" s="7">
        <f>G687+G690+G693+G696+G699+G702+G705+G708+G711+G714+G717+G720+G723+G743+G726+G728+G730+G732+G734+G736+G738+G741</f>
        <v>735705.79999999993</v>
      </c>
      <c r="H686" s="7">
        <f>H687+H690+H693+H696+H699+H702+H705+H708+H711+H714+H717+H720+H723+H743+H726+H728+H730+H732+H734+H736+H738+H741</f>
        <v>757137.3</v>
      </c>
      <c r="I686" s="7">
        <f>I687+I690+I693+I696+I699+I702+I705+I708+I711+I714+I717+I720+I723+I743+I726+I728+I730+I732+I734+I736+I738+I741</f>
        <v>772310.1</v>
      </c>
    </row>
    <row r="687" spans="1:9" ht="47.25">
      <c r="A687" s="183" t="s">
        <v>574</v>
      </c>
      <c r="B687" s="23"/>
      <c r="C687" s="184" t="s">
        <v>14</v>
      </c>
      <c r="D687" s="184" t="s">
        <v>24</v>
      </c>
      <c r="E687" s="20" t="s">
        <v>296</v>
      </c>
      <c r="F687" s="20"/>
      <c r="G687" s="7">
        <f>G688+G689</f>
        <v>164807.1</v>
      </c>
      <c r="H687" s="7">
        <f t="shared" ref="H687:I687" si="320">H688+H689</f>
        <v>179694.2</v>
      </c>
      <c r="I687" s="7">
        <f t="shared" si="320"/>
        <v>186857</v>
      </c>
    </row>
    <row r="688" spans="1:9" ht="31.5">
      <c r="A688" s="183" t="s">
        <v>22</v>
      </c>
      <c r="B688" s="23"/>
      <c r="C688" s="184" t="s">
        <v>14</v>
      </c>
      <c r="D688" s="184" t="s">
        <v>24</v>
      </c>
      <c r="E688" s="20" t="s">
        <v>296</v>
      </c>
      <c r="F688" s="20">
        <v>200</v>
      </c>
      <c r="G688" s="7">
        <v>2530.6999999999998</v>
      </c>
      <c r="H688" s="7">
        <v>2594.1999999999998</v>
      </c>
      <c r="I688" s="7">
        <v>2629</v>
      </c>
    </row>
    <row r="689" spans="1:9">
      <c r="A689" s="183" t="s">
        <v>19</v>
      </c>
      <c r="B689" s="23"/>
      <c r="C689" s="184" t="s">
        <v>14</v>
      </c>
      <c r="D689" s="184" t="s">
        <v>24</v>
      </c>
      <c r="E689" s="20" t="s">
        <v>296</v>
      </c>
      <c r="F689" s="20">
        <v>300</v>
      </c>
      <c r="G689" s="7">
        <v>162276.4</v>
      </c>
      <c r="H689" s="7">
        <v>177100</v>
      </c>
      <c r="I689" s="7">
        <v>184228</v>
      </c>
    </row>
    <row r="690" spans="1:9" ht="47.25">
      <c r="A690" s="183" t="s">
        <v>575</v>
      </c>
      <c r="B690" s="23"/>
      <c r="C690" s="184" t="s">
        <v>14</v>
      </c>
      <c r="D690" s="184" t="s">
        <v>24</v>
      </c>
      <c r="E690" s="20" t="s">
        <v>297</v>
      </c>
      <c r="F690" s="20"/>
      <c r="G690" s="7">
        <f>G691+G692</f>
        <v>8870.6999999999989</v>
      </c>
      <c r="H690" s="7">
        <f t="shared" ref="H690:I690" si="321">H691+H692</f>
        <v>9209.7999999999993</v>
      </c>
      <c r="I690" s="7">
        <f t="shared" si="321"/>
        <v>9562.5</v>
      </c>
    </row>
    <row r="691" spans="1:9" ht="31.5">
      <c r="A691" s="183" t="s">
        <v>22</v>
      </c>
      <c r="B691" s="23"/>
      <c r="C691" s="184" t="s">
        <v>14</v>
      </c>
      <c r="D691" s="184" t="s">
        <v>24</v>
      </c>
      <c r="E691" s="20" t="s">
        <v>297</v>
      </c>
      <c r="F691" s="20">
        <v>200</v>
      </c>
      <c r="G691" s="198">
        <v>129.80000000000001</v>
      </c>
      <c r="H691" s="198">
        <v>129</v>
      </c>
      <c r="I691" s="198">
        <v>127.7</v>
      </c>
    </row>
    <row r="692" spans="1:9">
      <c r="A692" s="183" t="s">
        <v>19</v>
      </c>
      <c r="B692" s="23"/>
      <c r="C692" s="184" t="s">
        <v>14</v>
      </c>
      <c r="D692" s="184" t="s">
        <v>24</v>
      </c>
      <c r="E692" s="20" t="s">
        <v>297</v>
      </c>
      <c r="F692" s="20">
        <v>300</v>
      </c>
      <c r="G692" s="198">
        <v>8740.9</v>
      </c>
      <c r="H692" s="198">
        <v>9080.7999999999993</v>
      </c>
      <c r="I692" s="198">
        <v>9434.7999999999993</v>
      </c>
    </row>
    <row r="693" spans="1:9" ht="31.5">
      <c r="A693" s="183" t="s">
        <v>577</v>
      </c>
      <c r="B693" s="23"/>
      <c r="C693" s="184" t="s">
        <v>14</v>
      </c>
      <c r="D693" s="184" t="s">
        <v>24</v>
      </c>
      <c r="E693" s="20" t="s">
        <v>298</v>
      </c>
      <c r="F693" s="20"/>
      <c r="G693" s="7">
        <f>G694+G695</f>
        <v>129111</v>
      </c>
      <c r="H693" s="7">
        <f t="shared" ref="H693:I693" si="322">H694+H695</f>
        <v>136334.70000000001</v>
      </c>
      <c r="I693" s="7">
        <f t="shared" si="322"/>
        <v>141767.29999999999</v>
      </c>
    </row>
    <row r="694" spans="1:9" ht="31.5">
      <c r="A694" s="183" t="s">
        <v>22</v>
      </c>
      <c r="B694" s="23"/>
      <c r="C694" s="184" t="s">
        <v>14</v>
      </c>
      <c r="D694" s="184" t="s">
        <v>24</v>
      </c>
      <c r="E694" s="20" t="s">
        <v>298</v>
      </c>
      <c r="F694" s="20">
        <v>200</v>
      </c>
      <c r="G694" s="198">
        <v>1898.4</v>
      </c>
      <c r="H694" s="198">
        <v>1926.7</v>
      </c>
      <c r="I694" s="198">
        <v>1947.9</v>
      </c>
    </row>
    <row r="695" spans="1:9">
      <c r="A695" s="183" t="s">
        <v>19</v>
      </c>
      <c r="B695" s="23"/>
      <c r="C695" s="184" t="s">
        <v>14</v>
      </c>
      <c r="D695" s="184" t="s">
        <v>24</v>
      </c>
      <c r="E695" s="20" t="s">
        <v>298</v>
      </c>
      <c r="F695" s="20">
        <v>300</v>
      </c>
      <c r="G695" s="198">
        <v>127212.6</v>
      </c>
      <c r="H695" s="198">
        <v>134408</v>
      </c>
      <c r="I695" s="198">
        <v>139819.4</v>
      </c>
    </row>
    <row r="696" spans="1:9" ht="80.25" customHeight="1">
      <c r="A696" s="183" t="s">
        <v>807</v>
      </c>
      <c r="B696" s="23"/>
      <c r="C696" s="184" t="s">
        <v>14</v>
      </c>
      <c r="D696" s="184" t="s">
        <v>24</v>
      </c>
      <c r="E696" s="20" t="s">
        <v>299</v>
      </c>
      <c r="F696" s="20"/>
      <c r="G696" s="7">
        <f>G697+G698</f>
        <v>325.5</v>
      </c>
      <c r="H696" s="7">
        <f t="shared" ref="H696:I696" si="323">H697+H698</f>
        <v>338.5</v>
      </c>
      <c r="I696" s="7">
        <f t="shared" si="323"/>
        <v>352</v>
      </c>
    </row>
    <row r="697" spans="1:9" ht="31.5">
      <c r="A697" s="183" t="s">
        <v>22</v>
      </c>
      <c r="B697" s="23"/>
      <c r="C697" s="184" t="s">
        <v>14</v>
      </c>
      <c r="D697" s="184" t="s">
        <v>24</v>
      </c>
      <c r="E697" s="20" t="s">
        <v>299</v>
      </c>
      <c r="F697" s="20">
        <v>200</v>
      </c>
      <c r="G697" s="198">
        <v>4.7</v>
      </c>
      <c r="H697" s="198">
        <v>4.9000000000000004</v>
      </c>
      <c r="I697" s="198">
        <v>5</v>
      </c>
    </row>
    <row r="698" spans="1:9">
      <c r="A698" s="183" t="s">
        <v>19</v>
      </c>
      <c r="B698" s="23"/>
      <c r="C698" s="184" t="s">
        <v>14</v>
      </c>
      <c r="D698" s="184" t="s">
        <v>24</v>
      </c>
      <c r="E698" s="20" t="s">
        <v>299</v>
      </c>
      <c r="F698" s="20">
        <v>300</v>
      </c>
      <c r="G698" s="198">
        <v>320.8</v>
      </c>
      <c r="H698" s="198">
        <v>333.6</v>
      </c>
      <c r="I698" s="198">
        <v>347</v>
      </c>
    </row>
    <row r="699" spans="1:9" ht="82.5" customHeight="1">
      <c r="A699" s="183" t="s">
        <v>808</v>
      </c>
      <c r="B699" s="23"/>
      <c r="C699" s="184" t="s">
        <v>14</v>
      </c>
      <c r="D699" s="184" t="s">
        <v>24</v>
      </c>
      <c r="E699" s="20" t="s">
        <v>300</v>
      </c>
      <c r="F699" s="20"/>
      <c r="G699" s="7">
        <f>G700+G701</f>
        <v>11.7</v>
      </c>
      <c r="H699" s="7">
        <f t="shared" ref="H699:I699" si="324">H700+H701</f>
        <v>11.7</v>
      </c>
      <c r="I699" s="7">
        <f t="shared" si="324"/>
        <v>11.7</v>
      </c>
    </row>
    <row r="700" spans="1:9" ht="31.5">
      <c r="A700" s="183" t="s">
        <v>22</v>
      </c>
      <c r="B700" s="23"/>
      <c r="C700" s="184" t="s">
        <v>14</v>
      </c>
      <c r="D700" s="184" t="s">
        <v>24</v>
      </c>
      <c r="E700" s="20" t="s">
        <v>300</v>
      </c>
      <c r="F700" s="20">
        <v>200</v>
      </c>
      <c r="G700" s="198">
        <v>0.2</v>
      </c>
      <c r="H700" s="198">
        <v>0.2</v>
      </c>
      <c r="I700" s="198">
        <v>0.2</v>
      </c>
    </row>
    <row r="701" spans="1:9">
      <c r="A701" s="183" t="s">
        <v>19</v>
      </c>
      <c r="B701" s="23"/>
      <c r="C701" s="184" t="s">
        <v>14</v>
      </c>
      <c r="D701" s="184" t="s">
        <v>24</v>
      </c>
      <c r="E701" s="20" t="s">
        <v>300</v>
      </c>
      <c r="F701" s="20">
        <v>300</v>
      </c>
      <c r="G701" s="198">
        <v>11.5</v>
      </c>
      <c r="H701" s="198">
        <v>11.5</v>
      </c>
      <c r="I701" s="198">
        <v>11.5</v>
      </c>
    </row>
    <row r="702" spans="1:9" ht="94.5">
      <c r="A702" s="183" t="s">
        <v>809</v>
      </c>
      <c r="B702" s="23"/>
      <c r="C702" s="184" t="s">
        <v>14</v>
      </c>
      <c r="D702" s="184" t="s">
        <v>24</v>
      </c>
      <c r="E702" s="20" t="s">
        <v>301</v>
      </c>
      <c r="F702" s="20"/>
      <c r="G702" s="7">
        <f>G703+G704</f>
        <v>24491.8</v>
      </c>
      <c r="H702" s="7">
        <f t="shared" ref="H702:I702" si="325">H703+H704</f>
        <v>23485.699999999997</v>
      </c>
      <c r="I702" s="7">
        <f t="shared" si="325"/>
        <v>22715.8</v>
      </c>
    </row>
    <row r="703" spans="1:9" ht="31.5">
      <c r="A703" s="183" t="s">
        <v>22</v>
      </c>
      <c r="B703" s="23"/>
      <c r="C703" s="184" t="s">
        <v>14</v>
      </c>
      <c r="D703" s="184" t="s">
        <v>24</v>
      </c>
      <c r="E703" s="20" t="s">
        <v>301</v>
      </c>
      <c r="F703" s="20">
        <v>200</v>
      </c>
      <c r="G703" s="198">
        <v>1195.8</v>
      </c>
      <c r="H703" s="198">
        <v>1113.0999999999999</v>
      </c>
      <c r="I703" s="198">
        <v>1121.2</v>
      </c>
    </row>
    <row r="704" spans="1:9">
      <c r="A704" s="183" t="s">
        <v>19</v>
      </c>
      <c r="B704" s="23"/>
      <c r="C704" s="184" t="s">
        <v>14</v>
      </c>
      <c r="D704" s="184" t="s">
        <v>24</v>
      </c>
      <c r="E704" s="20" t="s">
        <v>301</v>
      </c>
      <c r="F704" s="20">
        <v>300</v>
      </c>
      <c r="G704" s="198">
        <v>23296</v>
      </c>
      <c r="H704" s="198">
        <v>22372.6</v>
      </c>
      <c r="I704" s="198">
        <v>21594.6</v>
      </c>
    </row>
    <row r="705" spans="1:10" ht="31.5">
      <c r="A705" s="183" t="s">
        <v>582</v>
      </c>
      <c r="B705" s="23"/>
      <c r="C705" s="184" t="s">
        <v>14</v>
      </c>
      <c r="D705" s="184" t="s">
        <v>24</v>
      </c>
      <c r="E705" s="20" t="s">
        <v>302</v>
      </c>
      <c r="F705" s="20"/>
      <c r="G705" s="7">
        <f>G706+G707</f>
        <v>142452.6</v>
      </c>
      <c r="H705" s="7">
        <f t="shared" ref="H705:I705" si="326">H706+H707</f>
        <v>143073.60000000001</v>
      </c>
      <c r="I705" s="7">
        <f t="shared" si="326"/>
        <v>143073.60000000001</v>
      </c>
    </row>
    <row r="706" spans="1:10" ht="31.5">
      <c r="A706" s="183" t="s">
        <v>22</v>
      </c>
      <c r="B706" s="23"/>
      <c r="C706" s="184" t="s">
        <v>14</v>
      </c>
      <c r="D706" s="184" t="s">
        <v>24</v>
      </c>
      <c r="E706" s="20" t="s">
        <v>302</v>
      </c>
      <c r="F706" s="20" t="s">
        <v>32</v>
      </c>
      <c r="G706" s="198">
        <v>2018.4</v>
      </c>
      <c r="H706" s="198">
        <v>2018.4</v>
      </c>
      <c r="I706" s="198">
        <v>2018.4</v>
      </c>
    </row>
    <row r="707" spans="1:10">
      <c r="A707" s="183" t="s">
        <v>19</v>
      </c>
      <c r="B707" s="23"/>
      <c r="C707" s="184" t="s">
        <v>14</v>
      </c>
      <c r="D707" s="184" t="s">
        <v>24</v>
      </c>
      <c r="E707" s="20" t="s">
        <v>302</v>
      </c>
      <c r="F707" s="20" t="s">
        <v>39</v>
      </c>
      <c r="G707" s="198">
        <v>140434.20000000001</v>
      </c>
      <c r="H707" s="198">
        <v>141055.20000000001</v>
      </c>
      <c r="I707" s="198">
        <v>141055.20000000001</v>
      </c>
    </row>
    <row r="708" spans="1:10" ht="47.25">
      <c r="A708" s="183" t="s">
        <v>583</v>
      </c>
      <c r="B708" s="23"/>
      <c r="C708" s="184" t="s">
        <v>14</v>
      </c>
      <c r="D708" s="184" t="s">
        <v>24</v>
      </c>
      <c r="E708" s="20" t="s">
        <v>303</v>
      </c>
      <c r="F708" s="20"/>
      <c r="G708" s="7">
        <f>G709+G710</f>
        <v>4846.5</v>
      </c>
      <c r="H708" s="7">
        <f t="shared" ref="H708:I708" si="327">H709+H710</f>
        <v>4290.3999999999996</v>
      </c>
      <c r="I708" s="7">
        <f t="shared" si="327"/>
        <v>4752.5</v>
      </c>
    </row>
    <row r="709" spans="1:10" ht="31.5">
      <c r="A709" s="183" t="s">
        <v>22</v>
      </c>
      <c r="B709" s="23"/>
      <c r="C709" s="184" t="s">
        <v>14</v>
      </c>
      <c r="D709" s="184" t="s">
        <v>24</v>
      </c>
      <c r="E709" s="20" t="s">
        <v>303</v>
      </c>
      <c r="F709" s="20" t="s">
        <v>32</v>
      </c>
      <c r="G709" s="198">
        <v>93.2</v>
      </c>
      <c r="H709" s="198">
        <v>65</v>
      </c>
      <c r="I709" s="198">
        <v>71.099999999999994</v>
      </c>
    </row>
    <row r="710" spans="1:10">
      <c r="A710" s="183" t="s">
        <v>19</v>
      </c>
      <c r="B710" s="23"/>
      <c r="C710" s="184" t="s">
        <v>14</v>
      </c>
      <c r="D710" s="184" t="s">
        <v>24</v>
      </c>
      <c r="E710" s="20" t="s">
        <v>303</v>
      </c>
      <c r="F710" s="20" t="s">
        <v>39</v>
      </c>
      <c r="G710" s="198">
        <f>5567.8-814.5</f>
        <v>4753.3</v>
      </c>
      <c r="H710" s="198">
        <v>4225.3999999999996</v>
      </c>
      <c r="I710" s="198">
        <v>4681.3999999999996</v>
      </c>
    </row>
    <row r="711" spans="1:10" ht="47.25">
      <c r="A711" s="183" t="s">
        <v>578</v>
      </c>
      <c r="B711" s="23"/>
      <c r="C711" s="184" t="s">
        <v>14</v>
      </c>
      <c r="D711" s="184" t="s">
        <v>24</v>
      </c>
      <c r="E711" s="20" t="s">
        <v>304</v>
      </c>
      <c r="F711" s="20"/>
      <c r="G711" s="7">
        <f>G712+G713</f>
        <v>2335.9</v>
      </c>
      <c r="H711" s="7">
        <f t="shared" ref="H711:I711" si="328">H712+H713</f>
        <v>3035.9</v>
      </c>
      <c r="I711" s="7">
        <f t="shared" si="328"/>
        <v>3035.9</v>
      </c>
    </row>
    <row r="712" spans="1:10" ht="31.5">
      <c r="A712" s="183" t="s">
        <v>22</v>
      </c>
      <c r="B712" s="23"/>
      <c r="C712" s="184" t="s">
        <v>14</v>
      </c>
      <c r="D712" s="184" t="s">
        <v>24</v>
      </c>
      <c r="E712" s="20" t="s">
        <v>304</v>
      </c>
      <c r="F712" s="20" t="s">
        <v>32</v>
      </c>
      <c r="G712" s="198">
        <v>43.3</v>
      </c>
      <c r="H712" s="198">
        <v>43.3</v>
      </c>
      <c r="I712" s="198">
        <v>43.3</v>
      </c>
    </row>
    <row r="713" spans="1:10">
      <c r="A713" s="183" t="s">
        <v>19</v>
      </c>
      <c r="B713" s="23"/>
      <c r="C713" s="184" t="s">
        <v>14</v>
      </c>
      <c r="D713" s="184" t="s">
        <v>24</v>
      </c>
      <c r="E713" s="20" t="s">
        <v>304</v>
      </c>
      <c r="F713" s="20" t="s">
        <v>39</v>
      </c>
      <c r="G713" s="198">
        <v>2292.6</v>
      </c>
      <c r="H713" s="198">
        <v>2992.6</v>
      </c>
      <c r="I713" s="198">
        <v>2992.6</v>
      </c>
    </row>
    <row r="714" spans="1:10" ht="31.5">
      <c r="A714" s="183" t="s">
        <v>584</v>
      </c>
      <c r="B714" s="23"/>
      <c r="C714" s="184" t="s">
        <v>14</v>
      </c>
      <c r="D714" s="184" t="s">
        <v>24</v>
      </c>
      <c r="E714" s="20" t="s">
        <v>305</v>
      </c>
      <c r="F714" s="20"/>
      <c r="G714" s="7">
        <f>G715+G716</f>
        <v>0.6</v>
      </c>
      <c r="H714" s="7">
        <f t="shared" ref="H714:I714" si="329">H715+H716</f>
        <v>0.6</v>
      </c>
      <c r="I714" s="7">
        <f t="shared" si="329"/>
        <v>0.6</v>
      </c>
    </row>
    <row r="715" spans="1:10" ht="31.5">
      <c r="A715" s="183" t="s">
        <v>22</v>
      </c>
      <c r="B715" s="23"/>
      <c r="C715" s="184" t="s">
        <v>14</v>
      </c>
      <c r="D715" s="184" t="s">
        <v>24</v>
      </c>
      <c r="E715" s="20" t="s">
        <v>305</v>
      </c>
      <c r="F715" s="20">
        <v>200</v>
      </c>
      <c r="G715" s="198">
        <v>0.1</v>
      </c>
      <c r="H715" s="198">
        <v>0.1</v>
      </c>
      <c r="I715" s="198">
        <v>0.1</v>
      </c>
    </row>
    <row r="716" spans="1:10">
      <c r="A716" s="183" t="s">
        <v>19</v>
      </c>
      <c r="B716" s="23"/>
      <c r="C716" s="184" t="s">
        <v>14</v>
      </c>
      <c r="D716" s="184" t="s">
        <v>24</v>
      </c>
      <c r="E716" s="20" t="s">
        <v>305</v>
      </c>
      <c r="F716" s="20" t="s">
        <v>39</v>
      </c>
      <c r="G716" s="198">
        <v>0.5</v>
      </c>
      <c r="H716" s="198">
        <v>0.5</v>
      </c>
      <c r="I716" s="198">
        <v>0.5</v>
      </c>
    </row>
    <row r="717" spans="1:10" ht="63">
      <c r="A717" s="183" t="s">
        <v>861</v>
      </c>
      <c r="B717" s="23"/>
      <c r="C717" s="184" t="s">
        <v>14</v>
      </c>
      <c r="D717" s="184" t="s">
        <v>24</v>
      </c>
      <c r="E717" s="20" t="s">
        <v>306</v>
      </c>
      <c r="F717" s="20"/>
      <c r="G717" s="7">
        <f>G718+G719</f>
        <v>14796.3</v>
      </c>
      <c r="H717" s="7">
        <f t="shared" ref="H717:I717" si="330">H718+H719</f>
        <v>16932.7</v>
      </c>
      <c r="I717" s="7">
        <f t="shared" si="330"/>
        <v>17606.199999999997</v>
      </c>
      <c r="J717" s="95"/>
    </row>
    <row r="718" spans="1:10" ht="40.5" customHeight="1">
      <c r="A718" s="183" t="s">
        <v>22</v>
      </c>
      <c r="B718" s="23"/>
      <c r="C718" s="184" t="s">
        <v>14</v>
      </c>
      <c r="D718" s="184" t="s">
        <v>24</v>
      </c>
      <c r="E718" s="20" t="s">
        <v>306</v>
      </c>
      <c r="F718" s="20" t="s">
        <v>32</v>
      </c>
      <c r="G718" s="198">
        <v>246.9</v>
      </c>
      <c r="H718" s="198">
        <v>256.8</v>
      </c>
      <c r="I718" s="198">
        <v>267.10000000000002</v>
      </c>
    </row>
    <row r="719" spans="1:10">
      <c r="A719" s="183" t="s">
        <v>19</v>
      </c>
      <c r="B719" s="23"/>
      <c r="C719" s="184" t="s">
        <v>14</v>
      </c>
      <c r="D719" s="184" t="s">
        <v>24</v>
      </c>
      <c r="E719" s="20" t="s">
        <v>306</v>
      </c>
      <c r="F719" s="20" t="s">
        <v>39</v>
      </c>
      <c r="G719" s="198">
        <v>14549.4</v>
      </c>
      <c r="H719" s="198">
        <v>16675.900000000001</v>
      </c>
      <c r="I719" s="198">
        <v>17339.099999999999</v>
      </c>
    </row>
    <row r="720" spans="1:10" ht="47.25">
      <c r="A720" s="183" t="s">
        <v>356</v>
      </c>
      <c r="B720" s="23"/>
      <c r="C720" s="184" t="s">
        <v>14</v>
      </c>
      <c r="D720" s="184" t="s">
        <v>24</v>
      </c>
      <c r="E720" s="20" t="s">
        <v>307</v>
      </c>
      <c r="F720" s="20"/>
      <c r="G720" s="7">
        <f>G721+G722</f>
        <v>20771.699999999997</v>
      </c>
      <c r="H720" s="7">
        <f t="shared" ref="H720:I720" si="331">H721+H722</f>
        <v>20902.5</v>
      </c>
      <c r="I720" s="7">
        <f t="shared" si="331"/>
        <v>21726.199999999997</v>
      </c>
    </row>
    <row r="721" spans="1:11" ht="31.5">
      <c r="A721" s="183" t="s">
        <v>22</v>
      </c>
      <c r="B721" s="23"/>
      <c r="C721" s="184" t="s">
        <v>14</v>
      </c>
      <c r="D721" s="184" t="s">
        <v>24</v>
      </c>
      <c r="E721" s="20" t="s">
        <v>307</v>
      </c>
      <c r="F721" s="20" t="s">
        <v>32</v>
      </c>
      <c r="G721" s="198">
        <v>355.1</v>
      </c>
      <c r="H721" s="198">
        <v>320.7</v>
      </c>
      <c r="I721" s="198">
        <v>300.10000000000002</v>
      </c>
    </row>
    <row r="722" spans="1:11">
      <c r="A722" s="183" t="s">
        <v>19</v>
      </c>
      <c r="B722" s="23"/>
      <c r="C722" s="184" t="s">
        <v>14</v>
      </c>
      <c r="D722" s="184" t="s">
        <v>24</v>
      </c>
      <c r="E722" s="20" t="s">
        <v>307</v>
      </c>
      <c r="F722" s="20" t="s">
        <v>39</v>
      </c>
      <c r="G722" s="198">
        <v>20416.599999999999</v>
      </c>
      <c r="H722" s="198">
        <v>20581.8</v>
      </c>
      <c r="I722" s="198">
        <v>21426.1</v>
      </c>
    </row>
    <row r="723" spans="1:11" ht="31.5">
      <c r="A723" s="183" t="s">
        <v>289</v>
      </c>
      <c r="B723" s="23"/>
      <c r="C723" s="184" t="s">
        <v>14</v>
      </c>
      <c r="D723" s="184" t="s">
        <v>24</v>
      </c>
      <c r="E723" s="20" t="s">
        <v>290</v>
      </c>
      <c r="F723" s="20"/>
      <c r="G723" s="7">
        <f>G724+G725</f>
        <v>139066.4</v>
      </c>
      <c r="H723" s="7">
        <f t="shared" ref="H723:I723" si="332">H724+H725</f>
        <v>138983.20000000001</v>
      </c>
      <c r="I723" s="7">
        <f t="shared" si="332"/>
        <v>138955.9</v>
      </c>
    </row>
    <row r="724" spans="1:11" ht="31.5">
      <c r="A724" s="183" t="s">
        <v>22</v>
      </c>
      <c r="B724" s="23"/>
      <c r="C724" s="184" t="s">
        <v>14</v>
      </c>
      <c r="D724" s="184" t="s">
        <v>24</v>
      </c>
      <c r="E724" s="20" t="s">
        <v>290</v>
      </c>
      <c r="F724" s="20" t="s">
        <v>32</v>
      </c>
      <c r="G724" s="198">
        <v>2446.4</v>
      </c>
      <c r="H724" s="198">
        <v>2363.1999999999998</v>
      </c>
      <c r="I724" s="198">
        <v>2335.9</v>
      </c>
    </row>
    <row r="725" spans="1:11">
      <c r="A725" s="183" t="s">
        <v>19</v>
      </c>
      <c r="B725" s="23"/>
      <c r="C725" s="184" t="s">
        <v>14</v>
      </c>
      <c r="D725" s="184" t="s">
        <v>24</v>
      </c>
      <c r="E725" s="20" t="s">
        <v>290</v>
      </c>
      <c r="F725" s="20" t="s">
        <v>39</v>
      </c>
      <c r="G725" s="198">
        <v>136620</v>
      </c>
      <c r="H725" s="198">
        <v>136620</v>
      </c>
      <c r="I725" s="198">
        <v>136620</v>
      </c>
    </row>
    <row r="726" spans="1:11">
      <c r="A726" s="183" t="s">
        <v>310</v>
      </c>
      <c r="B726" s="23"/>
      <c r="C726" s="184" t="s">
        <v>14</v>
      </c>
      <c r="D726" s="184" t="s">
        <v>24</v>
      </c>
      <c r="E726" s="20" t="s">
        <v>311</v>
      </c>
      <c r="F726" s="20"/>
      <c r="G726" s="7">
        <f>G727</f>
        <v>12000</v>
      </c>
      <c r="H726" s="7">
        <f t="shared" ref="H726:I726" si="333">H727</f>
        <v>10242.1</v>
      </c>
      <c r="I726" s="7">
        <f t="shared" si="333"/>
        <v>9968.1</v>
      </c>
    </row>
    <row r="727" spans="1:11">
      <c r="A727" s="183" t="s">
        <v>19</v>
      </c>
      <c r="B727" s="23"/>
      <c r="C727" s="20" t="s">
        <v>14</v>
      </c>
      <c r="D727" s="20" t="s">
        <v>24</v>
      </c>
      <c r="E727" s="20" t="s">
        <v>311</v>
      </c>
      <c r="F727" s="20">
        <v>300</v>
      </c>
      <c r="G727" s="7">
        <f>10000+2000</f>
        <v>12000</v>
      </c>
      <c r="H727" s="7">
        <v>10242.1</v>
      </c>
      <c r="I727" s="7">
        <v>9968.1</v>
      </c>
    </row>
    <row r="728" spans="1:11" ht="31.5">
      <c r="A728" s="183" t="s">
        <v>312</v>
      </c>
      <c r="B728" s="23"/>
      <c r="C728" s="20" t="s">
        <v>14</v>
      </c>
      <c r="D728" s="20" t="s">
        <v>24</v>
      </c>
      <c r="E728" s="20" t="s">
        <v>313</v>
      </c>
      <c r="F728" s="20"/>
      <c r="G728" s="7">
        <f>G729</f>
        <v>2466.6</v>
      </c>
      <c r="H728" s="7">
        <f t="shared" ref="H728:I728" si="334">H729</f>
        <v>2723.9</v>
      </c>
      <c r="I728" s="7">
        <f t="shared" si="334"/>
        <v>2997.9</v>
      </c>
    </row>
    <row r="729" spans="1:11">
      <c r="A729" s="183" t="s">
        <v>19</v>
      </c>
      <c r="B729" s="23"/>
      <c r="C729" s="20" t="s">
        <v>14</v>
      </c>
      <c r="D729" s="20" t="s">
        <v>24</v>
      </c>
      <c r="E729" s="20" t="s">
        <v>313</v>
      </c>
      <c r="F729" s="20">
        <v>300</v>
      </c>
      <c r="G729" s="7">
        <v>2466.6</v>
      </c>
      <c r="H729" s="7">
        <v>2723.9</v>
      </c>
      <c r="I729" s="7">
        <v>2997.9</v>
      </c>
      <c r="K729" s="95"/>
    </row>
    <row r="730" spans="1:11" ht="31.5">
      <c r="A730" s="183" t="s">
        <v>314</v>
      </c>
      <c r="B730" s="23"/>
      <c r="C730" s="20" t="s">
        <v>14</v>
      </c>
      <c r="D730" s="20" t="s">
        <v>24</v>
      </c>
      <c r="E730" s="20" t="s">
        <v>315</v>
      </c>
      <c r="F730" s="20"/>
      <c r="G730" s="7">
        <f>G731</f>
        <v>1300</v>
      </c>
      <c r="H730" s="7">
        <f t="shared" ref="H730:I730" si="335">H731</f>
        <v>1300</v>
      </c>
      <c r="I730" s="7">
        <f t="shared" si="335"/>
        <v>1300</v>
      </c>
    </row>
    <row r="731" spans="1:11">
      <c r="A731" s="183" t="s">
        <v>19</v>
      </c>
      <c r="B731" s="23"/>
      <c r="C731" s="20" t="s">
        <v>14</v>
      </c>
      <c r="D731" s="20" t="s">
        <v>24</v>
      </c>
      <c r="E731" s="20" t="s">
        <v>315</v>
      </c>
      <c r="F731" s="20" t="s">
        <v>39</v>
      </c>
      <c r="G731" s="7">
        <v>1300</v>
      </c>
      <c r="H731" s="7">
        <v>1300</v>
      </c>
      <c r="I731" s="7">
        <v>1300</v>
      </c>
    </row>
    <row r="732" spans="1:11" ht="47.25">
      <c r="A732" s="183" t="s">
        <v>316</v>
      </c>
      <c r="B732" s="23"/>
      <c r="C732" s="20" t="s">
        <v>14</v>
      </c>
      <c r="D732" s="20" t="s">
        <v>24</v>
      </c>
      <c r="E732" s="20" t="s">
        <v>317</v>
      </c>
      <c r="F732" s="20"/>
      <c r="G732" s="7">
        <f>G733</f>
        <v>63.7</v>
      </c>
      <c r="H732" s="7">
        <f t="shared" ref="H732:I732" si="336">H733</f>
        <v>304</v>
      </c>
      <c r="I732" s="7">
        <f t="shared" si="336"/>
        <v>304</v>
      </c>
    </row>
    <row r="733" spans="1:11">
      <c r="A733" s="183" t="s">
        <v>19</v>
      </c>
      <c r="B733" s="23"/>
      <c r="C733" s="20" t="s">
        <v>14</v>
      </c>
      <c r="D733" s="20" t="s">
        <v>24</v>
      </c>
      <c r="E733" s="20" t="s">
        <v>317</v>
      </c>
      <c r="F733" s="20" t="s">
        <v>39</v>
      </c>
      <c r="G733" s="7">
        <v>63.7</v>
      </c>
      <c r="H733" s="7">
        <v>304</v>
      </c>
      <c r="I733" s="7">
        <v>304</v>
      </c>
    </row>
    <row r="734" spans="1:11" ht="47.25">
      <c r="A734" s="183" t="s">
        <v>318</v>
      </c>
      <c r="B734" s="23"/>
      <c r="C734" s="20" t="s">
        <v>14</v>
      </c>
      <c r="D734" s="20" t="s">
        <v>24</v>
      </c>
      <c r="E734" s="20" t="s">
        <v>319</v>
      </c>
      <c r="F734" s="20"/>
      <c r="G734" s="7">
        <f>G735</f>
        <v>50000</v>
      </c>
      <c r="H734" s="7">
        <f t="shared" ref="H734:I734" si="337">H735</f>
        <v>50000</v>
      </c>
      <c r="I734" s="7">
        <f t="shared" si="337"/>
        <v>50000</v>
      </c>
    </row>
    <row r="735" spans="1:11">
      <c r="A735" s="183" t="s">
        <v>19</v>
      </c>
      <c r="B735" s="23"/>
      <c r="C735" s="20" t="s">
        <v>14</v>
      </c>
      <c r="D735" s="20" t="s">
        <v>24</v>
      </c>
      <c r="E735" s="20" t="s">
        <v>319</v>
      </c>
      <c r="F735" s="20" t="s">
        <v>39</v>
      </c>
      <c r="G735" s="7">
        <v>50000</v>
      </c>
      <c r="H735" s="7">
        <v>50000</v>
      </c>
      <c r="I735" s="7">
        <v>50000</v>
      </c>
    </row>
    <row r="736" spans="1:11" ht="31.5" hidden="1">
      <c r="A736" s="183" t="s">
        <v>320</v>
      </c>
      <c r="B736" s="23"/>
      <c r="C736" s="20" t="s">
        <v>14</v>
      </c>
      <c r="D736" s="20" t="s">
        <v>24</v>
      </c>
      <c r="E736" s="20" t="s">
        <v>321</v>
      </c>
      <c r="F736" s="20"/>
      <c r="G736" s="7">
        <f>G737</f>
        <v>0</v>
      </c>
      <c r="H736" s="7">
        <f t="shared" ref="H736:I736" si="338">H737</f>
        <v>0</v>
      </c>
      <c r="I736" s="7">
        <f t="shared" si="338"/>
        <v>0</v>
      </c>
    </row>
    <row r="737" spans="1:9" hidden="1">
      <c r="A737" s="183" t="s">
        <v>19</v>
      </c>
      <c r="B737" s="23"/>
      <c r="C737" s="20" t="s">
        <v>14</v>
      </c>
      <c r="D737" s="20" t="s">
        <v>24</v>
      </c>
      <c r="E737" s="20" t="s">
        <v>321</v>
      </c>
      <c r="F737" s="20" t="s">
        <v>39</v>
      </c>
      <c r="G737" s="7"/>
      <c r="H737" s="7"/>
      <c r="I737" s="7"/>
    </row>
    <row r="738" spans="1:9">
      <c r="A738" s="183" t="s">
        <v>322</v>
      </c>
      <c r="B738" s="23"/>
      <c r="C738" s="20" t="s">
        <v>14</v>
      </c>
      <c r="D738" s="20" t="s">
        <v>24</v>
      </c>
      <c r="E738" s="20" t="s">
        <v>323</v>
      </c>
      <c r="F738" s="20"/>
      <c r="G738" s="7">
        <f>G739+G740</f>
        <v>1124.4000000000001</v>
      </c>
      <c r="H738" s="7">
        <f t="shared" ref="H738:I738" si="339">H739+H740</f>
        <v>1450.9</v>
      </c>
      <c r="I738" s="7">
        <f t="shared" si="339"/>
        <v>1450.9</v>
      </c>
    </row>
    <row r="739" spans="1:9" ht="31.5">
      <c r="A739" s="183" t="s">
        <v>22</v>
      </c>
      <c r="B739" s="23"/>
      <c r="C739" s="20" t="s">
        <v>14</v>
      </c>
      <c r="D739" s="20" t="s">
        <v>24</v>
      </c>
      <c r="E739" s="20" t="s">
        <v>323</v>
      </c>
      <c r="F739" s="20">
        <v>200</v>
      </c>
      <c r="G739" s="7">
        <v>344.4</v>
      </c>
      <c r="H739" s="7">
        <v>670.9</v>
      </c>
      <c r="I739" s="7">
        <v>670.9</v>
      </c>
    </row>
    <row r="740" spans="1:9">
      <c r="A740" s="183" t="s">
        <v>19</v>
      </c>
      <c r="B740" s="23"/>
      <c r="C740" s="20" t="s">
        <v>14</v>
      </c>
      <c r="D740" s="20" t="s">
        <v>24</v>
      </c>
      <c r="E740" s="20" t="s">
        <v>323</v>
      </c>
      <c r="F740" s="20">
        <v>300</v>
      </c>
      <c r="G740" s="7">
        <v>780</v>
      </c>
      <c r="H740" s="7">
        <v>780</v>
      </c>
      <c r="I740" s="7">
        <v>780</v>
      </c>
    </row>
    <row r="741" spans="1:9" ht="31.5">
      <c r="A741" s="216" t="s">
        <v>898</v>
      </c>
      <c r="B741" s="23"/>
      <c r="C741" s="20" t="s">
        <v>14</v>
      </c>
      <c r="D741" s="20" t="s">
        <v>24</v>
      </c>
      <c r="E741" s="20" t="s">
        <v>899</v>
      </c>
      <c r="F741" s="20"/>
      <c r="G741" s="7">
        <f>G742</f>
        <v>204.7</v>
      </c>
      <c r="H741" s="7"/>
      <c r="I741" s="7"/>
    </row>
    <row r="742" spans="1:9" ht="31.5">
      <c r="A742" s="216" t="s">
        <v>90</v>
      </c>
      <c r="B742" s="23"/>
      <c r="C742" s="20" t="s">
        <v>14</v>
      </c>
      <c r="D742" s="20" t="s">
        <v>24</v>
      </c>
      <c r="E742" s="20" t="s">
        <v>899</v>
      </c>
      <c r="F742" s="20">
        <v>600</v>
      </c>
      <c r="G742" s="7">
        <v>204.7</v>
      </c>
      <c r="H742" s="7"/>
      <c r="I742" s="7"/>
    </row>
    <row r="743" spans="1:9" ht="31.5">
      <c r="A743" s="183" t="s">
        <v>308</v>
      </c>
      <c r="B743" s="23"/>
      <c r="C743" s="184" t="s">
        <v>14</v>
      </c>
      <c r="D743" s="184" t="s">
        <v>24</v>
      </c>
      <c r="E743" s="20" t="s">
        <v>309</v>
      </c>
      <c r="F743" s="20"/>
      <c r="G743" s="7">
        <f>G744</f>
        <v>16658.599999999999</v>
      </c>
      <c r="H743" s="7">
        <f t="shared" ref="H743:I743" si="340">H744</f>
        <v>14822.9</v>
      </c>
      <c r="I743" s="7">
        <f t="shared" si="340"/>
        <v>15872</v>
      </c>
    </row>
    <row r="744" spans="1:9">
      <c r="A744" s="183" t="s">
        <v>19</v>
      </c>
      <c r="B744" s="23"/>
      <c r="C744" s="184" t="s">
        <v>14</v>
      </c>
      <c r="D744" s="184" t="s">
        <v>24</v>
      </c>
      <c r="E744" s="20" t="s">
        <v>309</v>
      </c>
      <c r="F744" s="20">
        <v>300</v>
      </c>
      <c r="G744" s="7">
        <v>16658.599999999999</v>
      </c>
      <c r="H744" s="7">
        <v>14822.9</v>
      </c>
      <c r="I744" s="7">
        <v>15872</v>
      </c>
    </row>
    <row r="745" spans="1:9" ht="47.25">
      <c r="A745" s="183" t="s">
        <v>766</v>
      </c>
      <c r="B745" s="23"/>
      <c r="C745" s="20" t="s">
        <v>14</v>
      </c>
      <c r="D745" s="20" t="s">
        <v>24</v>
      </c>
      <c r="E745" s="20" t="s">
        <v>324</v>
      </c>
      <c r="F745" s="20"/>
      <c r="G745" s="7">
        <f>G746</f>
        <v>6000</v>
      </c>
      <c r="H745" s="7">
        <f t="shared" ref="H745:I746" si="341">H746</f>
        <v>6000</v>
      </c>
      <c r="I745" s="7">
        <f t="shared" si="341"/>
        <v>6000</v>
      </c>
    </row>
    <row r="746" spans="1:9" ht="63">
      <c r="A746" s="183" t="s">
        <v>765</v>
      </c>
      <c r="B746" s="23"/>
      <c r="C746" s="20" t="s">
        <v>14</v>
      </c>
      <c r="D746" s="20" t="s">
        <v>24</v>
      </c>
      <c r="E746" s="20" t="s">
        <v>325</v>
      </c>
      <c r="F746" s="20"/>
      <c r="G746" s="7">
        <f>G747</f>
        <v>6000</v>
      </c>
      <c r="H746" s="7">
        <f t="shared" si="341"/>
        <v>6000</v>
      </c>
      <c r="I746" s="7">
        <f t="shared" si="341"/>
        <v>6000</v>
      </c>
    </row>
    <row r="747" spans="1:9">
      <c r="A747" s="183" t="s">
        <v>19</v>
      </c>
      <c r="B747" s="23"/>
      <c r="C747" s="20" t="s">
        <v>14</v>
      </c>
      <c r="D747" s="20" t="s">
        <v>24</v>
      </c>
      <c r="E747" s="20" t="s">
        <v>325</v>
      </c>
      <c r="F747" s="20">
        <v>300</v>
      </c>
      <c r="G747" s="7">
        <v>6000</v>
      </c>
      <c r="H747" s="7">
        <v>6000</v>
      </c>
      <c r="I747" s="7">
        <v>6000</v>
      </c>
    </row>
    <row r="748" spans="1:9" ht="47.25">
      <c r="A748" s="183" t="s">
        <v>767</v>
      </c>
      <c r="B748" s="23"/>
      <c r="C748" s="20" t="s">
        <v>14</v>
      </c>
      <c r="D748" s="20" t="s">
        <v>24</v>
      </c>
      <c r="E748" s="20" t="s">
        <v>207</v>
      </c>
      <c r="F748" s="20"/>
      <c r="G748" s="7">
        <f>G749</f>
        <v>1700</v>
      </c>
      <c r="H748" s="7">
        <f t="shared" ref="H748:I749" si="342">H749</f>
        <v>1700</v>
      </c>
      <c r="I748" s="7">
        <f t="shared" si="342"/>
        <v>1700</v>
      </c>
    </row>
    <row r="749" spans="1:9">
      <c r="A749" s="183" t="s">
        <v>204</v>
      </c>
      <c r="B749" s="23"/>
      <c r="C749" s="20" t="s">
        <v>14</v>
      </c>
      <c r="D749" s="20" t="s">
        <v>24</v>
      </c>
      <c r="E749" s="20" t="s">
        <v>232</v>
      </c>
      <c r="F749" s="20"/>
      <c r="G749" s="7">
        <f>G750</f>
        <v>1700</v>
      </c>
      <c r="H749" s="7">
        <f t="shared" si="342"/>
        <v>1700</v>
      </c>
      <c r="I749" s="7">
        <f t="shared" si="342"/>
        <v>1700</v>
      </c>
    </row>
    <row r="750" spans="1:9" ht="31.5">
      <c r="A750" s="183" t="s">
        <v>90</v>
      </c>
      <c r="B750" s="23"/>
      <c r="C750" s="20" t="s">
        <v>14</v>
      </c>
      <c r="D750" s="20" t="s">
        <v>24</v>
      </c>
      <c r="E750" s="20" t="s">
        <v>232</v>
      </c>
      <c r="F750" s="20">
        <v>600</v>
      </c>
      <c r="G750" s="7">
        <v>1700</v>
      </c>
      <c r="H750" s="7">
        <v>1700</v>
      </c>
      <c r="I750" s="7">
        <v>1700</v>
      </c>
    </row>
    <row r="751" spans="1:9" s="92" customFormat="1" ht="47.25">
      <c r="A751" s="84" t="s">
        <v>710</v>
      </c>
      <c r="B751" s="88"/>
      <c r="C751" s="90" t="s">
        <v>14</v>
      </c>
      <c r="D751" s="90" t="s">
        <v>24</v>
      </c>
      <c r="E751" s="90" t="s">
        <v>234</v>
      </c>
      <c r="F751" s="90"/>
      <c r="G751" s="91">
        <f>G752</f>
        <v>4327.6000000000004</v>
      </c>
      <c r="H751" s="91">
        <f t="shared" ref="H751:I754" si="343">H752</f>
        <v>4327.6000000000004</v>
      </c>
      <c r="I751" s="91">
        <f t="shared" si="343"/>
        <v>4327.6000000000004</v>
      </c>
    </row>
    <row r="752" spans="1:9">
      <c r="A752" s="183" t="s">
        <v>143</v>
      </c>
      <c r="B752" s="23"/>
      <c r="C752" s="20" t="s">
        <v>14</v>
      </c>
      <c r="D752" s="20" t="s">
        <v>24</v>
      </c>
      <c r="E752" s="20" t="s">
        <v>326</v>
      </c>
      <c r="F752" s="20"/>
      <c r="G752" s="7">
        <f>G753</f>
        <v>4327.6000000000004</v>
      </c>
      <c r="H752" s="7">
        <f t="shared" si="343"/>
        <v>4327.6000000000004</v>
      </c>
      <c r="I752" s="7">
        <f t="shared" si="343"/>
        <v>4327.6000000000004</v>
      </c>
    </row>
    <row r="753" spans="1:9" ht="47.25">
      <c r="A753" s="183" t="s">
        <v>327</v>
      </c>
      <c r="B753" s="23"/>
      <c r="C753" s="20" t="s">
        <v>14</v>
      </c>
      <c r="D753" s="20" t="s">
        <v>24</v>
      </c>
      <c r="E753" s="20" t="s">
        <v>328</v>
      </c>
      <c r="F753" s="20"/>
      <c r="G753" s="7">
        <f>G754</f>
        <v>4327.6000000000004</v>
      </c>
      <c r="H753" s="7">
        <f t="shared" si="343"/>
        <v>4327.6000000000004</v>
      </c>
      <c r="I753" s="7">
        <f t="shared" si="343"/>
        <v>4327.6000000000004</v>
      </c>
    </row>
    <row r="754" spans="1:9" ht="31.5">
      <c r="A754" s="183" t="s">
        <v>329</v>
      </c>
      <c r="B754" s="23"/>
      <c r="C754" s="20" t="s">
        <v>14</v>
      </c>
      <c r="D754" s="20" t="s">
        <v>24</v>
      </c>
      <c r="E754" s="20" t="s">
        <v>330</v>
      </c>
      <c r="F754" s="20"/>
      <c r="G754" s="7">
        <f>G755</f>
        <v>4327.6000000000004</v>
      </c>
      <c r="H754" s="7">
        <f t="shared" si="343"/>
        <v>4327.6000000000004</v>
      </c>
      <c r="I754" s="7">
        <f t="shared" si="343"/>
        <v>4327.6000000000004</v>
      </c>
    </row>
    <row r="755" spans="1:9" ht="31.5">
      <c r="A755" s="183" t="s">
        <v>22</v>
      </c>
      <c r="B755" s="23"/>
      <c r="C755" s="20" t="s">
        <v>14</v>
      </c>
      <c r="D755" s="20" t="s">
        <v>24</v>
      </c>
      <c r="E755" s="20" t="s">
        <v>330</v>
      </c>
      <c r="F755" s="20">
        <v>200</v>
      </c>
      <c r="G755" s="7">
        <v>4327.6000000000004</v>
      </c>
      <c r="H755" s="7">
        <v>4327.6000000000004</v>
      </c>
      <c r="I755" s="7">
        <v>4327.6000000000004</v>
      </c>
    </row>
    <row r="756" spans="1:9">
      <c r="A756" s="183" t="s">
        <v>76</v>
      </c>
      <c r="B756" s="23"/>
      <c r="C756" s="20" t="s">
        <v>14</v>
      </c>
      <c r="D756" s="20" t="s">
        <v>7</v>
      </c>
      <c r="E756" s="20"/>
      <c r="F756" s="20"/>
      <c r="G756" s="7">
        <f>G757</f>
        <v>179224.7</v>
      </c>
      <c r="H756" s="7">
        <f t="shared" ref="H756:I757" si="344">H757</f>
        <v>189686.2</v>
      </c>
      <c r="I756" s="7">
        <f t="shared" si="344"/>
        <v>196330.2</v>
      </c>
    </row>
    <row r="757" spans="1:9" s="92" customFormat="1" ht="31.5">
      <c r="A757" s="84" t="s">
        <v>709</v>
      </c>
      <c r="B757" s="88"/>
      <c r="C757" s="90" t="s">
        <v>14</v>
      </c>
      <c r="D757" s="90" t="s">
        <v>7</v>
      </c>
      <c r="E757" s="90" t="s">
        <v>191</v>
      </c>
      <c r="F757" s="90"/>
      <c r="G757" s="91">
        <f>G758</f>
        <v>179224.7</v>
      </c>
      <c r="H757" s="91">
        <f t="shared" si="344"/>
        <v>189686.2</v>
      </c>
      <c r="I757" s="91">
        <f t="shared" si="344"/>
        <v>196330.2</v>
      </c>
    </row>
    <row r="758" spans="1:9">
      <c r="A758" s="183" t="s">
        <v>143</v>
      </c>
      <c r="B758" s="23"/>
      <c r="C758" s="20" t="s">
        <v>14</v>
      </c>
      <c r="D758" s="20" t="s">
        <v>7</v>
      </c>
      <c r="E758" s="20" t="s">
        <v>192</v>
      </c>
      <c r="F758" s="20"/>
      <c r="G758" s="7">
        <f>G759+G769</f>
        <v>179224.7</v>
      </c>
      <c r="H758" s="7">
        <f t="shared" ref="H758:I758" si="345">H759+H769</f>
        <v>189686.2</v>
      </c>
      <c r="I758" s="7">
        <f t="shared" si="345"/>
        <v>196330.2</v>
      </c>
    </row>
    <row r="759" spans="1:9" ht="31.5">
      <c r="A759" s="183" t="s">
        <v>560</v>
      </c>
      <c r="B759" s="23"/>
      <c r="C759" s="20" t="s">
        <v>14</v>
      </c>
      <c r="D759" s="20" t="s">
        <v>7</v>
      </c>
      <c r="E759" s="20" t="s">
        <v>331</v>
      </c>
      <c r="F759" s="20"/>
      <c r="G759" s="7">
        <f>G763+G766+G760</f>
        <v>56436.7</v>
      </c>
      <c r="H759" s="7">
        <f t="shared" ref="H759:I759" si="346">H763+H766+H760</f>
        <v>62366.5</v>
      </c>
      <c r="I759" s="7">
        <f t="shared" si="346"/>
        <v>64297.599999999999</v>
      </c>
    </row>
    <row r="760" spans="1:9" ht="31.5">
      <c r="A760" s="183" t="s">
        <v>579</v>
      </c>
      <c r="B760" s="23"/>
      <c r="C760" s="20" t="s">
        <v>14</v>
      </c>
      <c r="D760" s="20" t="s">
        <v>7</v>
      </c>
      <c r="E760" s="20" t="s">
        <v>638</v>
      </c>
      <c r="F760" s="20"/>
      <c r="G760" s="7">
        <f>G761+G762</f>
        <v>7026.2</v>
      </c>
      <c r="H760" s="7">
        <f t="shared" ref="H760:I760" si="347">H761+H762</f>
        <v>7306.2999999999993</v>
      </c>
      <c r="I760" s="7">
        <f t="shared" si="347"/>
        <v>7597.6</v>
      </c>
    </row>
    <row r="761" spans="1:9" ht="31.5">
      <c r="A761" s="183" t="s">
        <v>22</v>
      </c>
      <c r="B761" s="23"/>
      <c r="C761" s="20" t="s">
        <v>14</v>
      </c>
      <c r="D761" s="20" t="s">
        <v>7</v>
      </c>
      <c r="E761" s="20" t="s">
        <v>638</v>
      </c>
      <c r="F761" s="20">
        <v>200</v>
      </c>
      <c r="G761" s="7">
        <v>100.2</v>
      </c>
      <c r="H761" s="7">
        <v>102.4</v>
      </c>
      <c r="I761" s="7">
        <v>105.3</v>
      </c>
    </row>
    <row r="762" spans="1:9">
      <c r="A762" s="183" t="s">
        <v>19</v>
      </c>
      <c r="B762" s="23"/>
      <c r="C762" s="20" t="s">
        <v>14</v>
      </c>
      <c r="D762" s="20" t="s">
        <v>7</v>
      </c>
      <c r="E762" s="20" t="s">
        <v>638</v>
      </c>
      <c r="F762" s="20">
        <v>300</v>
      </c>
      <c r="G762" s="7">
        <v>6926</v>
      </c>
      <c r="H762" s="7">
        <v>7203.9</v>
      </c>
      <c r="I762" s="7">
        <v>7492.3</v>
      </c>
    </row>
    <row r="763" spans="1:9" ht="31.5">
      <c r="A763" s="183" t="s">
        <v>580</v>
      </c>
      <c r="B763" s="23"/>
      <c r="C763" s="20" t="s">
        <v>14</v>
      </c>
      <c r="D763" s="20" t="s">
        <v>7</v>
      </c>
      <c r="E763" s="20" t="s">
        <v>332</v>
      </c>
      <c r="F763" s="20"/>
      <c r="G763" s="7">
        <f>G764+G765</f>
        <v>10633.6</v>
      </c>
      <c r="H763" s="7">
        <f t="shared" ref="H763:I763" si="348">H764+H765</f>
        <v>14737.400000000001</v>
      </c>
      <c r="I763" s="7">
        <f t="shared" si="348"/>
        <v>14769.4</v>
      </c>
    </row>
    <row r="764" spans="1:9" ht="31.5">
      <c r="A764" s="183" t="s">
        <v>22</v>
      </c>
      <c r="B764" s="23"/>
      <c r="C764" s="20" t="s">
        <v>14</v>
      </c>
      <c r="D764" s="20" t="s">
        <v>7</v>
      </c>
      <c r="E764" s="20" t="s">
        <v>332</v>
      </c>
      <c r="F764" s="20">
        <v>200</v>
      </c>
      <c r="G764" s="7">
        <v>190.6</v>
      </c>
      <c r="H764" s="7">
        <v>190.7</v>
      </c>
      <c r="I764" s="7">
        <v>214.6</v>
      </c>
    </row>
    <row r="765" spans="1:9">
      <c r="A765" s="183" t="s">
        <v>19</v>
      </c>
      <c r="B765" s="23"/>
      <c r="C765" s="20" t="s">
        <v>14</v>
      </c>
      <c r="D765" s="20" t="s">
        <v>7</v>
      </c>
      <c r="E765" s="20" t="s">
        <v>332</v>
      </c>
      <c r="F765" s="20">
        <v>300</v>
      </c>
      <c r="G765" s="7">
        <v>10443</v>
      </c>
      <c r="H765" s="7">
        <v>14546.7</v>
      </c>
      <c r="I765" s="7">
        <v>14554.8</v>
      </c>
    </row>
    <row r="766" spans="1:9" ht="47.25">
      <c r="A766" s="183" t="s">
        <v>860</v>
      </c>
      <c r="B766" s="23"/>
      <c r="C766" s="20" t="s">
        <v>14</v>
      </c>
      <c r="D766" s="20" t="s">
        <v>7</v>
      </c>
      <c r="E766" s="20" t="s">
        <v>333</v>
      </c>
      <c r="F766" s="20"/>
      <c r="G766" s="7">
        <f>G767+G768</f>
        <v>38776.9</v>
      </c>
      <c r="H766" s="7">
        <f t="shared" ref="H766:I766" si="349">H767+H768</f>
        <v>40322.799999999996</v>
      </c>
      <c r="I766" s="7">
        <f t="shared" si="349"/>
        <v>41930.6</v>
      </c>
    </row>
    <row r="767" spans="1:9" ht="31.5">
      <c r="A767" s="183" t="s">
        <v>22</v>
      </c>
      <c r="B767" s="23"/>
      <c r="C767" s="20" t="s">
        <v>14</v>
      </c>
      <c r="D767" s="20" t="s">
        <v>7</v>
      </c>
      <c r="E767" s="20" t="s">
        <v>333</v>
      </c>
      <c r="F767" s="20">
        <v>200</v>
      </c>
      <c r="G767" s="7">
        <v>571.5</v>
      </c>
      <c r="H767" s="7">
        <v>589.20000000000005</v>
      </c>
      <c r="I767" s="7">
        <v>607.6</v>
      </c>
    </row>
    <row r="768" spans="1:9">
      <c r="A768" s="183" t="s">
        <v>19</v>
      </c>
      <c r="B768" s="23"/>
      <c r="C768" s="20" t="s">
        <v>14</v>
      </c>
      <c r="D768" s="20" t="s">
        <v>7</v>
      </c>
      <c r="E768" s="20" t="s">
        <v>333</v>
      </c>
      <c r="F768" s="20">
        <v>300</v>
      </c>
      <c r="G768" s="7">
        <v>38205.4</v>
      </c>
      <c r="H768" s="7">
        <v>39733.599999999999</v>
      </c>
      <c r="I768" s="7">
        <v>41323</v>
      </c>
    </row>
    <row r="769" spans="1:10" ht="31.5">
      <c r="A769" s="183" t="s">
        <v>334</v>
      </c>
      <c r="B769" s="23"/>
      <c r="C769" s="20" t="s">
        <v>14</v>
      </c>
      <c r="D769" s="20" t="s">
        <v>7</v>
      </c>
      <c r="E769" s="20" t="s">
        <v>335</v>
      </c>
      <c r="F769" s="20"/>
      <c r="G769" s="7">
        <f>G770</f>
        <v>122788</v>
      </c>
      <c r="H769" s="7">
        <f t="shared" ref="H769:I769" si="350">H770</f>
        <v>127319.70000000001</v>
      </c>
      <c r="I769" s="7">
        <f t="shared" si="350"/>
        <v>132032.6</v>
      </c>
    </row>
    <row r="770" spans="1:10" ht="63">
      <c r="A770" s="183" t="s">
        <v>576</v>
      </c>
      <c r="B770" s="23"/>
      <c r="C770" s="20" t="s">
        <v>14</v>
      </c>
      <c r="D770" s="20" t="s">
        <v>7</v>
      </c>
      <c r="E770" s="20" t="s">
        <v>336</v>
      </c>
      <c r="F770" s="20"/>
      <c r="G770" s="7">
        <f>G771+G772</f>
        <v>122788</v>
      </c>
      <c r="H770" s="7">
        <f t="shared" ref="H770:I770" si="351">H771+H772</f>
        <v>127319.70000000001</v>
      </c>
      <c r="I770" s="7">
        <f t="shared" si="351"/>
        <v>132032.6</v>
      </c>
    </row>
    <row r="771" spans="1:10" ht="31.5">
      <c r="A771" s="183" t="s">
        <v>22</v>
      </c>
      <c r="B771" s="23"/>
      <c r="C771" s="20" t="s">
        <v>14</v>
      </c>
      <c r="D771" s="20" t="s">
        <v>7</v>
      </c>
      <c r="E771" s="20" t="s">
        <v>336</v>
      </c>
      <c r="F771" s="20">
        <v>200</v>
      </c>
      <c r="G771" s="7">
        <v>2062.6999999999998</v>
      </c>
      <c r="H771" s="7">
        <v>1824.6</v>
      </c>
      <c r="I771" s="7">
        <v>1883.3</v>
      </c>
    </row>
    <row r="772" spans="1:10">
      <c r="A772" s="183" t="s">
        <v>19</v>
      </c>
      <c r="B772" s="23"/>
      <c r="C772" s="20" t="s">
        <v>14</v>
      </c>
      <c r="D772" s="20" t="s">
        <v>7</v>
      </c>
      <c r="E772" s="20" t="s">
        <v>336</v>
      </c>
      <c r="F772" s="20">
        <v>300</v>
      </c>
      <c r="G772" s="7">
        <v>120725.3</v>
      </c>
      <c r="H772" s="7">
        <v>125495.1</v>
      </c>
      <c r="I772" s="7">
        <v>130149.3</v>
      </c>
    </row>
    <row r="773" spans="1:10">
      <c r="A773" s="183" t="s">
        <v>25</v>
      </c>
      <c r="B773" s="23"/>
      <c r="C773" s="20" t="s">
        <v>14</v>
      </c>
      <c r="D773" s="20" t="s">
        <v>26</v>
      </c>
      <c r="E773" s="20"/>
      <c r="F773" s="20"/>
      <c r="G773" s="7">
        <f>G774</f>
        <v>76318.5</v>
      </c>
      <c r="H773" s="7">
        <f t="shared" ref="H773:I774" si="352">H774</f>
        <v>79197.899999999994</v>
      </c>
      <c r="I773" s="7">
        <f t="shared" si="352"/>
        <v>79263.799999999988</v>
      </c>
    </row>
    <row r="774" spans="1:10" s="92" customFormat="1" ht="31.5">
      <c r="A774" s="84" t="s">
        <v>709</v>
      </c>
      <c r="B774" s="88"/>
      <c r="C774" s="90" t="s">
        <v>14</v>
      </c>
      <c r="D774" s="90" t="s">
        <v>26</v>
      </c>
      <c r="E774" s="90" t="s">
        <v>191</v>
      </c>
      <c r="F774" s="90"/>
      <c r="G774" s="91">
        <f>G775</f>
        <v>76318.5</v>
      </c>
      <c r="H774" s="91">
        <f t="shared" si="352"/>
        <v>79197.899999999994</v>
      </c>
      <c r="I774" s="91">
        <f t="shared" si="352"/>
        <v>79263.799999999988</v>
      </c>
    </row>
    <row r="775" spans="1:10">
      <c r="A775" s="183" t="s">
        <v>143</v>
      </c>
      <c r="B775" s="23"/>
      <c r="C775" s="20" t="s">
        <v>14</v>
      </c>
      <c r="D775" s="20" t="s">
        <v>26</v>
      </c>
      <c r="E775" s="20" t="s">
        <v>192</v>
      </c>
      <c r="F775" s="20"/>
      <c r="G775" s="7">
        <f>G776</f>
        <v>76318.5</v>
      </c>
      <c r="H775" s="7">
        <f t="shared" ref="H775:I775" si="353">H776</f>
        <v>79197.899999999994</v>
      </c>
      <c r="I775" s="7">
        <f t="shared" si="353"/>
        <v>79263.799999999988</v>
      </c>
    </row>
    <row r="776" spans="1:10" ht="31.5">
      <c r="A776" s="183" t="s">
        <v>357</v>
      </c>
      <c r="B776" s="23"/>
      <c r="C776" s="20" t="s">
        <v>14</v>
      </c>
      <c r="D776" s="20" t="s">
        <v>26</v>
      </c>
      <c r="E776" s="20" t="s">
        <v>337</v>
      </c>
      <c r="F776" s="20"/>
      <c r="G776" s="7">
        <f>G777+G780+G782+G784+G787+G790+G792+G795+G797+G800+G803+G806</f>
        <v>76318.5</v>
      </c>
      <c r="H776" s="7">
        <f t="shared" ref="H776:I776" si="354">H777+H780+H782+H784+H787+H790+H792+H795+H797+H800+H803+H806</f>
        <v>79197.899999999994</v>
      </c>
      <c r="I776" s="7">
        <f t="shared" si="354"/>
        <v>79263.799999999988</v>
      </c>
    </row>
    <row r="777" spans="1:10">
      <c r="A777" s="183" t="s">
        <v>27</v>
      </c>
      <c r="B777" s="23"/>
      <c r="C777" s="20" t="s">
        <v>14</v>
      </c>
      <c r="D777" s="20" t="s">
        <v>26</v>
      </c>
      <c r="E777" s="20" t="s">
        <v>338</v>
      </c>
      <c r="F777" s="20"/>
      <c r="G777" s="7">
        <f>G778+G779</f>
        <v>18078.5</v>
      </c>
      <c r="H777" s="7">
        <f t="shared" ref="H777:I777" si="355">H778+H779</f>
        <v>20896</v>
      </c>
      <c r="I777" s="7">
        <f t="shared" si="355"/>
        <v>20896</v>
      </c>
    </row>
    <row r="778" spans="1:10" ht="47.25">
      <c r="A778" s="183" t="s">
        <v>21</v>
      </c>
      <c r="B778" s="23"/>
      <c r="C778" s="20" t="s">
        <v>14</v>
      </c>
      <c r="D778" s="20" t="s">
        <v>26</v>
      </c>
      <c r="E778" s="20" t="s">
        <v>338</v>
      </c>
      <c r="F778" s="20">
        <v>100</v>
      </c>
      <c r="G778" s="7">
        <v>18064.400000000001</v>
      </c>
      <c r="H778" s="7">
        <v>20878.8</v>
      </c>
      <c r="I778" s="7">
        <v>20878.8</v>
      </c>
    </row>
    <row r="779" spans="1:10" ht="31.5">
      <c r="A779" s="183" t="s">
        <v>22</v>
      </c>
      <c r="B779" s="23"/>
      <c r="C779" s="20" t="s">
        <v>14</v>
      </c>
      <c r="D779" s="20" t="s">
        <v>26</v>
      </c>
      <c r="E779" s="20" t="s">
        <v>338</v>
      </c>
      <c r="F779" s="20">
        <v>200</v>
      </c>
      <c r="G779" s="7">
        <v>14.1</v>
      </c>
      <c r="H779" s="7">
        <v>17.2</v>
      </c>
      <c r="I779" s="7">
        <v>17.2</v>
      </c>
      <c r="J779" s="95"/>
    </row>
    <row r="780" spans="1:10">
      <c r="A780" s="183" t="s">
        <v>35</v>
      </c>
      <c r="B780" s="23"/>
      <c r="C780" s="20" t="s">
        <v>14</v>
      </c>
      <c r="D780" s="20" t="s">
        <v>26</v>
      </c>
      <c r="E780" s="20" t="s">
        <v>339</v>
      </c>
      <c r="F780" s="20"/>
      <c r="G780" s="7">
        <f>G781</f>
        <v>564.5</v>
      </c>
      <c r="H780" s="7">
        <f t="shared" ref="H780:I780" si="356">H781</f>
        <v>466.3</v>
      </c>
      <c r="I780" s="7">
        <f t="shared" si="356"/>
        <v>466.3</v>
      </c>
    </row>
    <row r="781" spans="1:10" ht="31.5">
      <c r="A781" s="183" t="s">
        <v>22</v>
      </c>
      <c r="B781" s="23"/>
      <c r="C781" s="20" t="s">
        <v>14</v>
      </c>
      <c r="D781" s="20" t="s">
        <v>26</v>
      </c>
      <c r="E781" s="20" t="s">
        <v>339</v>
      </c>
      <c r="F781" s="20">
        <v>200</v>
      </c>
      <c r="G781" s="7">
        <v>564.5</v>
      </c>
      <c r="H781" s="7">
        <v>466.3</v>
      </c>
      <c r="I781" s="7">
        <v>466.3</v>
      </c>
    </row>
    <row r="782" spans="1:10" ht="31.5">
      <c r="A782" s="183" t="s">
        <v>37</v>
      </c>
      <c r="B782" s="23"/>
      <c r="C782" s="20" t="s">
        <v>14</v>
      </c>
      <c r="D782" s="20" t="s">
        <v>26</v>
      </c>
      <c r="E782" s="20" t="s">
        <v>340</v>
      </c>
      <c r="F782" s="20"/>
      <c r="G782" s="7">
        <f>G783</f>
        <v>1026.4000000000001</v>
      </c>
      <c r="H782" s="7">
        <f t="shared" ref="H782:I782" si="357">H783</f>
        <v>1128.5999999999999</v>
      </c>
      <c r="I782" s="7">
        <f t="shared" si="357"/>
        <v>1128.5999999999999</v>
      </c>
    </row>
    <row r="783" spans="1:10" ht="31.5">
      <c r="A783" s="183" t="s">
        <v>22</v>
      </c>
      <c r="B783" s="23"/>
      <c r="C783" s="20" t="s">
        <v>14</v>
      </c>
      <c r="D783" s="20" t="s">
        <v>26</v>
      </c>
      <c r="E783" s="20" t="s">
        <v>340</v>
      </c>
      <c r="F783" s="20">
        <v>200</v>
      </c>
      <c r="G783" s="7">
        <v>1026.4000000000001</v>
      </c>
      <c r="H783" s="7">
        <v>1128.5999999999999</v>
      </c>
      <c r="I783" s="7">
        <v>1128.5999999999999</v>
      </c>
    </row>
    <row r="784" spans="1:10" ht="31.5">
      <c r="A784" s="183" t="s">
        <v>38</v>
      </c>
      <c r="B784" s="23"/>
      <c r="C784" s="20" t="s">
        <v>14</v>
      </c>
      <c r="D784" s="20" t="s">
        <v>26</v>
      </c>
      <c r="E784" s="20" t="s">
        <v>341</v>
      </c>
      <c r="F784" s="20"/>
      <c r="G784" s="7">
        <f>G785+G786</f>
        <v>700.1</v>
      </c>
      <c r="H784" s="7">
        <f t="shared" ref="H784:I784" si="358">H785+H786</f>
        <v>544.6</v>
      </c>
      <c r="I784" s="7">
        <f t="shared" si="358"/>
        <v>544.6</v>
      </c>
    </row>
    <row r="785" spans="1:10" ht="31.5">
      <c r="A785" s="183" t="s">
        <v>22</v>
      </c>
      <c r="B785" s="23"/>
      <c r="C785" s="20" t="s">
        <v>14</v>
      </c>
      <c r="D785" s="20" t="s">
        <v>26</v>
      </c>
      <c r="E785" s="20" t="s">
        <v>341</v>
      </c>
      <c r="F785" s="20">
        <v>200</v>
      </c>
      <c r="G785" s="7">
        <v>619.1</v>
      </c>
      <c r="H785" s="7">
        <v>448</v>
      </c>
      <c r="I785" s="7">
        <v>449.7</v>
      </c>
    </row>
    <row r="786" spans="1:10">
      <c r="A786" s="183" t="s">
        <v>10</v>
      </c>
      <c r="B786" s="23"/>
      <c r="C786" s="20" t="s">
        <v>14</v>
      </c>
      <c r="D786" s="20" t="s">
        <v>26</v>
      </c>
      <c r="E786" s="20" t="s">
        <v>341</v>
      </c>
      <c r="F786" s="20">
        <v>800</v>
      </c>
      <c r="G786" s="7">
        <v>81</v>
      </c>
      <c r="H786" s="7">
        <v>96.6</v>
      </c>
      <c r="I786" s="7">
        <v>94.899999999999991</v>
      </c>
    </row>
    <row r="787" spans="1:10" ht="126">
      <c r="A787" s="183" t="s">
        <v>585</v>
      </c>
      <c r="B787" s="23"/>
      <c r="C787" s="20" t="s">
        <v>14</v>
      </c>
      <c r="D787" s="20" t="s">
        <v>26</v>
      </c>
      <c r="E787" s="20" t="s">
        <v>342</v>
      </c>
      <c r="F787" s="20"/>
      <c r="G787" s="7">
        <f>G788+G789</f>
        <v>707.4</v>
      </c>
      <c r="H787" s="7">
        <f t="shared" ref="H787:I787" si="359">H788+H789</f>
        <v>735.7</v>
      </c>
      <c r="I787" s="7">
        <f t="shared" si="359"/>
        <v>765.1</v>
      </c>
      <c r="J787" s="95"/>
    </row>
    <row r="788" spans="1:10" ht="47.25">
      <c r="A788" s="183" t="s">
        <v>21</v>
      </c>
      <c r="B788" s="23"/>
      <c r="C788" s="20" t="s">
        <v>14</v>
      </c>
      <c r="D788" s="20" t="s">
        <v>26</v>
      </c>
      <c r="E788" s="20" t="s">
        <v>342</v>
      </c>
      <c r="F788" s="20">
        <v>100</v>
      </c>
      <c r="G788" s="7">
        <v>600</v>
      </c>
      <c r="H788" s="7">
        <v>600</v>
      </c>
      <c r="I788" s="7">
        <v>600</v>
      </c>
    </row>
    <row r="789" spans="1:10" ht="31.5">
      <c r="A789" s="183" t="s">
        <v>22</v>
      </c>
      <c r="B789" s="23"/>
      <c r="C789" s="20" t="s">
        <v>14</v>
      </c>
      <c r="D789" s="20" t="s">
        <v>26</v>
      </c>
      <c r="E789" s="20" t="s">
        <v>342</v>
      </c>
      <c r="F789" s="20">
        <v>200</v>
      </c>
      <c r="G789" s="7">
        <v>107.4</v>
      </c>
      <c r="H789" s="7">
        <v>135.69999999999999</v>
      </c>
      <c r="I789" s="7">
        <v>165.1</v>
      </c>
    </row>
    <row r="790" spans="1:10" ht="31.5">
      <c r="A790" s="183" t="s">
        <v>343</v>
      </c>
      <c r="B790" s="23"/>
      <c r="C790" s="20" t="s">
        <v>14</v>
      </c>
      <c r="D790" s="20" t="s">
        <v>26</v>
      </c>
      <c r="E790" s="20" t="s">
        <v>344</v>
      </c>
      <c r="F790" s="20"/>
      <c r="G790" s="7">
        <f>G791</f>
        <v>9401</v>
      </c>
      <c r="H790" s="7">
        <f t="shared" ref="H790:I790" si="360">H791</f>
        <v>9401</v>
      </c>
      <c r="I790" s="7">
        <f t="shared" si="360"/>
        <v>9401</v>
      </c>
    </row>
    <row r="791" spans="1:10" ht="47.25">
      <c r="A791" s="183" t="s">
        <v>21</v>
      </c>
      <c r="B791" s="23"/>
      <c r="C791" s="20" t="s">
        <v>14</v>
      </c>
      <c r="D791" s="20" t="s">
        <v>26</v>
      </c>
      <c r="E791" s="20" t="s">
        <v>344</v>
      </c>
      <c r="F791" s="20">
        <v>100</v>
      </c>
      <c r="G791" s="198">
        <v>9401</v>
      </c>
      <c r="H791" s="198">
        <v>9401</v>
      </c>
      <c r="I791" s="198">
        <v>9401</v>
      </c>
    </row>
    <row r="792" spans="1:10" ht="31.5">
      <c r="A792" s="183" t="s">
        <v>582</v>
      </c>
      <c r="B792" s="23"/>
      <c r="C792" s="20" t="s">
        <v>14</v>
      </c>
      <c r="D792" s="20" t="s">
        <v>26</v>
      </c>
      <c r="E792" s="20" t="s">
        <v>345</v>
      </c>
      <c r="F792" s="20"/>
      <c r="G792" s="7">
        <f>G793+G794</f>
        <v>7690.4</v>
      </c>
      <c r="H792" s="7">
        <f t="shared" ref="H792:I792" si="361">H793+H794</f>
        <v>7690.4</v>
      </c>
      <c r="I792" s="7">
        <f t="shared" si="361"/>
        <v>7690.4</v>
      </c>
    </row>
    <row r="793" spans="1:10" ht="47.25">
      <c r="A793" s="183" t="s">
        <v>21</v>
      </c>
      <c r="B793" s="23"/>
      <c r="C793" s="20" t="s">
        <v>14</v>
      </c>
      <c r="D793" s="20" t="s">
        <v>26</v>
      </c>
      <c r="E793" s="20" t="s">
        <v>345</v>
      </c>
      <c r="F793" s="20">
        <v>100</v>
      </c>
      <c r="G793" s="7">
        <v>7535.2</v>
      </c>
      <c r="H793" s="7">
        <v>7535.2</v>
      </c>
      <c r="I793" s="7">
        <v>7535.2</v>
      </c>
    </row>
    <row r="794" spans="1:10" ht="31.5">
      <c r="A794" s="183" t="s">
        <v>22</v>
      </c>
      <c r="B794" s="23"/>
      <c r="C794" s="20" t="s">
        <v>14</v>
      </c>
      <c r="D794" s="20" t="s">
        <v>26</v>
      </c>
      <c r="E794" s="20" t="s">
        <v>345</v>
      </c>
      <c r="F794" s="20">
        <v>200</v>
      </c>
      <c r="G794" s="7">
        <v>155.19999999999999</v>
      </c>
      <c r="H794" s="7">
        <v>155.19999999999999</v>
      </c>
      <c r="I794" s="7">
        <v>155.19999999999999</v>
      </c>
    </row>
    <row r="795" spans="1:10" ht="63">
      <c r="A795" s="183" t="s">
        <v>346</v>
      </c>
      <c r="B795" s="23"/>
      <c r="C795" s="20" t="s">
        <v>14</v>
      </c>
      <c r="D795" s="20" t="s">
        <v>26</v>
      </c>
      <c r="E795" s="20" t="s">
        <v>347</v>
      </c>
      <c r="F795" s="20"/>
      <c r="G795" s="7">
        <f>G796</f>
        <v>65.099999999999994</v>
      </c>
      <c r="H795" s="7">
        <f t="shared" ref="H795:I795" si="362">H796</f>
        <v>65.099999999999994</v>
      </c>
      <c r="I795" s="7">
        <f t="shared" si="362"/>
        <v>65.099999999999994</v>
      </c>
    </row>
    <row r="796" spans="1:10" ht="31.5">
      <c r="A796" s="183" t="s">
        <v>22</v>
      </c>
      <c r="B796" s="23"/>
      <c r="C796" s="20" t="s">
        <v>14</v>
      </c>
      <c r="D796" s="20" t="s">
        <v>26</v>
      </c>
      <c r="E796" s="20" t="s">
        <v>347</v>
      </c>
      <c r="F796" s="20">
        <v>200</v>
      </c>
      <c r="G796" s="7">
        <v>65.099999999999994</v>
      </c>
      <c r="H796" s="7">
        <v>65.099999999999994</v>
      </c>
      <c r="I796" s="7">
        <v>65.099999999999994</v>
      </c>
    </row>
    <row r="797" spans="1:10" ht="94.5">
      <c r="A797" s="183" t="s">
        <v>586</v>
      </c>
      <c r="B797" s="23"/>
      <c r="C797" s="20" t="s">
        <v>14</v>
      </c>
      <c r="D797" s="20" t="s">
        <v>26</v>
      </c>
      <c r="E797" s="20" t="s">
        <v>348</v>
      </c>
      <c r="F797" s="20"/>
      <c r="G797" s="7">
        <f>G798+G799</f>
        <v>572</v>
      </c>
      <c r="H797" s="7">
        <f t="shared" ref="H797:I797" si="363">H798+H799</f>
        <v>672</v>
      </c>
      <c r="I797" s="7">
        <f t="shared" si="363"/>
        <v>672</v>
      </c>
    </row>
    <row r="798" spans="1:10" ht="47.25">
      <c r="A798" s="183" t="s">
        <v>21</v>
      </c>
      <c r="B798" s="23"/>
      <c r="C798" s="20" t="s">
        <v>14</v>
      </c>
      <c r="D798" s="20" t="s">
        <v>26</v>
      </c>
      <c r="E798" s="20" t="s">
        <v>348</v>
      </c>
      <c r="F798" s="20">
        <v>100</v>
      </c>
      <c r="G798" s="7">
        <v>479.3</v>
      </c>
      <c r="H798" s="7">
        <v>479.3</v>
      </c>
      <c r="I798" s="7">
        <v>479.3</v>
      </c>
    </row>
    <row r="799" spans="1:10" ht="31.5">
      <c r="A799" s="183" t="s">
        <v>22</v>
      </c>
      <c r="B799" s="23"/>
      <c r="C799" s="20" t="s">
        <v>14</v>
      </c>
      <c r="D799" s="20" t="s">
        <v>26</v>
      </c>
      <c r="E799" s="20" t="s">
        <v>348</v>
      </c>
      <c r="F799" s="20">
        <v>200</v>
      </c>
      <c r="G799" s="7">
        <v>92.7</v>
      </c>
      <c r="H799" s="7">
        <v>192.7</v>
      </c>
      <c r="I799" s="7">
        <v>192.7</v>
      </c>
    </row>
    <row r="800" spans="1:10" ht="100.5" customHeight="1">
      <c r="A800" s="183" t="s">
        <v>349</v>
      </c>
      <c r="B800" s="23"/>
      <c r="C800" s="20" t="s">
        <v>14</v>
      </c>
      <c r="D800" s="20" t="s">
        <v>26</v>
      </c>
      <c r="E800" s="20" t="s">
        <v>350</v>
      </c>
      <c r="F800" s="20"/>
      <c r="G800" s="7">
        <f>G801+G802</f>
        <v>8000</v>
      </c>
      <c r="H800" s="7">
        <f t="shared" ref="H800:I800" si="364">H801+H802</f>
        <v>8000</v>
      </c>
      <c r="I800" s="7">
        <f t="shared" si="364"/>
        <v>8000</v>
      </c>
    </row>
    <row r="801" spans="1:9" ht="47.25">
      <c r="A801" s="183" t="s">
        <v>21</v>
      </c>
      <c r="B801" s="23"/>
      <c r="C801" s="20" t="s">
        <v>14</v>
      </c>
      <c r="D801" s="20" t="s">
        <v>26</v>
      </c>
      <c r="E801" s="20" t="s">
        <v>350</v>
      </c>
      <c r="F801" s="20">
        <v>100</v>
      </c>
      <c r="G801" s="7">
        <v>7600</v>
      </c>
      <c r="H801" s="7">
        <v>7600</v>
      </c>
      <c r="I801" s="7">
        <v>7600</v>
      </c>
    </row>
    <row r="802" spans="1:9" ht="31.5">
      <c r="A802" s="183" t="s">
        <v>22</v>
      </c>
      <c r="B802" s="23"/>
      <c r="C802" s="20" t="s">
        <v>14</v>
      </c>
      <c r="D802" s="20" t="s">
        <v>26</v>
      </c>
      <c r="E802" s="20" t="s">
        <v>350</v>
      </c>
      <c r="F802" s="20">
        <v>200</v>
      </c>
      <c r="G802" s="7">
        <v>400</v>
      </c>
      <c r="H802" s="7">
        <v>400</v>
      </c>
      <c r="I802" s="7">
        <v>400</v>
      </c>
    </row>
    <row r="803" spans="1:9" ht="63">
      <c r="A803" s="183" t="s">
        <v>351</v>
      </c>
      <c r="B803" s="23"/>
      <c r="C803" s="20" t="s">
        <v>14</v>
      </c>
      <c r="D803" s="20" t="s">
        <v>26</v>
      </c>
      <c r="E803" s="20" t="s">
        <v>352</v>
      </c>
      <c r="F803" s="20"/>
      <c r="G803" s="7">
        <f>G804+G805</f>
        <v>827.09999999999991</v>
      </c>
      <c r="H803" s="7">
        <f>H804+H805</f>
        <v>912.19999999999993</v>
      </c>
      <c r="I803" s="7">
        <f>I804+I805</f>
        <v>948.69999999999993</v>
      </c>
    </row>
    <row r="804" spans="1:9" ht="47.25">
      <c r="A804" s="183" t="s">
        <v>21</v>
      </c>
      <c r="B804" s="23"/>
      <c r="C804" s="20" t="s">
        <v>14</v>
      </c>
      <c r="D804" s="20" t="s">
        <v>26</v>
      </c>
      <c r="E804" s="20" t="s">
        <v>352</v>
      </c>
      <c r="F804" s="20">
        <v>100</v>
      </c>
      <c r="G804" s="7">
        <v>740.3</v>
      </c>
      <c r="H804" s="7">
        <v>785.9</v>
      </c>
      <c r="I804" s="7">
        <v>833.3</v>
      </c>
    </row>
    <row r="805" spans="1:9" ht="31.5">
      <c r="A805" s="183" t="s">
        <v>22</v>
      </c>
      <c r="B805" s="23"/>
      <c r="C805" s="20" t="s">
        <v>14</v>
      </c>
      <c r="D805" s="20" t="s">
        <v>26</v>
      </c>
      <c r="E805" s="20" t="s">
        <v>352</v>
      </c>
      <c r="F805" s="20">
        <v>200</v>
      </c>
      <c r="G805" s="7">
        <v>86.8</v>
      </c>
      <c r="H805" s="7">
        <v>126.3</v>
      </c>
      <c r="I805" s="7">
        <v>115.4</v>
      </c>
    </row>
    <row r="806" spans="1:9" ht="31.5">
      <c r="A806" s="183" t="s">
        <v>353</v>
      </c>
      <c r="B806" s="23"/>
      <c r="C806" s="20" t="s">
        <v>14</v>
      </c>
      <c r="D806" s="20" t="s">
        <v>26</v>
      </c>
      <c r="E806" s="20" t="s">
        <v>354</v>
      </c>
      <c r="F806" s="20"/>
      <c r="G806" s="7">
        <f>G807+G808</f>
        <v>28686</v>
      </c>
      <c r="H806" s="7">
        <f t="shared" ref="H806:I806" si="365">H807+H808</f>
        <v>28686</v>
      </c>
      <c r="I806" s="7">
        <f t="shared" si="365"/>
        <v>28686</v>
      </c>
    </row>
    <row r="807" spans="1:9" ht="47.25">
      <c r="A807" s="183" t="s">
        <v>21</v>
      </c>
      <c r="B807" s="23"/>
      <c r="C807" s="20" t="s">
        <v>14</v>
      </c>
      <c r="D807" s="20" t="s">
        <v>26</v>
      </c>
      <c r="E807" s="20" t="s">
        <v>354</v>
      </c>
      <c r="F807" s="20">
        <v>100</v>
      </c>
      <c r="G807" s="7">
        <v>28090</v>
      </c>
      <c r="H807" s="7">
        <v>28275.599999999999</v>
      </c>
      <c r="I807" s="7">
        <v>28275.599999999999</v>
      </c>
    </row>
    <row r="808" spans="1:9">
      <c r="A808" s="216"/>
      <c r="B808" s="23"/>
      <c r="C808" s="20" t="s">
        <v>14</v>
      </c>
      <c r="D808" s="20" t="s">
        <v>26</v>
      </c>
      <c r="E808" s="20" t="s">
        <v>354</v>
      </c>
      <c r="F808" s="20">
        <v>200</v>
      </c>
      <c r="G808" s="7">
        <v>596</v>
      </c>
      <c r="H808" s="7">
        <v>410.4</v>
      </c>
      <c r="I808" s="7">
        <v>410.4</v>
      </c>
    </row>
    <row r="809" spans="1:9" ht="31.5">
      <c r="A809" s="116" t="s">
        <v>685</v>
      </c>
      <c r="B809" s="61" t="s">
        <v>358</v>
      </c>
      <c r="C809" s="119"/>
      <c r="D809" s="119"/>
      <c r="E809" s="119"/>
      <c r="F809" s="119"/>
      <c r="G809" s="62">
        <f>G810+G823+G830</f>
        <v>446270.60000000003</v>
      </c>
      <c r="H809" s="62">
        <f>H810+H823+H830</f>
        <v>601921.80000000005</v>
      </c>
      <c r="I809" s="62">
        <f>I810+I823+I830</f>
        <v>788016.50000000012</v>
      </c>
    </row>
    <row r="810" spans="1:9">
      <c r="A810" s="183" t="s">
        <v>46</v>
      </c>
      <c r="B810" s="3"/>
      <c r="C810" s="3" t="s">
        <v>47</v>
      </c>
      <c r="D810" s="3"/>
      <c r="E810" s="3"/>
      <c r="F810" s="3"/>
      <c r="G810" s="5">
        <f>G817+G811</f>
        <v>418.5</v>
      </c>
      <c r="H810" s="5">
        <f t="shared" ref="H810:I810" si="366">H817+H811</f>
        <v>0</v>
      </c>
      <c r="I810" s="5">
        <f t="shared" si="366"/>
        <v>0</v>
      </c>
    </row>
    <row r="811" spans="1:9">
      <c r="A811" s="216" t="s">
        <v>113</v>
      </c>
      <c r="B811" s="3"/>
      <c r="C811" s="3" t="s">
        <v>47</v>
      </c>
      <c r="D811" s="3" t="s">
        <v>61</v>
      </c>
      <c r="E811" s="3"/>
      <c r="F811" s="3"/>
      <c r="G811" s="5">
        <f>G812</f>
        <v>418.5</v>
      </c>
      <c r="H811" s="5">
        <f t="shared" ref="H811:I811" si="367">H812</f>
        <v>0</v>
      </c>
      <c r="I811" s="5">
        <f t="shared" si="367"/>
        <v>0</v>
      </c>
    </row>
    <row r="812" spans="1:9" ht="31.5">
      <c r="A812" s="216" t="s">
        <v>711</v>
      </c>
      <c r="B812" s="3"/>
      <c r="C812" s="3" t="s">
        <v>47</v>
      </c>
      <c r="D812" s="3" t="s">
        <v>61</v>
      </c>
      <c r="E812" s="3" t="s">
        <v>235</v>
      </c>
      <c r="F812" s="3"/>
      <c r="G812" s="5">
        <f>G814</f>
        <v>418.5</v>
      </c>
      <c r="H812" s="5">
        <f t="shared" ref="H812:I812" si="368">H814</f>
        <v>0</v>
      </c>
      <c r="I812" s="5">
        <f t="shared" si="368"/>
        <v>0</v>
      </c>
    </row>
    <row r="813" spans="1:9">
      <c r="A813" s="216" t="s">
        <v>143</v>
      </c>
      <c r="B813" s="3"/>
      <c r="C813" s="3" t="s">
        <v>47</v>
      </c>
      <c r="D813" s="3" t="s">
        <v>61</v>
      </c>
      <c r="E813" s="3" t="s">
        <v>507</v>
      </c>
      <c r="F813" s="3"/>
      <c r="G813" s="5">
        <f>G814</f>
        <v>418.5</v>
      </c>
      <c r="H813" s="5">
        <f t="shared" ref="H813:I815" si="369">H814</f>
        <v>0</v>
      </c>
      <c r="I813" s="5">
        <f t="shared" si="369"/>
        <v>0</v>
      </c>
    </row>
    <row r="814" spans="1:9" ht="31.5">
      <c r="A814" s="216" t="s">
        <v>508</v>
      </c>
      <c r="B814" s="3"/>
      <c r="C814" s="3" t="s">
        <v>47</v>
      </c>
      <c r="D814" s="3" t="s">
        <v>61</v>
      </c>
      <c r="E814" s="3" t="s">
        <v>509</v>
      </c>
      <c r="F814" s="3"/>
      <c r="G814" s="5">
        <f>G815</f>
        <v>418.5</v>
      </c>
      <c r="H814" s="5">
        <f t="shared" si="369"/>
        <v>0</v>
      </c>
      <c r="I814" s="5">
        <f t="shared" si="369"/>
        <v>0</v>
      </c>
    </row>
    <row r="815" spans="1:9">
      <c r="A815" s="216" t="s">
        <v>18</v>
      </c>
      <c r="B815" s="3"/>
      <c r="C815" s="3" t="s">
        <v>47</v>
      </c>
      <c r="D815" s="3" t="s">
        <v>61</v>
      </c>
      <c r="E815" s="3" t="s">
        <v>510</v>
      </c>
      <c r="F815" s="3"/>
      <c r="G815" s="5">
        <f>G816</f>
        <v>418.5</v>
      </c>
      <c r="H815" s="5">
        <f t="shared" si="369"/>
        <v>0</v>
      </c>
      <c r="I815" s="5">
        <f t="shared" si="369"/>
        <v>0</v>
      </c>
    </row>
    <row r="816" spans="1:9" ht="31.5">
      <c r="A816" s="216" t="s">
        <v>90</v>
      </c>
      <c r="B816" s="3"/>
      <c r="C816" s="3" t="s">
        <v>47</v>
      </c>
      <c r="D816" s="3" t="s">
        <v>61</v>
      </c>
      <c r="E816" s="3" t="s">
        <v>510</v>
      </c>
      <c r="F816" s="3" t="s">
        <v>49</v>
      </c>
      <c r="G816" s="5">
        <v>418.5</v>
      </c>
      <c r="H816" s="5"/>
      <c r="I816" s="5"/>
    </row>
    <row r="817" spans="1:9" hidden="1">
      <c r="A817" s="183" t="s">
        <v>393</v>
      </c>
      <c r="B817" s="3"/>
      <c r="C817" s="3" t="s">
        <v>47</v>
      </c>
      <c r="D817" s="3" t="s">
        <v>47</v>
      </c>
      <c r="E817" s="20"/>
      <c r="F817" s="20"/>
      <c r="G817" s="5">
        <f>G818</f>
        <v>0</v>
      </c>
      <c r="H817" s="5">
        <f>H818</f>
        <v>0</v>
      </c>
      <c r="I817" s="5">
        <f>I818</f>
        <v>0</v>
      </c>
    </row>
    <row r="818" spans="1:9" ht="31.5" hidden="1">
      <c r="A818" s="183" t="s">
        <v>360</v>
      </c>
      <c r="B818" s="184"/>
      <c r="C818" s="184" t="s">
        <v>47</v>
      </c>
      <c r="D818" s="184" t="s">
        <v>47</v>
      </c>
      <c r="E818" s="20" t="s">
        <v>236</v>
      </c>
      <c r="F818" s="20"/>
      <c r="G818" s="5">
        <f t="shared" ref="G818:I821" si="370">G819</f>
        <v>0</v>
      </c>
      <c r="H818" s="5">
        <f t="shared" si="370"/>
        <v>0</v>
      </c>
      <c r="I818" s="5">
        <f t="shared" si="370"/>
        <v>0</v>
      </c>
    </row>
    <row r="819" spans="1:9" hidden="1">
      <c r="A819" s="183" t="s">
        <v>147</v>
      </c>
      <c r="B819" s="3"/>
      <c r="C819" s="3" t="s">
        <v>47</v>
      </c>
      <c r="D819" s="3" t="s">
        <v>47</v>
      </c>
      <c r="E819" s="3" t="s">
        <v>361</v>
      </c>
      <c r="F819" s="3"/>
      <c r="G819" s="5">
        <f t="shared" si="370"/>
        <v>0</v>
      </c>
      <c r="H819" s="5">
        <f t="shared" si="370"/>
        <v>0</v>
      </c>
      <c r="I819" s="5">
        <f t="shared" si="370"/>
        <v>0</v>
      </c>
    </row>
    <row r="820" spans="1:9" ht="31.5" hidden="1">
      <c r="A820" s="183" t="s">
        <v>399</v>
      </c>
      <c r="B820" s="3"/>
      <c r="C820" s="3" t="s">
        <v>47</v>
      </c>
      <c r="D820" s="3" t="s">
        <v>47</v>
      </c>
      <c r="E820" s="3" t="s">
        <v>400</v>
      </c>
      <c r="F820" s="3"/>
      <c r="G820" s="5">
        <f t="shared" si="370"/>
        <v>0</v>
      </c>
      <c r="H820" s="5">
        <f t="shared" si="370"/>
        <v>0</v>
      </c>
      <c r="I820" s="5">
        <f t="shared" si="370"/>
        <v>0</v>
      </c>
    </row>
    <row r="821" spans="1:9" ht="31.5" hidden="1">
      <c r="A821" s="183" t="s">
        <v>401</v>
      </c>
      <c r="B821" s="20"/>
      <c r="C821" s="3" t="s">
        <v>47</v>
      </c>
      <c r="D821" s="3" t="s">
        <v>47</v>
      </c>
      <c r="E821" s="3" t="s">
        <v>402</v>
      </c>
      <c r="F821" s="3"/>
      <c r="G821" s="5">
        <f t="shared" si="370"/>
        <v>0</v>
      </c>
      <c r="H821" s="5">
        <f t="shared" si="370"/>
        <v>0</v>
      </c>
      <c r="I821" s="5">
        <f t="shared" si="370"/>
        <v>0</v>
      </c>
    </row>
    <row r="822" spans="1:9" ht="31.5" hidden="1">
      <c r="A822" s="183" t="s">
        <v>90</v>
      </c>
      <c r="B822" s="3"/>
      <c r="C822" s="3" t="s">
        <v>47</v>
      </c>
      <c r="D822" s="3" t="s">
        <v>47</v>
      </c>
      <c r="E822" s="3" t="s">
        <v>402</v>
      </c>
      <c r="F822" s="18">
        <v>600</v>
      </c>
      <c r="G822" s="5"/>
      <c r="H822" s="7"/>
      <c r="I822" s="7"/>
    </row>
    <row r="823" spans="1:9">
      <c r="A823" s="183" t="s">
        <v>13</v>
      </c>
      <c r="B823" s="184"/>
      <c r="C823" s="184" t="s">
        <v>14</v>
      </c>
      <c r="D823" s="184"/>
      <c r="E823" s="20"/>
      <c r="F823" s="20"/>
      <c r="G823" s="7">
        <f t="shared" ref="G823:I828" si="371">G824</f>
        <v>310.8</v>
      </c>
      <c r="H823" s="7">
        <f t="shared" si="371"/>
        <v>310.8</v>
      </c>
      <c r="I823" s="7">
        <f t="shared" si="371"/>
        <v>360</v>
      </c>
    </row>
    <row r="824" spans="1:9">
      <c r="A824" s="183" t="s">
        <v>23</v>
      </c>
      <c r="B824" s="184"/>
      <c r="C824" s="184" t="s">
        <v>14</v>
      </c>
      <c r="D824" s="184" t="s">
        <v>24</v>
      </c>
      <c r="E824" s="20"/>
      <c r="F824" s="20"/>
      <c r="G824" s="7">
        <f t="shared" si="371"/>
        <v>310.8</v>
      </c>
      <c r="H824" s="7">
        <f t="shared" si="371"/>
        <v>310.8</v>
      </c>
      <c r="I824" s="7">
        <f t="shared" si="371"/>
        <v>360</v>
      </c>
    </row>
    <row r="825" spans="1:9" s="92" customFormat="1" ht="31.5">
      <c r="A825" s="122" t="s">
        <v>709</v>
      </c>
      <c r="B825" s="89"/>
      <c r="C825" s="89" t="s">
        <v>14</v>
      </c>
      <c r="D825" s="89" t="s">
        <v>24</v>
      </c>
      <c r="E825" s="90" t="s">
        <v>191</v>
      </c>
      <c r="F825" s="90"/>
      <c r="G825" s="91">
        <f t="shared" si="371"/>
        <v>310.8</v>
      </c>
      <c r="H825" s="91">
        <f t="shared" si="371"/>
        <v>310.8</v>
      </c>
      <c r="I825" s="91">
        <f t="shared" si="371"/>
        <v>360</v>
      </c>
    </row>
    <row r="826" spans="1:9">
      <c r="A826" s="183" t="s">
        <v>143</v>
      </c>
      <c r="B826" s="184"/>
      <c r="C826" s="184" t="s">
        <v>14</v>
      </c>
      <c r="D826" s="184" t="s">
        <v>24</v>
      </c>
      <c r="E826" s="20" t="s">
        <v>192</v>
      </c>
      <c r="F826" s="20"/>
      <c r="G826" s="7">
        <f t="shared" si="371"/>
        <v>310.8</v>
      </c>
      <c r="H826" s="7">
        <f t="shared" si="371"/>
        <v>310.8</v>
      </c>
      <c r="I826" s="7">
        <f t="shared" si="371"/>
        <v>360</v>
      </c>
    </row>
    <row r="827" spans="1:9" ht="34.5" customHeight="1">
      <c r="A827" s="183" t="s">
        <v>767</v>
      </c>
      <c r="B827" s="184"/>
      <c r="C827" s="184" t="s">
        <v>14</v>
      </c>
      <c r="D827" s="184" t="s">
        <v>24</v>
      </c>
      <c r="E827" s="20" t="s">
        <v>207</v>
      </c>
      <c r="F827" s="20"/>
      <c r="G827" s="7">
        <f t="shared" si="371"/>
        <v>310.8</v>
      </c>
      <c r="H827" s="7">
        <f t="shared" si="371"/>
        <v>310.8</v>
      </c>
      <c r="I827" s="7">
        <f t="shared" si="371"/>
        <v>360</v>
      </c>
    </row>
    <row r="828" spans="1:9">
      <c r="A828" s="183" t="s">
        <v>18</v>
      </c>
      <c r="B828" s="184"/>
      <c r="C828" s="184" t="s">
        <v>14</v>
      </c>
      <c r="D828" s="184" t="s">
        <v>24</v>
      </c>
      <c r="E828" s="20" t="s">
        <v>232</v>
      </c>
      <c r="F828" s="20"/>
      <c r="G828" s="7">
        <f t="shared" si="371"/>
        <v>310.8</v>
      </c>
      <c r="H828" s="7">
        <f t="shared" si="371"/>
        <v>310.8</v>
      </c>
      <c r="I828" s="7">
        <f t="shared" si="371"/>
        <v>360</v>
      </c>
    </row>
    <row r="829" spans="1:9" ht="31.5">
      <c r="A829" s="183" t="s">
        <v>90</v>
      </c>
      <c r="B829" s="184"/>
      <c r="C829" s="184" t="s">
        <v>14</v>
      </c>
      <c r="D829" s="184" t="s">
        <v>24</v>
      </c>
      <c r="E829" s="20" t="s">
        <v>232</v>
      </c>
      <c r="F829" s="20" t="s">
        <v>49</v>
      </c>
      <c r="G829" s="5">
        <v>310.8</v>
      </c>
      <c r="H829" s="7">
        <v>310.8</v>
      </c>
      <c r="I829" s="7">
        <v>360</v>
      </c>
    </row>
    <row r="830" spans="1:9">
      <c r="A830" s="183" t="s">
        <v>98</v>
      </c>
      <c r="B830" s="3"/>
      <c r="C830" s="3" t="s">
        <v>62</v>
      </c>
      <c r="D830" s="3"/>
      <c r="E830" s="3"/>
      <c r="F830" s="3"/>
      <c r="G830" s="5">
        <f>G831+G855+G879+G891</f>
        <v>445541.30000000005</v>
      </c>
      <c r="H830" s="5">
        <f>H831+H855+H879+H891</f>
        <v>601611</v>
      </c>
      <c r="I830" s="5">
        <f>I831+I855+I879+I891</f>
        <v>787656.50000000012</v>
      </c>
    </row>
    <row r="831" spans="1:9">
      <c r="A831" s="183" t="s">
        <v>506</v>
      </c>
      <c r="B831" s="3"/>
      <c r="C831" s="3" t="s">
        <v>62</v>
      </c>
      <c r="D831" s="3" t="s">
        <v>17</v>
      </c>
      <c r="E831" s="3"/>
      <c r="F831" s="3"/>
      <c r="G831" s="5">
        <f>G832+G850</f>
        <v>409041.30000000005</v>
      </c>
      <c r="H831" s="5">
        <f t="shared" ref="H831:I831" si="372">H832+H850</f>
        <v>422115.69999999995</v>
      </c>
      <c r="I831" s="5">
        <f t="shared" si="372"/>
        <v>442076.7</v>
      </c>
    </row>
    <row r="832" spans="1:9" s="92" customFormat="1" ht="31.5">
      <c r="A832" s="84" t="s">
        <v>711</v>
      </c>
      <c r="B832" s="93"/>
      <c r="C832" s="93" t="s">
        <v>62</v>
      </c>
      <c r="D832" s="93" t="s">
        <v>17</v>
      </c>
      <c r="E832" s="93" t="s">
        <v>235</v>
      </c>
      <c r="F832" s="93"/>
      <c r="G832" s="94">
        <f>G833</f>
        <v>408151.30000000005</v>
      </c>
      <c r="H832" s="94">
        <f t="shared" ref="H832:I832" si="373">H833</f>
        <v>420045.69999999995</v>
      </c>
      <c r="I832" s="94">
        <f t="shared" si="373"/>
        <v>440006.7</v>
      </c>
    </row>
    <row r="833" spans="1:9">
      <c r="A833" s="183" t="s">
        <v>143</v>
      </c>
      <c r="B833" s="3"/>
      <c r="C833" s="3" t="s">
        <v>62</v>
      </c>
      <c r="D833" s="3" t="s">
        <v>17</v>
      </c>
      <c r="E833" s="18" t="s">
        <v>507</v>
      </c>
      <c r="F833" s="3"/>
      <c r="G833" s="5">
        <f>G834+G840+G846</f>
        <v>408151.30000000005</v>
      </c>
      <c r="H833" s="5">
        <f t="shared" ref="H833:I833" si="374">H834+H840+H846</f>
        <v>420045.69999999995</v>
      </c>
      <c r="I833" s="5">
        <f t="shared" si="374"/>
        <v>440006.7</v>
      </c>
    </row>
    <row r="834" spans="1:9" ht="31.5">
      <c r="A834" s="183" t="s">
        <v>508</v>
      </c>
      <c r="B834" s="3"/>
      <c r="C834" s="3" t="s">
        <v>62</v>
      </c>
      <c r="D834" s="3" t="s">
        <v>17</v>
      </c>
      <c r="E834" s="3" t="s">
        <v>509</v>
      </c>
      <c r="F834" s="3"/>
      <c r="G834" s="5">
        <f>G835</f>
        <v>19243.400000000001</v>
      </c>
      <c r="H834" s="5">
        <f t="shared" ref="H834:I834" si="375">SUM(H835)</f>
        <v>16814.099999999999</v>
      </c>
      <c r="I834" s="5">
        <f t="shared" si="375"/>
        <v>19756</v>
      </c>
    </row>
    <row r="835" spans="1:9">
      <c r="A835" s="183" t="s">
        <v>18</v>
      </c>
      <c r="B835" s="3"/>
      <c r="C835" s="3" t="s">
        <v>62</v>
      </c>
      <c r="D835" s="3" t="s">
        <v>17</v>
      </c>
      <c r="E835" s="3" t="s">
        <v>510</v>
      </c>
      <c r="F835" s="3"/>
      <c r="G835" s="5">
        <f>G836+G837+G838+G839</f>
        <v>19243.400000000001</v>
      </c>
      <c r="H835" s="5">
        <f t="shared" ref="H835:I835" si="376">SUM(H836+H837+H838+H839)</f>
        <v>16814.099999999999</v>
      </c>
      <c r="I835" s="5">
        <f t="shared" si="376"/>
        <v>19756</v>
      </c>
    </row>
    <row r="836" spans="1:9" ht="47.25">
      <c r="A836" s="183" t="s">
        <v>21</v>
      </c>
      <c r="B836" s="3"/>
      <c r="C836" s="3" t="s">
        <v>62</v>
      </c>
      <c r="D836" s="3" t="s">
        <v>17</v>
      </c>
      <c r="E836" s="3" t="s">
        <v>510</v>
      </c>
      <c r="F836" s="3" t="s">
        <v>31</v>
      </c>
      <c r="G836" s="5">
        <v>4787</v>
      </c>
      <c r="H836" s="5">
        <v>5705.7</v>
      </c>
      <c r="I836" s="5">
        <v>5705.7</v>
      </c>
    </row>
    <row r="837" spans="1:9" ht="31.5">
      <c r="A837" s="183" t="s">
        <v>22</v>
      </c>
      <c r="B837" s="3"/>
      <c r="C837" s="3" t="s">
        <v>62</v>
      </c>
      <c r="D837" s="3" t="s">
        <v>17</v>
      </c>
      <c r="E837" s="3" t="s">
        <v>510</v>
      </c>
      <c r="F837" s="3" t="s">
        <v>32</v>
      </c>
      <c r="G837" s="5">
        <v>5009.8</v>
      </c>
      <c r="H837" s="5">
        <v>3841.4</v>
      </c>
      <c r="I837" s="5">
        <v>6641.4</v>
      </c>
    </row>
    <row r="838" spans="1:9">
      <c r="A838" s="183" t="s">
        <v>19</v>
      </c>
      <c r="B838" s="3"/>
      <c r="C838" s="3" t="s">
        <v>62</v>
      </c>
      <c r="D838" s="3" t="s">
        <v>17</v>
      </c>
      <c r="E838" s="3" t="s">
        <v>510</v>
      </c>
      <c r="F838" s="3" t="s">
        <v>39</v>
      </c>
      <c r="G838" s="5">
        <v>242</v>
      </c>
      <c r="H838" s="5">
        <v>242</v>
      </c>
      <c r="I838" s="5">
        <v>384</v>
      </c>
    </row>
    <row r="839" spans="1:9" ht="31.5">
      <c r="A839" s="183" t="s">
        <v>90</v>
      </c>
      <c r="B839" s="3"/>
      <c r="C839" s="3" t="s">
        <v>62</v>
      </c>
      <c r="D839" s="3" t="s">
        <v>17</v>
      </c>
      <c r="E839" s="3" t="s">
        <v>510</v>
      </c>
      <c r="F839" s="3" t="s">
        <v>49</v>
      </c>
      <c r="G839" s="5">
        <v>9204.6</v>
      </c>
      <c r="H839" s="5">
        <v>7025</v>
      </c>
      <c r="I839" s="5">
        <v>7024.9</v>
      </c>
    </row>
    <row r="840" spans="1:9" ht="40.5" customHeight="1">
      <c r="A840" s="183" t="s">
        <v>563</v>
      </c>
      <c r="B840" s="3"/>
      <c r="C840" s="3" t="s">
        <v>62</v>
      </c>
      <c r="D840" s="3" t="s">
        <v>17</v>
      </c>
      <c r="E840" s="3" t="s">
        <v>511</v>
      </c>
      <c r="F840" s="3"/>
      <c r="G840" s="5">
        <f>G841</f>
        <v>382762</v>
      </c>
      <c r="H840" s="5">
        <f t="shared" ref="H840:I840" si="377">H841</f>
        <v>403231.6</v>
      </c>
      <c r="I840" s="5">
        <f t="shared" si="377"/>
        <v>420250.7</v>
      </c>
    </row>
    <row r="841" spans="1:9">
      <c r="A841" s="183" t="s">
        <v>216</v>
      </c>
      <c r="B841" s="3"/>
      <c r="C841" s="3" t="s">
        <v>62</v>
      </c>
      <c r="D841" s="3" t="s">
        <v>17</v>
      </c>
      <c r="E841" s="3" t="s">
        <v>512</v>
      </c>
      <c r="F841" s="3"/>
      <c r="G841" s="5">
        <f>G844+G843+G842+G845</f>
        <v>382762</v>
      </c>
      <c r="H841" s="5">
        <f t="shared" ref="H841:I841" si="378">H844+H843+H842+H845</f>
        <v>403231.6</v>
      </c>
      <c r="I841" s="5">
        <f t="shared" si="378"/>
        <v>420250.7</v>
      </c>
    </row>
    <row r="842" spans="1:9" ht="47.25" hidden="1">
      <c r="A842" s="183" t="s">
        <v>21</v>
      </c>
      <c r="B842" s="3"/>
      <c r="C842" s="3" t="s">
        <v>62</v>
      </c>
      <c r="D842" s="3" t="s">
        <v>17</v>
      </c>
      <c r="E842" s="3" t="s">
        <v>512</v>
      </c>
      <c r="F842" s="3" t="s">
        <v>31</v>
      </c>
      <c r="G842" s="5">
        <v>0</v>
      </c>
      <c r="H842" s="5">
        <v>0</v>
      </c>
      <c r="I842" s="5">
        <v>0</v>
      </c>
    </row>
    <row r="843" spans="1:9" ht="31.5" hidden="1">
      <c r="A843" s="183" t="s">
        <v>22</v>
      </c>
      <c r="B843" s="3"/>
      <c r="C843" s="3" t="s">
        <v>62</v>
      </c>
      <c r="D843" s="3" t="s">
        <v>17</v>
      </c>
      <c r="E843" s="3" t="s">
        <v>512</v>
      </c>
      <c r="F843" s="3" t="s">
        <v>32</v>
      </c>
      <c r="G843" s="5">
        <v>0</v>
      </c>
      <c r="H843" s="5">
        <v>0</v>
      </c>
      <c r="I843" s="5">
        <v>0</v>
      </c>
    </row>
    <row r="844" spans="1:9" ht="31.5">
      <c r="A844" s="183" t="s">
        <v>90</v>
      </c>
      <c r="B844" s="3"/>
      <c r="C844" s="3" t="s">
        <v>62</v>
      </c>
      <c r="D844" s="3" t="s">
        <v>17</v>
      </c>
      <c r="E844" s="3" t="s">
        <v>512</v>
      </c>
      <c r="F844" s="3" t="s">
        <v>49</v>
      </c>
      <c r="G844" s="5">
        <v>382762</v>
      </c>
      <c r="H844" s="5">
        <v>403231.6</v>
      </c>
      <c r="I844" s="5">
        <v>420250.7</v>
      </c>
    </row>
    <row r="845" spans="1:9" hidden="1">
      <c r="A845" s="183" t="s">
        <v>10</v>
      </c>
      <c r="B845" s="3"/>
      <c r="C845" s="3" t="s">
        <v>62</v>
      </c>
      <c r="D845" s="3" t="s">
        <v>17</v>
      </c>
      <c r="E845" s="3" t="s">
        <v>512</v>
      </c>
      <c r="F845" s="3" t="s">
        <v>36</v>
      </c>
      <c r="G845" s="5">
        <v>0</v>
      </c>
      <c r="H845" s="5">
        <v>0</v>
      </c>
      <c r="I845" s="5">
        <v>0</v>
      </c>
    </row>
    <row r="846" spans="1:9" ht="37.5" customHeight="1">
      <c r="A846" s="183" t="s">
        <v>513</v>
      </c>
      <c r="B846" s="3"/>
      <c r="C846" s="3" t="s">
        <v>62</v>
      </c>
      <c r="D846" s="3" t="s">
        <v>17</v>
      </c>
      <c r="E846" s="3" t="s">
        <v>514</v>
      </c>
      <c r="F846" s="3"/>
      <c r="G846" s="5">
        <f>G847</f>
        <v>6145.9000000000005</v>
      </c>
      <c r="H846" s="5">
        <f t="shared" ref="H846:I846" si="379">H847</f>
        <v>0</v>
      </c>
      <c r="I846" s="5">
        <f t="shared" si="379"/>
        <v>0</v>
      </c>
    </row>
    <row r="847" spans="1:9">
      <c r="A847" s="183" t="s">
        <v>18</v>
      </c>
      <c r="B847" s="3"/>
      <c r="C847" s="3" t="s">
        <v>62</v>
      </c>
      <c r="D847" s="3" t="s">
        <v>17</v>
      </c>
      <c r="E847" s="3" t="s">
        <v>557</v>
      </c>
      <c r="F847" s="3"/>
      <c r="G847" s="5">
        <f>G849+G848</f>
        <v>6145.9000000000005</v>
      </c>
      <c r="H847" s="5">
        <f t="shared" ref="H847:I847" si="380">H849+H848</f>
        <v>0</v>
      </c>
      <c r="I847" s="5">
        <f t="shared" si="380"/>
        <v>0</v>
      </c>
    </row>
    <row r="848" spans="1:9" ht="31.5" hidden="1">
      <c r="A848" s="183" t="s">
        <v>22</v>
      </c>
      <c r="B848" s="3"/>
      <c r="C848" s="3" t="s">
        <v>62</v>
      </c>
      <c r="D848" s="3" t="s">
        <v>17</v>
      </c>
      <c r="E848" s="3" t="s">
        <v>557</v>
      </c>
      <c r="F848" s="3" t="s">
        <v>32</v>
      </c>
      <c r="G848" s="5"/>
      <c r="H848" s="5"/>
      <c r="I848" s="5"/>
    </row>
    <row r="849" spans="1:9" ht="31.5">
      <c r="A849" s="183" t="s">
        <v>90</v>
      </c>
      <c r="B849" s="3"/>
      <c r="C849" s="3" t="s">
        <v>62</v>
      </c>
      <c r="D849" s="3" t="s">
        <v>17</v>
      </c>
      <c r="E849" s="3" t="s">
        <v>557</v>
      </c>
      <c r="F849" s="3" t="s">
        <v>49</v>
      </c>
      <c r="G849" s="5">
        <f>5572.1+573.8</f>
        <v>6145.9000000000005</v>
      </c>
      <c r="H849" s="5"/>
      <c r="I849" s="5"/>
    </row>
    <row r="850" spans="1:9" s="92" customFormat="1" ht="31.5">
      <c r="A850" s="84" t="s">
        <v>722</v>
      </c>
      <c r="B850" s="93"/>
      <c r="C850" s="93" t="s">
        <v>62</v>
      </c>
      <c r="D850" s="93" t="s">
        <v>17</v>
      </c>
      <c r="E850" s="90" t="s">
        <v>236</v>
      </c>
      <c r="F850" s="93"/>
      <c r="G850" s="94">
        <f>G851</f>
        <v>890</v>
      </c>
      <c r="H850" s="94">
        <f t="shared" ref="H850:I853" si="381">H851</f>
        <v>2070</v>
      </c>
      <c r="I850" s="94">
        <f t="shared" si="381"/>
        <v>2070</v>
      </c>
    </row>
    <row r="851" spans="1:9">
      <c r="A851" s="2" t="s">
        <v>143</v>
      </c>
      <c r="B851" s="3"/>
      <c r="C851" s="3" t="s">
        <v>62</v>
      </c>
      <c r="D851" s="3" t="s">
        <v>17</v>
      </c>
      <c r="E851" s="20" t="s">
        <v>361</v>
      </c>
      <c r="F851" s="3"/>
      <c r="G851" s="5">
        <f>G852</f>
        <v>890</v>
      </c>
      <c r="H851" s="5">
        <f t="shared" si="381"/>
        <v>2070</v>
      </c>
      <c r="I851" s="5">
        <f t="shared" si="381"/>
        <v>2070</v>
      </c>
    </row>
    <row r="852" spans="1:9" ht="31.5">
      <c r="A852" s="109" t="s">
        <v>515</v>
      </c>
      <c r="B852" s="3"/>
      <c r="C852" s="3" t="s">
        <v>62</v>
      </c>
      <c r="D852" s="3" t="s">
        <v>17</v>
      </c>
      <c r="E852" s="20" t="s">
        <v>362</v>
      </c>
      <c r="F852" s="3"/>
      <c r="G852" s="5">
        <f>G853</f>
        <v>890</v>
      </c>
      <c r="H852" s="5">
        <f t="shared" si="381"/>
        <v>2070</v>
      </c>
      <c r="I852" s="5">
        <f t="shared" si="381"/>
        <v>2070</v>
      </c>
    </row>
    <row r="853" spans="1:9" ht="78.75">
      <c r="A853" s="183" t="s">
        <v>391</v>
      </c>
      <c r="B853" s="3"/>
      <c r="C853" s="3" t="s">
        <v>62</v>
      </c>
      <c r="D853" s="3" t="s">
        <v>17</v>
      </c>
      <c r="E853" s="20" t="s">
        <v>392</v>
      </c>
      <c r="F853" s="3"/>
      <c r="G853" s="5">
        <f>G854</f>
        <v>890</v>
      </c>
      <c r="H853" s="5">
        <f t="shared" si="381"/>
        <v>2070</v>
      </c>
      <c r="I853" s="5">
        <f t="shared" si="381"/>
        <v>2070</v>
      </c>
    </row>
    <row r="854" spans="1:9">
      <c r="A854" s="183" t="s">
        <v>10</v>
      </c>
      <c r="B854" s="3"/>
      <c r="C854" s="3" t="s">
        <v>62</v>
      </c>
      <c r="D854" s="3" t="s">
        <v>17</v>
      </c>
      <c r="E854" s="20" t="s">
        <v>392</v>
      </c>
      <c r="F854" s="3" t="s">
        <v>36</v>
      </c>
      <c r="G854" s="5">
        <v>890</v>
      </c>
      <c r="H854" s="7">
        <v>2070</v>
      </c>
      <c r="I854" s="7">
        <v>2070</v>
      </c>
    </row>
    <row r="855" spans="1:9">
      <c r="A855" s="183" t="s">
        <v>78</v>
      </c>
      <c r="B855" s="83"/>
      <c r="C855" s="3" t="s">
        <v>62</v>
      </c>
      <c r="D855" s="3" t="s">
        <v>20</v>
      </c>
      <c r="E855" s="3"/>
      <c r="F855" s="3"/>
      <c r="G855" s="5">
        <f>G861+G856</f>
        <v>2043.2</v>
      </c>
      <c r="H855" s="5">
        <f t="shared" ref="H855:I855" si="382">H861+H856</f>
        <v>137828.90000000002</v>
      </c>
      <c r="I855" s="5">
        <f t="shared" si="382"/>
        <v>302994.10000000003</v>
      </c>
    </row>
    <row r="856" spans="1:9" s="92" customFormat="1" ht="31.5">
      <c r="A856" s="122" t="s">
        <v>709</v>
      </c>
      <c r="B856" s="93"/>
      <c r="C856" s="93" t="s">
        <v>62</v>
      </c>
      <c r="D856" s="93" t="s">
        <v>20</v>
      </c>
      <c r="E856" s="93" t="s">
        <v>191</v>
      </c>
      <c r="F856" s="93"/>
      <c r="G856" s="94">
        <f>G857</f>
        <v>1336.7</v>
      </c>
      <c r="H856" s="94">
        <f t="shared" ref="H856:I859" si="383">H857</f>
        <v>1336.7</v>
      </c>
      <c r="I856" s="94">
        <f t="shared" si="383"/>
        <v>1336.7</v>
      </c>
    </row>
    <row r="857" spans="1:9">
      <c r="A857" s="183" t="s">
        <v>143</v>
      </c>
      <c r="B857" s="3"/>
      <c r="C857" s="3" t="s">
        <v>62</v>
      </c>
      <c r="D857" s="3" t="s">
        <v>20</v>
      </c>
      <c r="E857" s="20" t="s">
        <v>192</v>
      </c>
      <c r="F857" s="3"/>
      <c r="G857" s="5">
        <f>G858</f>
        <v>1336.7</v>
      </c>
      <c r="H857" s="5">
        <f t="shared" si="383"/>
        <v>1336.7</v>
      </c>
      <c r="I857" s="5">
        <f t="shared" si="383"/>
        <v>1336.7</v>
      </c>
    </row>
    <row r="858" spans="1:9" ht="31.5">
      <c r="A858" s="108" t="s">
        <v>293</v>
      </c>
      <c r="B858" s="3"/>
      <c r="C858" s="3" t="s">
        <v>62</v>
      </c>
      <c r="D858" s="3" t="s">
        <v>20</v>
      </c>
      <c r="E858" s="20" t="s">
        <v>294</v>
      </c>
      <c r="F858" s="3"/>
      <c r="G858" s="5">
        <f>G859</f>
        <v>1336.7</v>
      </c>
      <c r="H858" s="5">
        <f t="shared" si="383"/>
        <v>1336.7</v>
      </c>
      <c r="I858" s="5">
        <f t="shared" si="383"/>
        <v>1336.7</v>
      </c>
    </row>
    <row r="859" spans="1:9" ht="31.5">
      <c r="A859" s="183" t="s">
        <v>516</v>
      </c>
      <c r="B859" s="3"/>
      <c r="C859" s="3" t="s">
        <v>62</v>
      </c>
      <c r="D859" s="3" t="s">
        <v>20</v>
      </c>
      <c r="E859" s="20" t="s">
        <v>517</v>
      </c>
      <c r="F859" s="3"/>
      <c r="G859" s="5">
        <f>G860</f>
        <v>1336.7</v>
      </c>
      <c r="H859" s="5">
        <f t="shared" si="383"/>
        <v>1336.7</v>
      </c>
      <c r="I859" s="5">
        <f t="shared" si="383"/>
        <v>1336.7</v>
      </c>
    </row>
    <row r="860" spans="1:9" ht="31.5">
      <c r="A860" s="183" t="s">
        <v>90</v>
      </c>
      <c r="B860" s="3"/>
      <c r="C860" s="3" t="s">
        <v>62</v>
      </c>
      <c r="D860" s="3" t="s">
        <v>20</v>
      </c>
      <c r="E860" s="20" t="s">
        <v>517</v>
      </c>
      <c r="F860" s="3" t="s">
        <v>49</v>
      </c>
      <c r="G860" s="5">
        <v>1336.7</v>
      </c>
      <c r="H860" s="5">
        <v>1336.7</v>
      </c>
      <c r="I860" s="5">
        <v>1336.7</v>
      </c>
    </row>
    <row r="861" spans="1:9" s="92" customFormat="1" ht="31.5">
      <c r="A861" s="84" t="s">
        <v>711</v>
      </c>
      <c r="B861" s="93"/>
      <c r="C861" s="93" t="s">
        <v>62</v>
      </c>
      <c r="D861" s="93" t="s">
        <v>20</v>
      </c>
      <c r="E861" s="93" t="s">
        <v>235</v>
      </c>
      <c r="F861" s="93"/>
      <c r="G861" s="94">
        <f>G862+G875</f>
        <v>706.5</v>
      </c>
      <c r="H861" s="94">
        <f t="shared" ref="H861:I861" si="384">H862</f>
        <v>136492.20000000001</v>
      </c>
      <c r="I861" s="94">
        <f t="shared" si="384"/>
        <v>301657.40000000002</v>
      </c>
    </row>
    <row r="862" spans="1:9">
      <c r="A862" s="110" t="s">
        <v>184</v>
      </c>
      <c r="B862" s="3"/>
      <c r="C862" s="3" t="s">
        <v>62</v>
      </c>
      <c r="D862" s="3" t="s">
        <v>20</v>
      </c>
      <c r="E862" s="3" t="s">
        <v>518</v>
      </c>
      <c r="F862" s="3"/>
      <c r="G862" s="5">
        <f>G863+G872+G869+G866</f>
        <v>456.2</v>
      </c>
      <c r="H862" s="5">
        <f t="shared" ref="H862:I862" si="385">H863+H872+H869+H866</f>
        <v>136492.20000000001</v>
      </c>
      <c r="I862" s="5">
        <f t="shared" si="385"/>
        <v>301657.40000000002</v>
      </c>
    </row>
    <row r="863" spans="1:9" ht="31.5">
      <c r="A863" s="111" t="s">
        <v>553</v>
      </c>
      <c r="B863" s="3"/>
      <c r="C863" s="3" t="s">
        <v>62</v>
      </c>
      <c r="D863" s="3" t="s">
        <v>20</v>
      </c>
      <c r="E863" s="3" t="s">
        <v>519</v>
      </c>
      <c r="F863" s="3"/>
      <c r="G863" s="5">
        <f>G864</f>
        <v>456.2</v>
      </c>
      <c r="H863" s="5">
        <f t="shared" ref="H863:I863" si="386">H864</f>
        <v>456.2</v>
      </c>
      <c r="I863" s="5">
        <f t="shared" si="386"/>
        <v>456.2</v>
      </c>
    </row>
    <row r="864" spans="1:9" ht="31.5">
      <c r="A864" s="112" t="s">
        <v>554</v>
      </c>
      <c r="B864" s="3"/>
      <c r="C864" s="3" t="s">
        <v>62</v>
      </c>
      <c r="D864" s="3" t="s">
        <v>20</v>
      </c>
      <c r="E864" s="3" t="s">
        <v>520</v>
      </c>
      <c r="F864" s="3"/>
      <c r="G864" s="5">
        <f>G865</f>
        <v>456.2</v>
      </c>
      <c r="H864" s="5">
        <f t="shared" ref="H864:I864" si="387">H865</f>
        <v>456.2</v>
      </c>
      <c r="I864" s="5">
        <f t="shared" si="387"/>
        <v>456.2</v>
      </c>
    </row>
    <row r="865" spans="1:9" ht="31.5">
      <c r="A865" s="183" t="s">
        <v>90</v>
      </c>
      <c r="B865" s="3"/>
      <c r="C865" s="3" t="s">
        <v>62</v>
      </c>
      <c r="D865" s="3" t="s">
        <v>20</v>
      </c>
      <c r="E865" s="3" t="s">
        <v>520</v>
      </c>
      <c r="F865" s="3" t="s">
        <v>49</v>
      </c>
      <c r="G865" s="5">
        <v>456.2</v>
      </c>
      <c r="H865" s="5">
        <v>456.2</v>
      </c>
      <c r="I865" s="5">
        <v>456.2</v>
      </c>
    </row>
    <row r="866" spans="1:9">
      <c r="A866" s="206" t="s">
        <v>802</v>
      </c>
      <c r="B866" s="74"/>
      <c r="C866" s="74" t="s">
        <v>62</v>
      </c>
      <c r="D866" s="74" t="s">
        <v>20</v>
      </c>
      <c r="E866" s="74" t="s">
        <v>596</v>
      </c>
      <c r="F866" s="74"/>
      <c r="G866" s="185">
        <f>G867</f>
        <v>0</v>
      </c>
      <c r="H866" s="185">
        <f t="shared" ref="H866:I867" si="388">H867</f>
        <v>900.9</v>
      </c>
      <c r="I866" s="185">
        <f t="shared" si="388"/>
        <v>900.9</v>
      </c>
    </row>
    <row r="867" spans="1:9" ht="38.25" customHeight="1">
      <c r="A867" s="73" t="s">
        <v>803</v>
      </c>
      <c r="B867" s="74"/>
      <c r="C867" s="74" t="s">
        <v>62</v>
      </c>
      <c r="D867" s="74" t="s">
        <v>20</v>
      </c>
      <c r="E867" s="74" t="s">
        <v>804</v>
      </c>
      <c r="F867" s="74"/>
      <c r="G867" s="185">
        <f>G868</f>
        <v>0</v>
      </c>
      <c r="H867" s="185">
        <f t="shared" si="388"/>
        <v>900.9</v>
      </c>
      <c r="I867" s="185">
        <f t="shared" si="388"/>
        <v>900.9</v>
      </c>
    </row>
    <row r="868" spans="1:9" ht="31.5">
      <c r="A868" s="73" t="s">
        <v>90</v>
      </c>
      <c r="B868" s="74"/>
      <c r="C868" s="74" t="s">
        <v>62</v>
      </c>
      <c r="D868" s="74" t="s">
        <v>20</v>
      </c>
      <c r="E868" s="74" t="s">
        <v>804</v>
      </c>
      <c r="F868" s="74" t="s">
        <v>49</v>
      </c>
      <c r="G868" s="185">
        <v>0</v>
      </c>
      <c r="H868" s="185">
        <v>900.9</v>
      </c>
      <c r="I868" s="185">
        <v>900.9</v>
      </c>
    </row>
    <row r="869" spans="1:9" hidden="1">
      <c r="A869" s="111" t="s">
        <v>805</v>
      </c>
      <c r="B869" s="3"/>
      <c r="C869" s="3" t="s">
        <v>62</v>
      </c>
      <c r="D869" s="3" t="s">
        <v>20</v>
      </c>
      <c r="E869" s="3" t="s">
        <v>591</v>
      </c>
      <c r="F869" s="3"/>
      <c r="G869" s="5">
        <f>G870</f>
        <v>0</v>
      </c>
      <c r="H869" s="5">
        <f t="shared" ref="H869:I870" si="389">H870</f>
        <v>0</v>
      </c>
      <c r="I869" s="5">
        <f t="shared" si="389"/>
        <v>0</v>
      </c>
    </row>
    <row r="870" spans="1:9" hidden="1">
      <c r="A870" s="183" t="s">
        <v>592</v>
      </c>
      <c r="B870" s="3"/>
      <c r="C870" s="3" t="s">
        <v>62</v>
      </c>
      <c r="D870" s="3" t="s">
        <v>20</v>
      </c>
      <c r="E870" s="3" t="s">
        <v>593</v>
      </c>
      <c r="F870" s="3"/>
      <c r="G870" s="5">
        <f>G871</f>
        <v>0</v>
      </c>
      <c r="H870" s="5">
        <f t="shared" si="389"/>
        <v>0</v>
      </c>
      <c r="I870" s="5">
        <f t="shared" si="389"/>
        <v>0</v>
      </c>
    </row>
    <row r="871" spans="1:9" ht="31.5" hidden="1">
      <c r="A871" s="183" t="s">
        <v>90</v>
      </c>
      <c r="B871" s="3"/>
      <c r="C871" s="3" t="s">
        <v>62</v>
      </c>
      <c r="D871" s="3" t="s">
        <v>20</v>
      </c>
      <c r="E871" s="3" t="s">
        <v>593</v>
      </c>
      <c r="F871" s="3" t="s">
        <v>49</v>
      </c>
      <c r="G871" s="5">
        <v>0</v>
      </c>
      <c r="H871" s="5"/>
      <c r="I871" s="5"/>
    </row>
    <row r="872" spans="1:9" s="92" customFormat="1">
      <c r="A872" s="128" t="s">
        <v>536</v>
      </c>
      <c r="B872" s="93"/>
      <c r="C872" s="93" t="s">
        <v>62</v>
      </c>
      <c r="D872" s="93" t="s">
        <v>20</v>
      </c>
      <c r="E872" s="93" t="s">
        <v>521</v>
      </c>
      <c r="F872" s="93"/>
      <c r="G872" s="94">
        <f>G873</f>
        <v>0</v>
      </c>
      <c r="H872" s="94">
        <f t="shared" ref="H872:I872" si="390">H873</f>
        <v>135135.1</v>
      </c>
      <c r="I872" s="94">
        <f t="shared" si="390"/>
        <v>300300.3</v>
      </c>
    </row>
    <row r="873" spans="1:9" ht="31.5">
      <c r="A873" s="111" t="s">
        <v>594</v>
      </c>
      <c r="B873" s="3"/>
      <c r="C873" s="3" t="s">
        <v>62</v>
      </c>
      <c r="D873" s="3" t="s">
        <v>20</v>
      </c>
      <c r="E873" s="3" t="s">
        <v>595</v>
      </c>
      <c r="F873" s="3"/>
      <c r="G873" s="5">
        <f>G874</f>
        <v>0</v>
      </c>
      <c r="H873" s="5">
        <f t="shared" ref="H873:I873" si="391">H874</f>
        <v>135135.1</v>
      </c>
      <c r="I873" s="5">
        <f t="shared" si="391"/>
        <v>300300.3</v>
      </c>
    </row>
    <row r="874" spans="1:9" ht="31.5">
      <c r="A874" s="183" t="s">
        <v>90</v>
      </c>
      <c r="B874" s="3"/>
      <c r="C874" s="3" t="s">
        <v>62</v>
      </c>
      <c r="D874" s="3" t="s">
        <v>20</v>
      </c>
      <c r="E874" s="3" t="s">
        <v>595</v>
      </c>
      <c r="F874" s="3" t="s">
        <v>49</v>
      </c>
      <c r="G874" s="5">
        <v>0</v>
      </c>
      <c r="H874" s="5">
        <v>135135.1</v>
      </c>
      <c r="I874" s="5">
        <v>300300.3</v>
      </c>
    </row>
    <row r="875" spans="1:9">
      <c r="A875" s="222" t="s">
        <v>143</v>
      </c>
      <c r="B875" s="3"/>
      <c r="C875" s="3" t="s">
        <v>62</v>
      </c>
      <c r="D875" s="3" t="s">
        <v>20</v>
      </c>
      <c r="E875" s="3" t="s">
        <v>507</v>
      </c>
      <c r="F875" s="3"/>
      <c r="G875" s="5">
        <f>G876</f>
        <v>250.3</v>
      </c>
      <c r="H875" s="5"/>
      <c r="I875" s="5"/>
    </row>
    <row r="876" spans="1:9" ht="31.5">
      <c r="A876" s="222" t="s">
        <v>508</v>
      </c>
      <c r="B876" s="3"/>
      <c r="C876" s="3" t="s">
        <v>62</v>
      </c>
      <c r="D876" s="3" t="s">
        <v>20</v>
      </c>
      <c r="E876" s="3" t="s">
        <v>509</v>
      </c>
      <c r="F876" s="3"/>
      <c r="G876" s="5">
        <f>G877</f>
        <v>250.3</v>
      </c>
      <c r="H876" s="5"/>
      <c r="I876" s="5"/>
    </row>
    <row r="877" spans="1:9" ht="78.75">
      <c r="A877" s="222" t="s">
        <v>910</v>
      </c>
      <c r="B877" s="3"/>
      <c r="C877" s="3" t="s">
        <v>62</v>
      </c>
      <c r="D877" s="3" t="s">
        <v>20</v>
      </c>
      <c r="E877" s="3" t="s">
        <v>909</v>
      </c>
      <c r="F877" s="3"/>
      <c r="G877" s="5">
        <f>G878</f>
        <v>250.3</v>
      </c>
      <c r="H877" s="5"/>
      <c r="I877" s="5"/>
    </row>
    <row r="878" spans="1:9" ht="31.5">
      <c r="A878" s="222" t="s">
        <v>22</v>
      </c>
      <c r="B878" s="3"/>
      <c r="C878" s="3" t="s">
        <v>62</v>
      </c>
      <c r="D878" s="3" t="s">
        <v>20</v>
      </c>
      <c r="E878" s="3" t="s">
        <v>909</v>
      </c>
      <c r="F878" s="3" t="s">
        <v>32</v>
      </c>
      <c r="G878" s="5">
        <v>250.3</v>
      </c>
      <c r="H878" s="5"/>
      <c r="I878" s="5"/>
    </row>
    <row r="879" spans="1:9">
      <c r="A879" s="110" t="s">
        <v>79</v>
      </c>
      <c r="B879" s="3"/>
      <c r="C879" s="3" t="s">
        <v>62</v>
      </c>
      <c r="D879" s="3" t="s">
        <v>24</v>
      </c>
      <c r="E879" s="3"/>
      <c r="F879" s="3"/>
      <c r="G879" s="5">
        <f>G880</f>
        <v>18697.8</v>
      </c>
      <c r="H879" s="5">
        <f t="shared" ref="H879:I880" si="392">H880</f>
        <v>23263.1</v>
      </c>
      <c r="I879" s="5">
        <f t="shared" si="392"/>
        <v>23632.400000000001</v>
      </c>
    </row>
    <row r="880" spans="1:9" s="92" customFormat="1" ht="31.5">
      <c r="A880" s="84" t="s">
        <v>711</v>
      </c>
      <c r="B880" s="93"/>
      <c r="C880" s="93" t="s">
        <v>62</v>
      </c>
      <c r="D880" s="93" t="s">
        <v>24</v>
      </c>
      <c r="E880" s="93" t="s">
        <v>235</v>
      </c>
      <c r="F880" s="93"/>
      <c r="G880" s="94">
        <f>G881</f>
        <v>18697.8</v>
      </c>
      <c r="H880" s="94">
        <f t="shared" si="392"/>
        <v>23263.1</v>
      </c>
      <c r="I880" s="94">
        <f t="shared" si="392"/>
        <v>23632.400000000001</v>
      </c>
    </row>
    <row r="881" spans="1:9">
      <c r="A881" s="110" t="s">
        <v>184</v>
      </c>
      <c r="B881" s="3"/>
      <c r="C881" s="3" t="s">
        <v>62</v>
      </c>
      <c r="D881" s="3" t="s">
        <v>24</v>
      </c>
      <c r="E881" s="3" t="s">
        <v>518</v>
      </c>
      <c r="F881" s="3"/>
      <c r="G881" s="5">
        <f>G882+G886</f>
        <v>18697.8</v>
      </c>
      <c r="H881" s="5">
        <f t="shared" ref="H881:I881" si="393">H882+H886</f>
        <v>23263.1</v>
      </c>
      <c r="I881" s="5">
        <f t="shared" si="393"/>
        <v>23632.400000000001</v>
      </c>
    </row>
    <row r="882" spans="1:9" ht="31.5">
      <c r="A882" s="111" t="s">
        <v>553</v>
      </c>
      <c r="B882" s="3"/>
      <c r="C882" s="3" t="s">
        <v>62</v>
      </c>
      <c r="D882" s="3" t="s">
        <v>24</v>
      </c>
      <c r="E882" s="3" t="s">
        <v>519</v>
      </c>
      <c r="F882" s="3"/>
      <c r="G882" s="5">
        <f>G883</f>
        <v>3470.9</v>
      </c>
      <c r="H882" s="5">
        <f t="shared" ref="H882:I882" si="394">H883</f>
        <v>7644</v>
      </c>
      <c r="I882" s="5">
        <f t="shared" si="394"/>
        <v>7644</v>
      </c>
    </row>
    <row r="883" spans="1:9" ht="78.75">
      <c r="A883" s="112" t="s">
        <v>862</v>
      </c>
      <c r="B883" s="3"/>
      <c r="C883" s="3" t="s">
        <v>62</v>
      </c>
      <c r="D883" s="3" t="s">
        <v>24</v>
      </c>
      <c r="E883" s="3" t="s">
        <v>523</v>
      </c>
      <c r="F883" s="3"/>
      <c r="G883" s="5">
        <f>G884+G885</f>
        <v>3470.9</v>
      </c>
      <c r="H883" s="5">
        <f>H885</f>
        <v>7644</v>
      </c>
      <c r="I883" s="5">
        <f>I885</f>
        <v>7644</v>
      </c>
    </row>
    <row r="884" spans="1:9" ht="31.5" hidden="1">
      <c r="A884" s="183" t="s">
        <v>22</v>
      </c>
      <c r="B884" s="3"/>
      <c r="C884" s="3" t="s">
        <v>62</v>
      </c>
      <c r="D884" s="3" t="s">
        <v>24</v>
      </c>
      <c r="E884" s="3" t="s">
        <v>523</v>
      </c>
      <c r="F884" s="3" t="s">
        <v>32</v>
      </c>
      <c r="G884" s="5"/>
      <c r="H884" s="5"/>
      <c r="I884" s="5"/>
    </row>
    <row r="885" spans="1:9" ht="31.5">
      <c r="A885" s="183" t="s">
        <v>90</v>
      </c>
      <c r="B885" s="3"/>
      <c r="C885" s="3" t="s">
        <v>62</v>
      </c>
      <c r="D885" s="3" t="s">
        <v>24</v>
      </c>
      <c r="E885" s="3" t="s">
        <v>523</v>
      </c>
      <c r="F885" s="3" t="s">
        <v>49</v>
      </c>
      <c r="G885" s="5">
        <v>3470.9</v>
      </c>
      <c r="H885" s="5">
        <v>7644</v>
      </c>
      <c r="I885" s="5">
        <v>7644</v>
      </c>
    </row>
    <row r="886" spans="1:9">
      <c r="A886" s="111" t="s">
        <v>802</v>
      </c>
      <c r="B886" s="3"/>
      <c r="C886" s="3" t="s">
        <v>62</v>
      </c>
      <c r="D886" s="3" t="s">
        <v>24</v>
      </c>
      <c r="E886" s="3" t="s">
        <v>596</v>
      </c>
      <c r="F886" s="3"/>
      <c r="G886" s="5">
        <f>G887+G889</f>
        <v>15226.9</v>
      </c>
      <c r="H886" s="5">
        <f t="shared" ref="H886:I886" si="395">H887+H889</f>
        <v>15619.1</v>
      </c>
      <c r="I886" s="5">
        <f t="shared" si="395"/>
        <v>15988.4</v>
      </c>
    </row>
    <row r="887" spans="1:9" ht="31.5">
      <c r="A887" s="112" t="s">
        <v>522</v>
      </c>
      <c r="B887" s="3"/>
      <c r="C887" s="3" t="s">
        <v>62</v>
      </c>
      <c r="D887" s="3" t="s">
        <v>24</v>
      </c>
      <c r="E887" s="3" t="s">
        <v>597</v>
      </c>
      <c r="F887" s="3"/>
      <c r="G887" s="5">
        <f>G888</f>
        <v>9215.5</v>
      </c>
      <c r="H887" s="5">
        <f t="shared" ref="H887:I887" si="396">H888</f>
        <v>9441.1</v>
      </c>
      <c r="I887" s="5">
        <f t="shared" si="396"/>
        <v>9655.2999999999993</v>
      </c>
    </row>
    <row r="888" spans="1:9" ht="31.5">
      <c r="A888" s="183" t="s">
        <v>90</v>
      </c>
      <c r="B888" s="3"/>
      <c r="C888" s="3" t="s">
        <v>62</v>
      </c>
      <c r="D888" s="3" t="s">
        <v>24</v>
      </c>
      <c r="E888" s="3" t="s">
        <v>597</v>
      </c>
      <c r="F888" s="3" t="s">
        <v>49</v>
      </c>
      <c r="G888" s="5">
        <v>9215.5</v>
      </c>
      <c r="H888" s="5">
        <v>9441.1</v>
      </c>
      <c r="I888" s="5">
        <v>9655.2999999999993</v>
      </c>
    </row>
    <row r="889" spans="1:9" ht="89.25" customHeight="1">
      <c r="A889" s="113" t="s">
        <v>854</v>
      </c>
      <c r="B889" s="3"/>
      <c r="C889" s="3" t="s">
        <v>62</v>
      </c>
      <c r="D889" s="3" t="s">
        <v>24</v>
      </c>
      <c r="E889" s="3" t="s">
        <v>598</v>
      </c>
      <c r="F889" s="3"/>
      <c r="G889" s="5">
        <f>G890</f>
        <v>6011.4</v>
      </c>
      <c r="H889" s="5">
        <f t="shared" ref="H889:I889" si="397">H890</f>
        <v>6178</v>
      </c>
      <c r="I889" s="5">
        <f t="shared" si="397"/>
        <v>6333.1</v>
      </c>
    </row>
    <row r="890" spans="1:9" ht="31.5">
      <c r="A890" s="183" t="s">
        <v>90</v>
      </c>
      <c r="B890" s="3"/>
      <c r="C890" s="3" t="s">
        <v>62</v>
      </c>
      <c r="D890" s="3" t="s">
        <v>24</v>
      </c>
      <c r="E890" s="3" t="s">
        <v>598</v>
      </c>
      <c r="F890" s="3" t="s">
        <v>49</v>
      </c>
      <c r="G890" s="5">
        <v>6011.4</v>
      </c>
      <c r="H890" s="5">
        <v>6178</v>
      </c>
      <c r="I890" s="5">
        <v>6333.1</v>
      </c>
    </row>
    <row r="891" spans="1:9">
      <c r="A891" s="183" t="s">
        <v>80</v>
      </c>
      <c r="B891" s="50"/>
      <c r="C891" s="3" t="s">
        <v>62</v>
      </c>
      <c r="D891" s="3" t="s">
        <v>61</v>
      </c>
      <c r="E891" s="98"/>
      <c r="F891" s="3"/>
      <c r="G891" s="5">
        <f>G892</f>
        <v>15759</v>
      </c>
      <c r="H891" s="5">
        <f t="shared" ref="H891:I893" si="398">H892</f>
        <v>18403.300000000003</v>
      </c>
      <c r="I891" s="5">
        <f t="shared" si="398"/>
        <v>18953.300000000003</v>
      </c>
    </row>
    <row r="892" spans="1:9" ht="31.5">
      <c r="A892" s="84" t="s">
        <v>711</v>
      </c>
      <c r="B892" s="124"/>
      <c r="C892" s="93" t="s">
        <v>62</v>
      </c>
      <c r="D892" s="93" t="s">
        <v>61</v>
      </c>
      <c r="E892" s="125" t="s">
        <v>235</v>
      </c>
      <c r="F892" s="93"/>
      <c r="G892" s="94">
        <f>G893</f>
        <v>15759</v>
      </c>
      <c r="H892" s="94">
        <f t="shared" si="398"/>
        <v>18403.300000000003</v>
      </c>
      <c r="I892" s="94">
        <f t="shared" si="398"/>
        <v>18953.300000000003</v>
      </c>
    </row>
    <row r="893" spans="1:9">
      <c r="A893" s="183" t="s">
        <v>143</v>
      </c>
      <c r="B893" s="50"/>
      <c r="C893" s="3" t="s">
        <v>62</v>
      </c>
      <c r="D893" s="3" t="s">
        <v>61</v>
      </c>
      <c r="E893" s="98" t="s">
        <v>507</v>
      </c>
      <c r="F893" s="3"/>
      <c r="G893" s="5">
        <f>G894</f>
        <v>15759</v>
      </c>
      <c r="H893" s="5">
        <f t="shared" si="398"/>
        <v>18403.300000000003</v>
      </c>
      <c r="I893" s="5">
        <f t="shared" si="398"/>
        <v>18953.300000000003</v>
      </c>
    </row>
    <row r="894" spans="1:9" ht="47.25">
      <c r="A894" s="183" t="s">
        <v>773</v>
      </c>
      <c r="B894" s="50"/>
      <c r="C894" s="3" t="s">
        <v>62</v>
      </c>
      <c r="D894" s="3" t="s">
        <v>61</v>
      </c>
      <c r="E894" s="98" t="s">
        <v>524</v>
      </c>
      <c r="F894" s="3"/>
      <c r="G894" s="5">
        <f>G895+G898+G901+G903</f>
        <v>15759</v>
      </c>
      <c r="H894" s="5">
        <f t="shared" ref="H894:I894" si="399">H895+H898+H901+H903</f>
        <v>18403.300000000003</v>
      </c>
      <c r="I894" s="5">
        <f t="shared" si="399"/>
        <v>18953.300000000003</v>
      </c>
    </row>
    <row r="895" spans="1:9">
      <c r="A895" s="183" t="s">
        <v>27</v>
      </c>
      <c r="B895" s="50"/>
      <c r="C895" s="3" t="s">
        <v>62</v>
      </c>
      <c r="D895" s="3" t="s">
        <v>61</v>
      </c>
      <c r="E895" s="98" t="s">
        <v>525</v>
      </c>
      <c r="F895" s="3"/>
      <c r="G895" s="5">
        <f>G896+G897</f>
        <v>14628.3</v>
      </c>
      <c r="H895" s="5">
        <f t="shared" ref="H895:I895" si="400">H896+H897</f>
        <v>17265.2</v>
      </c>
      <c r="I895" s="5">
        <f t="shared" si="400"/>
        <v>17265.2</v>
      </c>
    </row>
    <row r="896" spans="1:9" ht="47.25">
      <c r="A896" s="183" t="s">
        <v>21</v>
      </c>
      <c r="B896" s="50"/>
      <c r="C896" s="3" t="s">
        <v>62</v>
      </c>
      <c r="D896" s="3" t="s">
        <v>61</v>
      </c>
      <c r="E896" s="98" t="s">
        <v>525</v>
      </c>
      <c r="F896" s="3">
        <v>100</v>
      </c>
      <c r="G896" s="5">
        <v>14626.3</v>
      </c>
      <c r="H896" s="5">
        <v>17263.2</v>
      </c>
      <c r="I896" s="5">
        <v>17263.2</v>
      </c>
    </row>
    <row r="897" spans="1:9" ht="31.5">
      <c r="A897" s="183" t="s">
        <v>22</v>
      </c>
      <c r="B897" s="50"/>
      <c r="C897" s="3" t="s">
        <v>62</v>
      </c>
      <c r="D897" s="3" t="s">
        <v>61</v>
      </c>
      <c r="E897" s="98" t="s">
        <v>525</v>
      </c>
      <c r="F897" s="3">
        <v>200</v>
      </c>
      <c r="G897" s="5">
        <v>2</v>
      </c>
      <c r="H897" s="5">
        <v>2</v>
      </c>
      <c r="I897" s="5">
        <v>2</v>
      </c>
    </row>
    <row r="898" spans="1:9">
      <c r="A898" s="183" t="s">
        <v>35</v>
      </c>
      <c r="B898" s="50"/>
      <c r="C898" s="3" t="s">
        <v>62</v>
      </c>
      <c r="D898" s="3" t="s">
        <v>61</v>
      </c>
      <c r="E898" s="98" t="s">
        <v>526</v>
      </c>
      <c r="F898" s="3"/>
      <c r="G898" s="5">
        <f>G899+G900</f>
        <v>261.2</v>
      </c>
      <c r="H898" s="5">
        <f t="shared" ref="H898:I898" si="401">H899+H900</f>
        <v>261.2</v>
      </c>
      <c r="I898" s="5">
        <f t="shared" si="401"/>
        <v>461.2</v>
      </c>
    </row>
    <row r="899" spans="1:9" ht="31.5">
      <c r="A899" s="183" t="s">
        <v>22</v>
      </c>
      <c r="B899" s="50"/>
      <c r="C899" s="3" t="s">
        <v>62</v>
      </c>
      <c r="D899" s="3" t="s">
        <v>61</v>
      </c>
      <c r="E899" s="98" t="s">
        <v>526</v>
      </c>
      <c r="F899" s="3">
        <v>200</v>
      </c>
      <c r="G899" s="5">
        <v>234.3</v>
      </c>
      <c r="H899" s="5">
        <v>234.3</v>
      </c>
      <c r="I899" s="5">
        <v>434.3</v>
      </c>
    </row>
    <row r="900" spans="1:9">
      <c r="A900" s="183" t="s">
        <v>10</v>
      </c>
      <c r="B900" s="50"/>
      <c r="C900" s="3" t="s">
        <v>62</v>
      </c>
      <c r="D900" s="3" t="s">
        <v>61</v>
      </c>
      <c r="E900" s="98" t="s">
        <v>526</v>
      </c>
      <c r="F900" s="3">
        <v>800</v>
      </c>
      <c r="G900" s="5">
        <v>26.9</v>
      </c>
      <c r="H900" s="5">
        <v>26.9</v>
      </c>
      <c r="I900" s="5">
        <v>26.9</v>
      </c>
    </row>
    <row r="901" spans="1:9" ht="31.5">
      <c r="A901" s="183" t="s">
        <v>37</v>
      </c>
      <c r="B901" s="50"/>
      <c r="C901" s="3" t="s">
        <v>62</v>
      </c>
      <c r="D901" s="3" t="s">
        <v>61</v>
      </c>
      <c r="E901" s="98" t="s">
        <v>527</v>
      </c>
      <c r="F901" s="3"/>
      <c r="G901" s="5">
        <f>G902</f>
        <v>621.1</v>
      </c>
      <c r="H901" s="5">
        <f t="shared" ref="H901:I901" si="402">H902</f>
        <v>640.20000000000005</v>
      </c>
      <c r="I901" s="5">
        <f t="shared" si="402"/>
        <v>690.2</v>
      </c>
    </row>
    <row r="902" spans="1:9" ht="31.5">
      <c r="A902" s="183" t="s">
        <v>22</v>
      </c>
      <c r="B902" s="50"/>
      <c r="C902" s="3" t="s">
        <v>62</v>
      </c>
      <c r="D902" s="3" t="s">
        <v>61</v>
      </c>
      <c r="E902" s="98" t="s">
        <v>527</v>
      </c>
      <c r="F902" s="3">
        <v>200</v>
      </c>
      <c r="G902" s="5">
        <v>621.1</v>
      </c>
      <c r="H902" s="5">
        <v>640.20000000000005</v>
      </c>
      <c r="I902" s="5">
        <v>690.2</v>
      </c>
    </row>
    <row r="903" spans="1:9" ht="31.5">
      <c r="A903" s="183" t="s">
        <v>38</v>
      </c>
      <c r="B903" s="50"/>
      <c r="C903" s="3" t="s">
        <v>62</v>
      </c>
      <c r="D903" s="3" t="s">
        <v>61</v>
      </c>
      <c r="E903" s="98" t="s">
        <v>528</v>
      </c>
      <c r="F903" s="3"/>
      <c r="G903" s="5">
        <f>G904+G905</f>
        <v>248.4</v>
      </c>
      <c r="H903" s="5">
        <f t="shared" ref="H903:I903" si="403">H904+H905</f>
        <v>236.7</v>
      </c>
      <c r="I903" s="5">
        <f t="shared" si="403"/>
        <v>536.70000000000005</v>
      </c>
    </row>
    <row r="904" spans="1:9" ht="31.5">
      <c r="A904" s="183" t="s">
        <v>22</v>
      </c>
      <c r="B904" s="50"/>
      <c r="C904" s="3" t="s">
        <v>62</v>
      </c>
      <c r="D904" s="3" t="s">
        <v>61</v>
      </c>
      <c r="E904" s="98" t="s">
        <v>528</v>
      </c>
      <c r="F904" s="3">
        <v>200</v>
      </c>
      <c r="G904" s="5">
        <v>226</v>
      </c>
      <c r="H904" s="5">
        <v>207</v>
      </c>
      <c r="I904" s="5">
        <v>507</v>
      </c>
    </row>
    <row r="905" spans="1:9">
      <c r="A905" s="183" t="s">
        <v>10</v>
      </c>
      <c r="B905" s="50"/>
      <c r="C905" s="3" t="s">
        <v>62</v>
      </c>
      <c r="D905" s="3" t="s">
        <v>61</v>
      </c>
      <c r="E905" s="98" t="s">
        <v>528</v>
      </c>
      <c r="F905" s="3">
        <v>800</v>
      </c>
      <c r="G905" s="5">
        <v>22.4</v>
      </c>
      <c r="H905" s="5">
        <v>29.7</v>
      </c>
      <c r="I905" s="5">
        <v>29.7</v>
      </c>
    </row>
    <row r="906" spans="1:9" ht="28.5" customHeight="1">
      <c r="A906" s="60" t="s">
        <v>686</v>
      </c>
      <c r="B906" s="61" t="s">
        <v>359</v>
      </c>
      <c r="C906" s="61"/>
      <c r="D906" s="61"/>
      <c r="E906" s="61"/>
      <c r="F906" s="61"/>
      <c r="G906" s="62">
        <f>G907+G1140+G1166</f>
        <v>4465296.7999999989</v>
      </c>
      <c r="H906" s="62">
        <f>H907+H1140+H1166</f>
        <v>4714296.7999999989</v>
      </c>
      <c r="I906" s="62">
        <f>I907+I1140+I1166</f>
        <v>4545638.7</v>
      </c>
    </row>
    <row r="907" spans="1:9">
      <c r="A907" s="183" t="s">
        <v>46</v>
      </c>
      <c r="B907" s="3"/>
      <c r="C907" s="3" t="s">
        <v>47</v>
      </c>
      <c r="D907" s="3"/>
      <c r="E907" s="3"/>
      <c r="F907" s="3"/>
      <c r="G907" s="5">
        <f>G908+G949+G1026+G1051+G1077</f>
        <v>4356628.3999999994</v>
      </c>
      <c r="H907" s="5">
        <f>H908+H949+H1026+H1051+H1077</f>
        <v>4623658.6999999993</v>
      </c>
      <c r="I907" s="5">
        <f>I908+I949+I1026+I1051+I1077</f>
        <v>4451000.6000000006</v>
      </c>
    </row>
    <row r="908" spans="1:9">
      <c r="A908" s="183" t="s">
        <v>71</v>
      </c>
      <c r="B908" s="3"/>
      <c r="C908" s="3" t="s">
        <v>47</v>
      </c>
      <c r="D908" s="3" t="s">
        <v>17</v>
      </c>
      <c r="E908" s="3"/>
      <c r="F908" s="3"/>
      <c r="G908" s="5">
        <f>G909+G918</f>
        <v>1417403.3999999997</v>
      </c>
      <c r="H908" s="5">
        <f>H909+H918</f>
        <v>1461876</v>
      </c>
      <c r="I908" s="5">
        <f>I909+I918</f>
        <v>1456686.2</v>
      </c>
    </row>
    <row r="909" spans="1:9" s="92" customFormat="1" ht="31.5">
      <c r="A909" s="84" t="s">
        <v>709</v>
      </c>
      <c r="B909" s="93"/>
      <c r="C909" s="89" t="s">
        <v>47</v>
      </c>
      <c r="D909" s="89" t="s">
        <v>17</v>
      </c>
      <c r="E909" s="90" t="s">
        <v>191</v>
      </c>
      <c r="F909" s="90"/>
      <c r="G909" s="91">
        <f>G910</f>
        <v>1697.3</v>
      </c>
      <c r="H909" s="91">
        <f>H910</f>
        <v>1547.3</v>
      </c>
      <c r="I909" s="91">
        <f>I910</f>
        <v>1547.3</v>
      </c>
    </row>
    <row r="910" spans="1:9">
      <c r="A910" s="65" t="s">
        <v>143</v>
      </c>
      <c r="B910" s="184"/>
      <c r="C910" s="3" t="s">
        <v>47</v>
      </c>
      <c r="D910" s="3" t="s">
        <v>17</v>
      </c>
      <c r="E910" s="20" t="s">
        <v>192</v>
      </c>
      <c r="F910" s="3"/>
      <c r="G910" s="5">
        <f>G914+G911</f>
        <v>1697.3</v>
      </c>
      <c r="H910" s="5">
        <f>H914+H911</f>
        <v>1547.3</v>
      </c>
      <c r="I910" s="5">
        <f>I914+I911</f>
        <v>1547.3</v>
      </c>
    </row>
    <row r="911" spans="1:9" ht="31.5">
      <c r="A911" s="183" t="s">
        <v>293</v>
      </c>
      <c r="B911" s="184"/>
      <c r="C911" s="3" t="s">
        <v>47</v>
      </c>
      <c r="D911" s="3" t="s">
        <v>17</v>
      </c>
      <c r="E911" s="20" t="s">
        <v>294</v>
      </c>
      <c r="F911" s="3"/>
      <c r="G911" s="5">
        <f>G912</f>
        <v>15</v>
      </c>
      <c r="H911" s="5">
        <f>H912</f>
        <v>15</v>
      </c>
      <c r="I911" s="5">
        <f>I912</f>
        <v>15</v>
      </c>
    </row>
    <row r="912" spans="1:9">
      <c r="A912" s="183" t="s">
        <v>18</v>
      </c>
      <c r="B912" s="3"/>
      <c r="C912" s="3" t="s">
        <v>47</v>
      </c>
      <c r="D912" s="3" t="s">
        <v>17</v>
      </c>
      <c r="E912" s="20" t="s">
        <v>295</v>
      </c>
      <c r="F912" s="18"/>
      <c r="G912" s="5">
        <f>SUM(G913:G913)</f>
        <v>15</v>
      </c>
      <c r="H912" s="5">
        <f>SUM(H913:H913)</f>
        <v>15</v>
      </c>
      <c r="I912" s="5">
        <f>SUM(I913:I913)</f>
        <v>15</v>
      </c>
    </row>
    <row r="913" spans="1:9" ht="31.5">
      <c r="A913" s="183" t="s">
        <v>90</v>
      </c>
      <c r="B913" s="3"/>
      <c r="C913" s="3" t="s">
        <v>47</v>
      </c>
      <c r="D913" s="3" t="s">
        <v>17</v>
      </c>
      <c r="E913" s="20" t="s">
        <v>295</v>
      </c>
      <c r="F913" s="3" t="s">
        <v>49</v>
      </c>
      <c r="G913" s="5">
        <v>15</v>
      </c>
      <c r="H913" s="5">
        <v>15</v>
      </c>
      <c r="I913" s="5">
        <v>15</v>
      </c>
    </row>
    <row r="914" spans="1:9" ht="31.5">
      <c r="A914" s="183" t="s">
        <v>355</v>
      </c>
      <c r="B914" s="184"/>
      <c r="C914" s="3" t="s">
        <v>47</v>
      </c>
      <c r="D914" s="3" t="s">
        <v>17</v>
      </c>
      <c r="E914" s="20" t="s">
        <v>288</v>
      </c>
      <c r="F914" s="3"/>
      <c r="G914" s="5">
        <f>G915</f>
        <v>1682.3</v>
      </c>
      <c r="H914" s="5">
        <f>H915</f>
        <v>1532.3</v>
      </c>
      <c r="I914" s="5">
        <f>I915</f>
        <v>1532.3</v>
      </c>
    </row>
    <row r="915" spans="1:9" ht="47.25">
      <c r="A915" s="183" t="s">
        <v>583</v>
      </c>
      <c r="B915" s="184"/>
      <c r="C915" s="3" t="s">
        <v>47</v>
      </c>
      <c r="D915" s="3" t="s">
        <v>17</v>
      </c>
      <c r="E915" s="20" t="s">
        <v>303</v>
      </c>
      <c r="F915" s="3"/>
      <c r="G915" s="5">
        <f>SUM(G916:G917)</f>
        <v>1682.3</v>
      </c>
      <c r="H915" s="5">
        <f>SUM(H916:H917)</f>
        <v>1532.3</v>
      </c>
      <c r="I915" s="5">
        <f>SUM(I916:I917)</f>
        <v>1532.3</v>
      </c>
    </row>
    <row r="916" spans="1:9" ht="47.25">
      <c r="A916" s="183" t="s">
        <v>21</v>
      </c>
      <c r="B916" s="184"/>
      <c r="C916" s="3" t="s">
        <v>47</v>
      </c>
      <c r="D916" s="3" t="s">
        <v>17</v>
      </c>
      <c r="E916" s="20" t="s">
        <v>303</v>
      </c>
      <c r="F916" s="184" t="s">
        <v>31</v>
      </c>
      <c r="G916" s="5">
        <v>1682.3</v>
      </c>
      <c r="H916" s="5">
        <v>1532.3</v>
      </c>
      <c r="I916" s="5">
        <v>1532.3</v>
      </c>
    </row>
    <row r="917" spans="1:9" ht="31.5" hidden="1">
      <c r="A917" s="183" t="s">
        <v>90</v>
      </c>
      <c r="B917" s="3"/>
      <c r="C917" s="3" t="s">
        <v>47</v>
      </c>
      <c r="D917" s="3" t="s">
        <v>17</v>
      </c>
      <c r="E917" s="20" t="s">
        <v>303</v>
      </c>
      <c r="F917" s="3" t="s">
        <v>49</v>
      </c>
      <c r="G917" s="5"/>
      <c r="H917" s="5"/>
      <c r="I917" s="5"/>
    </row>
    <row r="918" spans="1:9" s="92" customFormat="1" ht="31.5">
      <c r="A918" s="84" t="s">
        <v>722</v>
      </c>
      <c r="B918" s="93"/>
      <c r="C918" s="89" t="s">
        <v>47</v>
      </c>
      <c r="D918" s="89" t="s">
        <v>17</v>
      </c>
      <c r="E918" s="90" t="s">
        <v>236</v>
      </c>
      <c r="F918" s="90"/>
      <c r="G918" s="91">
        <f>G919+G927+G923</f>
        <v>1415706.0999999996</v>
      </c>
      <c r="H918" s="91">
        <f t="shared" ref="H918:I918" si="404">H919+H927+H923</f>
        <v>1460328.7</v>
      </c>
      <c r="I918" s="91">
        <f t="shared" si="404"/>
        <v>1455138.9</v>
      </c>
    </row>
    <row r="919" spans="1:9" s="92" customFormat="1">
      <c r="A919" s="183" t="s">
        <v>146</v>
      </c>
      <c r="B919" s="3"/>
      <c r="C919" s="184" t="s">
        <v>47</v>
      </c>
      <c r="D919" s="184" t="s">
        <v>17</v>
      </c>
      <c r="E919" s="20" t="s">
        <v>373</v>
      </c>
      <c r="F919" s="20"/>
      <c r="G919" s="7">
        <f>G920</f>
        <v>0</v>
      </c>
      <c r="H919" s="7">
        <f t="shared" ref="H919:I920" si="405">H920</f>
        <v>30710.5</v>
      </c>
      <c r="I919" s="7">
        <f t="shared" si="405"/>
        <v>0</v>
      </c>
    </row>
    <row r="920" spans="1:9" s="92" customFormat="1">
      <c r="A920" s="183" t="s">
        <v>603</v>
      </c>
      <c r="B920" s="3"/>
      <c r="C920" s="184" t="s">
        <v>47</v>
      </c>
      <c r="D920" s="184" t="s">
        <v>17</v>
      </c>
      <c r="E920" s="20" t="s">
        <v>604</v>
      </c>
      <c r="F920" s="20"/>
      <c r="G920" s="7">
        <f t="shared" ref="G920" si="406">G921</f>
        <v>0</v>
      </c>
      <c r="H920" s="7">
        <f t="shared" si="405"/>
        <v>30710.5</v>
      </c>
      <c r="I920" s="7">
        <f>I921</f>
        <v>0</v>
      </c>
    </row>
    <row r="921" spans="1:9" s="92" customFormat="1" ht="47.25">
      <c r="A921" s="183" t="s">
        <v>605</v>
      </c>
      <c r="B921" s="3"/>
      <c r="C921" s="184" t="s">
        <v>47</v>
      </c>
      <c r="D921" s="184" t="s">
        <v>17</v>
      </c>
      <c r="E921" s="20" t="s">
        <v>657</v>
      </c>
      <c r="F921" s="20"/>
      <c r="G921" s="7">
        <f>G922</f>
        <v>0</v>
      </c>
      <c r="H921" s="7">
        <f t="shared" ref="H921:I921" si="407">H922</f>
        <v>30710.5</v>
      </c>
      <c r="I921" s="7">
        <f t="shared" si="407"/>
        <v>0</v>
      </c>
    </row>
    <row r="922" spans="1:9" s="92" customFormat="1" ht="31.5">
      <c r="A922" s="183" t="s">
        <v>22</v>
      </c>
      <c r="B922" s="3"/>
      <c r="C922" s="3" t="s">
        <v>47</v>
      </c>
      <c r="D922" s="3" t="s">
        <v>17</v>
      </c>
      <c r="E922" s="20" t="s">
        <v>657</v>
      </c>
      <c r="F922" s="3" t="s">
        <v>32</v>
      </c>
      <c r="G922" s="5"/>
      <c r="H922" s="5">
        <v>30710.5</v>
      </c>
      <c r="I922" s="5"/>
    </row>
    <row r="923" spans="1:9" s="92" customFormat="1">
      <c r="A923" s="182" t="s">
        <v>184</v>
      </c>
      <c r="B923" s="129"/>
      <c r="C923" s="131" t="s">
        <v>47</v>
      </c>
      <c r="D923" s="131" t="s">
        <v>17</v>
      </c>
      <c r="E923" s="130" t="s">
        <v>374</v>
      </c>
      <c r="F923" s="20"/>
      <c r="G923" s="7">
        <f>G924</f>
        <v>0</v>
      </c>
      <c r="H923" s="7">
        <f t="shared" ref="H923:I925" si="408">H924</f>
        <v>700</v>
      </c>
      <c r="I923" s="7">
        <f t="shared" si="408"/>
        <v>350</v>
      </c>
    </row>
    <row r="924" spans="1:9" s="92" customFormat="1" ht="31.5">
      <c r="A924" s="182" t="s">
        <v>812</v>
      </c>
      <c r="B924" s="186"/>
      <c r="C924" s="186" t="s">
        <v>47</v>
      </c>
      <c r="D924" s="186" t="s">
        <v>17</v>
      </c>
      <c r="E924" s="187" t="s">
        <v>375</v>
      </c>
      <c r="F924" s="66"/>
      <c r="G924" s="5">
        <f>G925</f>
        <v>0</v>
      </c>
      <c r="H924" s="5">
        <f t="shared" si="408"/>
        <v>700</v>
      </c>
      <c r="I924" s="5">
        <f t="shared" si="408"/>
        <v>350</v>
      </c>
    </row>
    <row r="925" spans="1:9" s="92" customFormat="1" ht="63">
      <c r="A925" s="182" t="s">
        <v>602</v>
      </c>
      <c r="B925" s="129"/>
      <c r="C925" s="186" t="s">
        <v>47</v>
      </c>
      <c r="D925" s="186" t="s">
        <v>17</v>
      </c>
      <c r="E925" s="130" t="s">
        <v>811</v>
      </c>
      <c r="F925" s="20"/>
      <c r="G925" s="7">
        <f>G926</f>
        <v>0</v>
      </c>
      <c r="H925" s="7">
        <f t="shared" si="408"/>
        <v>700</v>
      </c>
      <c r="I925" s="7">
        <f t="shared" si="408"/>
        <v>350</v>
      </c>
    </row>
    <row r="926" spans="1:9" s="92" customFormat="1" ht="31.5">
      <c r="A926" s="182" t="s">
        <v>90</v>
      </c>
      <c r="B926" s="186"/>
      <c r="C926" s="186" t="s">
        <v>47</v>
      </c>
      <c r="D926" s="186" t="s">
        <v>17</v>
      </c>
      <c r="E926" s="130" t="s">
        <v>811</v>
      </c>
      <c r="F926" s="66" t="s">
        <v>49</v>
      </c>
      <c r="G926" s="5"/>
      <c r="H926" s="5">
        <v>700</v>
      </c>
      <c r="I926" s="5">
        <v>350</v>
      </c>
    </row>
    <row r="927" spans="1:9">
      <c r="A927" s="65" t="s">
        <v>143</v>
      </c>
      <c r="B927" s="184"/>
      <c r="C927" s="3" t="s">
        <v>47</v>
      </c>
      <c r="D927" s="3" t="s">
        <v>17</v>
      </c>
      <c r="E927" s="20" t="s">
        <v>361</v>
      </c>
      <c r="F927" s="3"/>
      <c r="G927" s="5">
        <f>G928+G938+G942+G945</f>
        <v>1415706.0999999996</v>
      </c>
      <c r="H927" s="5">
        <f t="shared" ref="H927:I927" si="409">H928+H938+H942+H945</f>
        <v>1428918.2</v>
      </c>
      <c r="I927" s="5">
        <f t="shared" si="409"/>
        <v>1454788.9</v>
      </c>
    </row>
    <row r="928" spans="1:9" ht="31.5">
      <c r="A928" s="183" t="s">
        <v>515</v>
      </c>
      <c r="B928" s="3"/>
      <c r="C928" s="3" t="s">
        <v>47</v>
      </c>
      <c r="D928" s="3" t="s">
        <v>17</v>
      </c>
      <c r="E928" s="20" t="s">
        <v>362</v>
      </c>
      <c r="F928" s="3"/>
      <c r="G928" s="5">
        <f>G933+G929</f>
        <v>1405547.2999999998</v>
      </c>
      <c r="H928" s="5">
        <f t="shared" ref="H928:I928" si="410">H933+H929</f>
        <v>1427510</v>
      </c>
      <c r="I928" s="5">
        <f t="shared" si="410"/>
        <v>1454788.9</v>
      </c>
    </row>
    <row r="929" spans="1:9" ht="47.25">
      <c r="A929" s="182" t="s">
        <v>363</v>
      </c>
      <c r="B929" s="129"/>
      <c r="C929" s="129" t="s">
        <v>47</v>
      </c>
      <c r="D929" s="129" t="s">
        <v>17</v>
      </c>
      <c r="E929" s="30" t="s">
        <v>813</v>
      </c>
      <c r="F929" s="3"/>
      <c r="G929" s="5">
        <f>SUM(G930:G932)</f>
        <v>830121.8</v>
      </c>
      <c r="H929" s="5">
        <f t="shared" ref="H929:I929" si="411">SUM(H930:H932)</f>
        <v>830680.8</v>
      </c>
      <c r="I929" s="5">
        <f t="shared" si="411"/>
        <v>831262.3</v>
      </c>
    </row>
    <row r="930" spans="1:9" ht="47.25">
      <c r="A930" s="182" t="s">
        <v>21</v>
      </c>
      <c r="B930" s="129"/>
      <c r="C930" s="129" t="s">
        <v>47</v>
      </c>
      <c r="D930" s="129" t="s">
        <v>17</v>
      </c>
      <c r="E930" s="30" t="s">
        <v>813</v>
      </c>
      <c r="F930" s="3" t="s">
        <v>31</v>
      </c>
      <c r="G930" s="5">
        <v>45025.1</v>
      </c>
      <c r="H930" s="5">
        <v>45584.1</v>
      </c>
      <c r="I930" s="5">
        <v>46165.599999999999</v>
      </c>
    </row>
    <row r="931" spans="1:9" ht="31.5">
      <c r="A931" s="182" t="s">
        <v>22</v>
      </c>
      <c r="B931" s="129"/>
      <c r="C931" s="129" t="s">
        <v>47</v>
      </c>
      <c r="D931" s="129" t="s">
        <v>17</v>
      </c>
      <c r="E931" s="30" t="s">
        <v>813</v>
      </c>
      <c r="F931" s="3" t="s">
        <v>32</v>
      </c>
      <c r="G931" s="5">
        <v>302.2</v>
      </c>
      <c r="H931" s="5">
        <v>302.2</v>
      </c>
      <c r="I931" s="5">
        <v>302.2</v>
      </c>
    </row>
    <row r="932" spans="1:9" ht="31.5">
      <c r="A932" s="182" t="s">
        <v>90</v>
      </c>
      <c r="B932" s="129"/>
      <c r="C932" s="129" t="s">
        <v>47</v>
      </c>
      <c r="D932" s="129" t="s">
        <v>17</v>
      </c>
      <c r="E932" s="30" t="s">
        <v>813</v>
      </c>
      <c r="F932" s="3" t="s">
        <v>49</v>
      </c>
      <c r="G932" s="5">
        <v>784794.5</v>
      </c>
      <c r="H932" s="5">
        <v>784794.5</v>
      </c>
      <c r="I932" s="5">
        <v>784794.5</v>
      </c>
    </row>
    <row r="933" spans="1:9">
      <c r="A933" s="183" t="s">
        <v>216</v>
      </c>
      <c r="B933" s="3"/>
      <c r="C933" s="3" t="s">
        <v>47</v>
      </c>
      <c r="D933" s="3" t="s">
        <v>17</v>
      </c>
      <c r="E933" s="20" t="s">
        <v>364</v>
      </c>
      <c r="F933" s="3"/>
      <c r="G933" s="5">
        <f>SUM(G934:G937)</f>
        <v>575425.49999999988</v>
      </c>
      <c r="H933" s="5">
        <f>SUM(H934:H937)</f>
        <v>596829.19999999995</v>
      </c>
      <c r="I933" s="5">
        <f>SUM(I934:I937)</f>
        <v>623526.6</v>
      </c>
    </row>
    <row r="934" spans="1:9" ht="47.25">
      <c r="A934" s="183" t="s">
        <v>21</v>
      </c>
      <c r="B934" s="3"/>
      <c r="C934" s="3" t="s">
        <v>47</v>
      </c>
      <c r="D934" s="3" t="s">
        <v>17</v>
      </c>
      <c r="E934" s="20" t="s">
        <v>364</v>
      </c>
      <c r="F934" s="3" t="s">
        <v>31</v>
      </c>
      <c r="G934" s="5">
        <v>22262.799999999999</v>
      </c>
      <c r="H934" s="5">
        <v>22262.799999999999</v>
      </c>
      <c r="I934" s="5">
        <v>22262.799999999999</v>
      </c>
    </row>
    <row r="935" spans="1:9" ht="31.5">
      <c r="A935" s="183" t="s">
        <v>22</v>
      </c>
      <c r="B935" s="3"/>
      <c r="C935" s="3" t="s">
        <v>47</v>
      </c>
      <c r="D935" s="3" t="s">
        <v>17</v>
      </c>
      <c r="E935" s="20" t="s">
        <v>364</v>
      </c>
      <c r="F935" s="3" t="s">
        <v>32</v>
      </c>
      <c r="G935" s="5">
        <v>19222.8</v>
      </c>
      <c r="H935" s="5">
        <v>16692.8</v>
      </c>
      <c r="I935" s="5">
        <f>40888.9-22262.8-460.7-302.5-0.1</f>
        <v>17862.800000000003</v>
      </c>
    </row>
    <row r="936" spans="1:9" ht="31.5">
      <c r="A936" s="183" t="s">
        <v>90</v>
      </c>
      <c r="B936" s="3"/>
      <c r="C936" s="3" t="s">
        <v>47</v>
      </c>
      <c r="D936" s="3" t="s">
        <v>17</v>
      </c>
      <c r="E936" s="20" t="s">
        <v>364</v>
      </c>
      <c r="F936" s="3" t="s">
        <v>49</v>
      </c>
      <c r="G936" s="5">
        <v>533479.19999999995</v>
      </c>
      <c r="H936" s="5">
        <v>557412.9</v>
      </c>
      <c r="I936" s="5">
        <v>582940.30000000005</v>
      </c>
    </row>
    <row r="937" spans="1:9">
      <c r="A937" s="183" t="s">
        <v>10</v>
      </c>
      <c r="B937" s="3"/>
      <c r="C937" s="3" t="s">
        <v>47</v>
      </c>
      <c r="D937" s="3" t="s">
        <v>17</v>
      </c>
      <c r="E937" s="20" t="s">
        <v>364</v>
      </c>
      <c r="F937" s="3" t="s">
        <v>36</v>
      </c>
      <c r="G937" s="5">
        <f>460.7</f>
        <v>460.7</v>
      </c>
      <c r="H937" s="5">
        <v>460.7</v>
      </c>
      <c r="I937" s="5">
        <v>460.7</v>
      </c>
    </row>
    <row r="938" spans="1:9" ht="31.5">
      <c r="A938" s="183" t="s">
        <v>365</v>
      </c>
      <c r="B938" s="3"/>
      <c r="C938" s="3" t="s">
        <v>47</v>
      </c>
      <c r="D938" s="3" t="s">
        <v>17</v>
      </c>
      <c r="E938" s="20" t="s">
        <v>366</v>
      </c>
      <c r="F938" s="3"/>
      <c r="G938" s="5">
        <f>G939</f>
        <v>1666.4</v>
      </c>
      <c r="H938" s="5">
        <f>H939</f>
        <v>0</v>
      </c>
      <c r="I938" s="5">
        <f>I939</f>
        <v>0</v>
      </c>
    </row>
    <row r="939" spans="1:9">
      <c r="A939" s="183" t="s">
        <v>18</v>
      </c>
      <c r="B939" s="3"/>
      <c r="C939" s="3" t="s">
        <v>47</v>
      </c>
      <c r="D939" s="3" t="s">
        <v>17</v>
      </c>
      <c r="E939" s="20" t="s">
        <v>367</v>
      </c>
      <c r="F939" s="3"/>
      <c r="G939" s="5">
        <f>SUM(G940:G941)</f>
        <v>1666.4</v>
      </c>
      <c r="H939" s="5">
        <f>SUM(H940:H941)</f>
        <v>0</v>
      </c>
      <c r="I939" s="5">
        <f>SUM(I940:I941)</f>
        <v>0</v>
      </c>
    </row>
    <row r="940" spans="1:9" ht="31.5">
      <c r="A940" s="183" t="s">
        <v>22</v>
      </c>
      <c r="B940" s="3"/>
      <c r="C940" s="3" t="s">
        <v>47</v>
      </c>
      <c r="D940" s="3" t="s">
        <v>17</v>
      </c>
      <c r="E940" s="20" t="s">
        <v>367</v>
      </c>
      <c r="F940" s="3" t="s">
        <v>32</v>
      </c>
      <c r="G940" s="5">
        <v>549.9</v>
      </c>
      <c r="H940" s="5"/>
      <c r="I940" s="5"/>
    </row>
    <row r="941" spans="1:9" ht="31.5">
      <c r="A941" s="183" t="s">
        <v>90</v>
      </c>
      <c r="B941" s="3"/>
      <c r="C941" s="3" t="s">
        <v>47</v>
      </c>
      <c r="D941" s="3" t="s">
        <v>17</v>
      </c>
      <c r="E941" s="20" t="s">
        <v>367</v>
      </c>
      <c r="F941" s="3" t="s">
        <v>49</v>
      </c>
      <c r="G941" s="5">
        <v>1116.5</v>
      </c>
      <c r="H941" s="5"/>
      <c r="I941" s="5"/>
    </row>
    <row r="942" spans="1:9" ht="31.5" hidden="1">
      <c r="A942" s="183" t="s">
        <v>382</v>
      </c>
      <c r="B942" s="3"/>
      <c r="C942" s="3" t="s">
        <v>47</v>
      </c>
      <c r="D942" s="3" t="s">
        <v>17</v>
      </c>
      <c r="E942" s="20" t="s">
        <v>406</v>
      </c>
      <c r="F942" s="3"/>
      <c r="G942" s="5">
        <f>G943</f>
        <v>0</v>
      </c>
      <c r="H942" s="5">
        <f>H943</f>
        <v>0</v>
      </c>
      <c r="I942" s="5">
        <f>I943</f>
        <v>0</v>
      </c>
    </row>
    <row r="943" spans="1:9" hidden="1">
      <c r="A943" s="183" t="s">
        <v>18</v>
      </c>
      <c r="B943" s="3"/>
      <c r="C943" s="3" t="s">
        <v>47</v>
      </c>
      <c r="D943" s="3" t="s">
        <v>17</v>
      </c>
      <c r="E943" s="20" t="s">
        <v>606</v>
      </c>
      <c r="F943" s="3"/>
      <c r="G943" s="5">
        <f>SUM(G944:G944)</f>
        <v>0</v>
      </c>
      <c r="H943" s="5">
        <f>SUM(H944:H944)</f>
        <v>0</v>
      </c>
      <c r="I943" s="5">
        <f>SUM(I944:I944)</f>
        <v>0</v>
      </c>
    </row>
    <row r="944" spans="1:9" ht="31.5" hidden="1">
      <c r="A944" s="183" t="s">
        <v>90</v>
      </c>
      <c r="B944" s="3"/>
      <c r="C944" s="3" t="s">
        <v>47</v>
      </c>
      <c r="D944" s="3" t="s">
        <v>17</v>
      </c>
      <c r="E944" s="20" t="s">
        <v>606</v>
      </c>
      <c r="F944" s="3" t="s">
        <v>49</v>
      </c>
      <c r="G944" s="5"/>
      <c r="H944" s="5"/>
      <c r="I944" s="5"/>
    </row>
    <row r="945" spans="1:9" ht="63">
      <c r="A945" s="182" t="s">
        <v>769</v>
      </c>
      <c r="B945" s="3"/>
      <c r="C945" s="3" t="s">
        <v>47</v>
      </c>
      <c r="D945" s="3" t="s">
        <v>17</v>
      </c>
      <c r="E945" s="20" t="s">
        <v>386</v>
      </c>
      <c r="F945" s="3"/>
      <c r="G945" s="5">
        <f>G946</f>
        <v>8492.4</v>
      </c>
      <c r="H945" s="5">
        <f>H946</f>
        <v>1408.2</v>
      </c>
      <c r="I945" s="5">
        <f>I946</f>
        <v>0</v>
      </c>
    </row>
    <row r="946" spans="1:9">
      <c r="A946" s="183" t="s">
        <v>18</v>
      </c>
      <c r="B946" s="3"/>
      <c r="C946" s="3" t="s">
        <v>47</v>
      </c>
      <c r="D946" s="3" t="s">
        <v>17</v>
      </c>
      <c r="E946" s="20" t="s">
        <v>387</v>
      </c>
      <c r="F946" s="3"/>
      <c r="G946" s="5">
        <f>SUM(G947:G948)</f>
        <v>8492.4</v>
      </c>
      <c r="H946" s="5">
        <f>SUM(H947:H948)</f>
        <v>1408.2</v>
      </c>
      <c r="I946" s="5">
        <f>SUM(I947:I948)</f>
        <v>0</v>
      </c>
    </row>
    <row r="947" spans="1:9" ht="31.5">
      <c r="A947" s="183" t="s">
        <v>22</v>
      </c>
      <c r="B947" s="3"/>
      <c r="C947" s="3" t="s">
        <v>47</v>
      </c>
      <c r="D947" s="3" t="s">
        <v>17</v>
      </c>
      <c r="E947" s="20" t="s">
        <v>387</v>
      </c>
      <c r="F947" s="3" t="s">
        <v>32</v>
      </c>
      <c r="G947" s="5">
        <v>2109.6</v>
      </c>
      <c r="H947" s="5">
        <v>1408.2</v>
      </c>
      <c r="I947" s="5"/>
    </row>
    <row r="948" spans="1:9" ht="31.5">
      <c r="A948" s="183" t="s">
        <v>90</v>
      </c>
      <c r="B948" s="3"/>
      <c r="C948" s="3" t="s">
        <v>47</v>
      </c>
      <c r="D948" s="3" t="s">
        <v>17</v>
      </c>
      <c r="E948" s="20" t="s">
        <v>387</v>
      </c>
      <c r="F948" s="3" t="s">
        <v>49</v>
      </c>
      <c r="G948" s="5">
        <v>6382.8</v>
      </c>
      <c r="H948" s="5"/>
      <c r="I948" s="5"/>
    </row>
    <row r="949" spans="1:9">
      <c r="A949" s="183" t="s">
        <v>72</v>
      </c>
      <c r="B949" s="3"/>
      <c r="C949" s="3" t="s">
        <v>47</v>
      </c>
      <c r="D949" s="3" t="s">
        <v>20</v>
      </c>
      <c r="E949" s="3"/>
      <c r="F949" s="3"/>
      <c r="G949" s="5">
        <f>G950+G960</f>
        <v>2541302.2000000002</v>
      </c>
      <c r="H949" s="5">
        <f>H950+H960</f>
        <v>2768878.1</v>
      </c>
      <c r="I949" s="5">
        <f>I950+I960</f>
        <v>2583803.2000000002</v>
      </c>
    </row>
    <row r="950" spans="1:9" s="92" customFormat="1" ht="31.5">
      <c r="A950" s="84" t="s">
        <v>709</v>
      </c>
      <c r="B950" s="93"/>
      <c r="C950" s="89" t="s">
        <v>47</v>
      </c>
      <c r="D950" s="89" t="s">
        <v>20</v>
      </c>
      <c r="E950" s="90" t="s">
        <v>191</v>
      </c>
      <c r="F950" s="90"/>
      <c r="G950" s="91">
        <f>G951</f>
        <v>5632.7</v>
      </c>
      <c r="H950" s="91">
        <f>H951</f>
        <v>4982.7</v>
      </c>
      <c r="I950" s="91">
        <f>I951</f>
        <v>4982.7</v>
      </c>
    </row>
    <row r="951" spans="1:9">
      <c r="A951" s="65" t="s">
        <v>143</v>
      </c>
      <c r="B951" s="184"/>
      <c r="C951" s="3" t="s">
        <v>47</v>
      </c>
      <c r="D951" s="3" t="s">
        <v>20</v>
      </c>
      <c r="E951" s="20" t="s">
        <v>192</v>
      </c>
      <c r="F951" s="3"/>
      <c r="G951" s="5">
        <f>G956+G952</f>
        <v>5632.7</v>
      </c>
      <c r="H951" s="5">
        <f>H956+H952</f>
        <v>4982.7</v>
      </c>
      <c r="I951" s="5">
        <f>I956+I952</f>
        <v>4982.7</v>
      </c>
    </row>
    <row r="952" spans="1:9" ht="31.5">
      <c r="A952" s="183" t="s">
        <v>293</v>
      </c>
      <c r="B952" s="184"/>
      <c r="C952" s="3" t="s">
        <v>47</v>
      </c>
      <c r="D952" s="3" t="s">
        <v>20</v>
      </c>
      <c r="E952" s="20" t="s">
        <v>294</v>
      </c>
      <c r="F952" s="3"/>
      <c r="G952" s="5">
        <f>G953</f>
        <v>15</v>
      </c>
      <c r="H952" s="5">
        <f>H953</f>
        <v>15</v>
      </c>
      <c r="I952" s="5">
        <f>I953</f>
        <v>15</v>
      </c>
    </row>
    <row r="953" spans="1:9">
      <c r="A953" s="183" t="s">
        <v>18</v>
      </c>
      <c r="B953" s="3"/>
      <c r="C953" s="3" t="s">
        <v>47</v>
      </c>
      <c r="D953" s="3" t="s">
        <v>20</v>
      </c>
      <c r="E953" s="20" t="s">
        <v>295</v>
      </c>
      <c r="F953" s="18"/>
      <c r="G953" s="5">
        <f>SUM(G954:G955)</f>
        <v>15</v>
      </c>
      <c r="H953" s="5">
        <f>SUM(H954:H955)</f>
        <v>15</v>
      </c>
      <c r="I953" s="5">
        <f>SUM(I954:I955)</f>
        <v>15</v>
      </c>
    </row>
    <row r="954" spans="1:9" ht="31.5" hidden="1">
      <c r="A954" s="183" t="s">
        <v>22</v>
      </c>
      <c r="B954" s="3"/>
      <c r="C954" s="3" t="s">
        <v>47</v>
      </c>
      <c r="D954" s="3" t="s">
        <v>20</v>
      </c>
      <c r="E954" s="20" t="s">
        <v>295</v>
      </c>
      <c r="F954" s="3" t="s">
        <v>32</v>
      </c>
      <c r="G954" s="5"/>
      <c r="H954" s="5"/>
      <c r="I954" s="5"/>
    </row>
    <row r="955" spans="1:9" ht="31.5">
      <c r="A955" s="183" t="s">
        <v>90</v>
      </c>
      <c r="B955" s="3"/>
      <c r="C955" s="3" t="s">
        <v>47</v>
      </c>
      <c r="D955" s="3" t="s">
        <v>20</v>
      </c>
      <c r="E955" s="20" t="s">
        <v>295</v>
      </c>
      <c r="F955" s="3" t="s">
        <v>49</v>
      </c>
      <c r="G955" s="5">
        <v>15</v>
      </c>
      <c r="H955" s="5">
        <v>15</v>
      </c>
      <c r="I955" s="5">
        <v>15</v>
      </c>
    </row>
    <row r="956" spans="1:9" ht="31.5">
      <c r="A956" s="183" t="s">
        <v>355</v>
      </c>
      <c r="B956" s="184"/>
      <c r="C956" s="3" t="s">
        <v>47</v>
      </c>
      <c r="D956" s="3" t="s">
        <v>20</v>
      </c>
      <c r="E956" s="20" t="s">
        <v>288</v>
      </c>
      <c r="F956" s="3"/>
      <c r="G956" s="5">
        <f>G957</f>
        <v>5617.7</v>
      </c>
      <c r="H956" s="5">
        <f>H957</f>
        <v>4967.7</v>
      </c>
      <c r="I956" s="5">
        <f>I957</f>
        <v>4967.7</v>
      </c>
    </row>
    <row r="957" spans="1:9" ht="47.25">
      <c r="A957" s="183" t="s">
        <v>583</v>
      </c>
      <c r="B957" s="184"/>
      <c r="C957" s="3" t="s">
        <v>47</v>
      </c>
      <c r="D957" s="3" t="s">
        <v>20</v>
      </c>
      <c r="E957" s="20" t="s">
        <v>303</v>
      </c>
      <c r="F957" s="3"/>
      <c r="G957" s="5">
        <f>SUM(G958:G959)</f>
        <v>5617.7</v>
      </c>
      <c r="H957" s="5">
        <f>SUM(H958:H959)</f>
        <v>4967.7</v>
      </c>
      <c r="I957" s="5">
        <f>SUM(I958:I959)</f>
        <v>4967.7</v>
      </c>
    </row>
    <row r="958" spans="1:9" ht="47.25">
      <c r="A958" s="183" t="s">
        <v>21</v>
      </c>
      <c r="B958" s="184"/>
      <c r="C958" s="3" t="s">
        <v>47</v>
      </c>
      <c r="D958" s="3" t="s">
        <v>20</v>
      </c>
      <c r="E958" s="20" t="s">
        <v>303</v>
      </c>
      <c r="F958" s="184" t="s">
        <v>31</v>
      </c>
      <c r="G958" s="5">
        <v>5010.8</v>
      </c>
      <c r="H958" s="5">
        <v>4540.3</v>
      </c>
      <c r="I958" s="5">
        <v>4540.3</v>
      </c>
    </row>
    <row r="959" spans="1:9" ht="31.5">
      <c r="A959" s="183" t="s">
        <v>90</v>
      </c>
      <c r="B959" s="3"/>
      <c r="C959" s="3" t="s">
        <v>47</v>
      </c>
      <c r="D959" s="3" t="s">
        <v>20</v>
      </c>
      <c r="E959" s="20" t="s">
        <v>303</v>
      </c>
      <c r="F959" s="3" t="s">
        <v>49</v>
      </c>
      <c r="G959" s="5">
        <v>606.9</v>
      </c>
      <c r="H959" s="5">
        <v>427.4</v>
      </c>
      <c r="I959" s="5">
        <v>427.4</v>
      </c>
    </row>
    <row r="960" spans="1:9" s="92" customFormat="1" ht="31.5">
      <c r="A960" s="84" t="s">
        <v>722</v>
      </c>
      <c r="B960" s="93"/>
      <c r="C960" s="89" t="s">
        <v>47</v>
      </c>
      <c r="D960" s="89" t="s">
        <v>20</v>
      </c>
      <c r="E960" s="90" t="s">
        <v>236</v>
      </c>
      <c r="F960" s="90"/>
      <c r="G960" s="91">
        <f>G961+G981+G985</f>
        <v>2535669.5</v>
      </c>
      <c r="H960" s="91">
        <f>H961+H981+H985</f>
        <v>2763895.4</v>
      </c>
      <c r="I960" s="91">
        <f>I961+I981+I985</f>
        <v>2578820.5</v>
      </c>
    </row>
    <row r="961" spans="1:9">
      <c r="A961" s="183" t="s">
        <v>146</v>
      </c>
      <c r="B961" s="3"/>
      <c r="C961" s="3" t="s">
        <v>47</v>
      </c>
      <c r="D961" s="3" t="s">
        <v>20</v>
      </c>
      <c r="E961" s="20" t="s">
        <v>373</v>
      </c>
      <c r="F961" s="3"/>
      <c r="G961" s="5">
        <f>G962+G971</f>
        <v>164020.69999999998</v>
      </c>
      <c r="H961" s="5">
        <f>H962+H971</f>
        <v>348482.4</v>
      </c>
      <c r="I961" s="5">
        <f>I962+I971</f>
        <v>117557.9</v>
      </c>
    </row>
    <row r="962" spans="1:9">
      <c r="A962" s="65" t="s">
        <v>607</v>
      </c>
      <c r="B962" s="184"/>
      <c r="C962" s="3" t="s">
        <v>47</v>
      </c>
      <c r="D962" s="3" t="s">
        <v>20</v>
      </c>
      <c r="E962" s="20" t="s">
        <v>608</v>
      </c>
      <c r="F962" s="3"/>
      <c r="G962" s="5">
        <f>G963+G965+G968</f>
        <v>55601</v>
      </c>
      <c r="H962" s="5">
        <f t="shared" ref="H962:I962" si="412">H963+H965+H968</f>
        <v>236781.80000000002</v>
      </c>
      <c r="I962" s="5">
        <f t="shared" si="412"/>
        <v>5579.9</v>
      </c>
    </row>
    <row r="963" spans="1:9">
      <c r="A963" s="182" t="s">
        <v>376</v>
      </c>
      <c r="B963" s="129"/>
      <c r="C963" s="129" t="s">
        <v>47</v>
      </c>
      <c r="D963" s="129" t="s">
        <v>20</v>
      </c>
      <c r="E963" s="130" t="s">
        <v>658</v>
      </c>
      <c r="F963" s="3"/>
      <c r="G963" s="5">
        <f>G964</f>
        <v>54581.2</v>
      </c>
      <c r="H963" s="5">
        <f t="shared" ref="H963:I963" si="413">H964</f>
        <v>231401.2</v>
      </c>
      <c r="I963" s="5">
        <f t="shared" si="413"/>
        <v>0</v>
      </c>
    </row>
    <row r="964" spans="1:9" ht="31.5">
      <c r="A964" s="182" t="s">
        <v>90</v>
      </c>
      <c r="B964" s="129"/>
      <c r="C964" s="129" t="s">
        <v>47</v>
      </c>
      <c r="D964" s="129" t="s">
        <v>20</v>
      </c>
      <c r="E964" s="130" t="s">
        <v>658</v>
      </c>
      <c r="F964" s="3" t="s">
        <v>49</v>
      </c>
      <c r="G964" s="5">
        <v>54581.2</v>
      </c>
      <c r="H964" s="5">
        <v>231401.2</v>
      </c>
      <c r="I964" s="5">
        <v>0</v>
      </c>
    </row>
    <row r="965" spans="1:9" ht="47.25">
      <c r="A965" s="182" t="s">
        <v>814</v>
      </c>
      <c r="B965" s="188"/>
      <c r="C965" s="189" t="s">
        <v>47</v>
      </c>
      <c r="D965" s="189" t="s">
        <v>20</v>
      </c>
      <c r="E965" s="189" t="s">
        <v>815</v>
      </c>
      <c r="F965" s="190"/>
      <c r="G965" s="191">
        <f>G966+G967</f>
        <v>0</v>
      </c>
      <c r="H965" s="191">
        <f t="shared" ref="H965:I965" si="414">H966+H967</f>
        <v>3895.5</v>
      </c>
      <c r="I965" s="191">
        <f t="shared" si="414"/>
        <v>3895.5</v>
      </c>
    </row>
    <row r="966" spans="1:9" ht="31.5">
      <c r="A966" s="192" t="s">
        <v>22</v>
      </c>
      <c r="B966" s="188"/>
      <c r="C966" s="189" t="s">
        <v>47</v>
      </c>
      <c r="D966" s="189" t="s">
        <v>20</v>
      </c>
      <c r="E966" s="189" t="s">
        <v>815</v>
      </c>
      <c r="F966" s="190" t="s">
        <v>32</v>
      </c>
      <c r="G966" s="191">
        <v>0</v>
      </c>
      <c r="H966" s="191">
        <v>0</v>
      </c>
      <c r="I966" s="191">
        <v>3895.5</v>
      </c>
    </row>
    <row r="967" spans="1:9" ht="31.5">
      <c r="A967" s="193" t="s">
        <v>90</v>
      </c>
      <c r="B967" s="188"/>
      <c r="C967" s="189" t="s">
        <v>47</v>
      </c>
      <c r="D967" s="189" t="s">
        <v>20</v>
      </c>
      <c r="E967" s="189" t="s">
        <v>815</v>
      </c>
      <c r="F967" s="190" t="s">
        <v>49</v>
      </c>
      <c r="G967" s="191">
        <v>0</v>
      </c>
      <c r="H967" s="191">
        <v>3895.5</v>
      </c>
      <c r="I967" s="191">
        <v>0</v>
      </c>
    </row>
    <row r="968" spans="1:9" ht="31.5">
      <c r="A968" s="182" t="s">
        <v>377</v>
      </c>
      <c r="B968" s="129"/>
      <c r="C968" s="129" t="s">
        <v>47</v>
      </c>
      <c r="D968" s="129" t="s">
        <v>20</v>
      </c>
      <c r="E968" s="130" t="s">
        <v>609</v>
      </c>
      <c r="F968" s="3"/>
      <c r="G968" s="5">
        <f>G969+G970</f>
        <v>1019.8</v>
      </c>
      <c r="H968" s="5">
        <f>H969+H970</f>
        <v>1485.1</v>
      </c>
      <c r="I968" s="5">
        <f t="shared" ref="I968" si="415">I969+I970</f>
        <v>1684.4</v>
      </c>
    </row>
    <row r="969" spans="1:9" ht="31.5">
      <c r="A969" s="182" t="s">
        <v>22</v>
      </c>
      <c r="B969" s="129"/>
      <c r="C969" s="129" t="s">
        <v>47</v>
      </c>
      <c r="D969" s="129" t="s">
        <v>20</v>
      </c>
      <c r="E969" s="130" t="s">
        <v>609</v>
      </c>
      <c r="F969" s="3" t="s">
        <v>32</v>
      </c>
      <c r="G969" s="5">
        <v>611.9</v>
      </c>
      <c r="H969" s="5">
        <v>594</v>
      </c>
      <c r="I969" s="5">
        <v>1010.6</v>
      </c>
    </row>
    <row r="970" spans="1:9" ht="31.5">
      <c r="A970" s="182" t="s">
        <v>90</v>
      </c>
      <c r="B970" s="129"/>
      <c r="C970" s="129" t="s">
        <v>47</v>
      </c>
      <c r="D970" s="129" t="s">
        <v>20</v>
      </c>
      <c r="E970" s="130" t="s">
        <v>609</v>
      </c>
      <c r="F970" s="3" t="s">
        <v>49</v>
      </c>
      <c r="G970" s="5">
        <v>407.9</v>
      </c>
      <c r="H970" s="5">
        <v>891.1</v>
      </c>
      <c r="I970" s="5">
        <v>673.8</v>
      </c>
    </row>
    <row r="971" spans="1:9">
      <c r="A971" s="183" t="s">
        <v>610</v>
      </c>
      <c r="B971" s="3"/>
      <c r="C971" s="3" t="s">
        <v>47</v>
      </c>
      <c r="D971" s="3" t="s">
        <v>20</v>
      </c>
      <c r="E971" s="20" t="s">
        <v>611</v>
      </c>
      <c r="F971" s="3"/>
      <c r="G971" s="5">
        <f>G972+G975+G978</f>
        <v>108419.69999999998</v>
      </c>
      <c r="H971" s="5">
        <f t="shared" ref="H971:I971" si="416">H972+H975+H978</f>
        <v>111700.6</v>
      </c>
      <c r="I971" s="5">
        <f t="shared" si="416"/>
        <v>111978</v>
      </c>
    </row>
    <row r="972" spans="1:9" ht="47.25">
      <c r="A972" s="2" t="s">
        <v>612</v>
      </c>
      <c r="B972" s="3"/>
      <c r="C972" s="3" t="s">
        <v>47</v>
      </c>
      <c r="D972" s="3" t="s">
        <v>20</v>
      </c>
      <c r="E972" s="18" t="s">
        <v>613</v>
      </c>
      <c r="F972" s="3"/>
      <c r="G972" s="5">
        <f>G973+G974</f>
        <v>3956.3999999999996</v>
      </c>
      <c r="H972" s="5">
        <f t="shared" ref="H972:I972" si="417">H973+H974</f>
        <v>4803.8999999999996</v>
      </c>
      <c r="I972" s="5">
        <f t="shared" si="417"/>
        <v>4800.8999999999996</v>
      </c>
    </row>
    <row r="973" spans="1:9" ht="47.25">
      <c r="A973" s="2" t="s">
        <v>21</v>
      </c>
      <c r="B973" s="3"/>
      <c r="C973" s="3" t="s">
        <v>47</v>
      </c>
      <c r="D973" s="3" t="s">
        <v>20</v>
      </c>
      <c r="E973" s="18" t="s">
        <v>613</v>
      </c>
      <c r="F973" s="3" t="s">
        <v>31</v>
      </c>
      <c r="G973" s="5">
        <v>1529.8999999999999</v>
      </c>
      <c r="H973" s="5">
        <v>2377.4</v>
      </c>
      <c r="I973" s="5">
        <v>2374.4</v>
      </c>
    </row>
    <row r="974" spans="1:9" ht="31.5">
      <c r="A974" s="183" t="s">
        <v>90</v>
      </c>
      <c r="B974" s="3"/>
      <c r="C974" s="3" t="s">
        <v>47</v>
      </c>
      <c r="D974" s="3" t="s">
        <v>20</v>
      </c>
      <c r="E974" s="18" t="s">
        <v>613</v>
      </c>
      <c r="F974" s="3" t="s">
        <v>49</v>
      </c>
      <c r="G974" s="5">
        <v>2426.5</v>
      </c>
      <c r="H974" s="5">
        <v>2426.5</v>
      </c>
      <c r="I974" s="5">
        <v>2426.5</v>
      </c>
    </row>
    <row r="975" spans="1:9" ht="47.25">
      <c r="A975" s="183" t="s">
        <v>614</v>
      </c>
      <c r="B975" s="3"/>
      <c r="C975" s="3" t="s">
        <v>47</v>
      </c>
      <c r="D975" s="3" t="s">
        <v>20</v>
      </c>
      <c r="E975" s="20" t="s">
        <v>615</v>
      </c>
      <c r="F975" s="3"/>
      <c r="G975" s="5">
        <f>G976+G977</f>
        <v>9272.5</v>
      </c>
      <c r="H975" s="5">
        <f t="shared" ref="H975:I975" si="418">H976+H977</f>
        <v>11563.7</v>
      </c>
      <c r="I975" s="5">
        <f t="shared" si="418"/>
        <v>11707.1</v>
      </c>
    </row>
    <row r="976" spans="1:9" ht="47.25">
      <c r="A976" s="183" t="s">
        <v>21</v>
      </c>
      <c r="B976" s="3"/>
      <c r="C976" s="3" t="s">
        <v>47</v>
      </c>
      <c r="D976" s="3" t="s">
        <v>20</v>
      </c>
      <c r="E976" s="20" t="s">
        <v>615</v>
      </c>
      <c r="F976" s="3" t="s">
        <v>31</v>
      </c>
      <c r="G976" s="5">
        <v>2703.2</v>
      </c>
      <c r="H976" s="5">
        <v>3457.4</v>
      </c>
      <c r="I976" s="5">
        <v>3587.5</v>
      </c>
    </row>
    <row r="977" spans="1:9" ht="31.5">
      <c r="A977" s="183" t="s">
        <v>90</v>
      </c>
      <c r="B977" s="3"/>
      <c r="C977" s="3" t="s">
        <v>47</v>
      </c>
      <c r="D977" s="3" t="s">
        <v>20</v>
      </c>
      <c r="E977" s="20" t="s">
        <v>615</v>
      </c>
      <c r="F977" s="3" t="s">
        <v>49</v>
      </c>
      <c r="G977" s="5">
        <v>6569.3</v>
      </c>
      <c r="H977" s="5">
        <v>8106.3</v>
      </c>
      <c r="I977" s="5">
        <v>8119.6</v>
      </c>
    </row>
    <row r="978" spans="1:9" ht="47.25">
      <c r="A978" s="183" t="s">
        <v>385</v>
      </c>
      <c r="B978" s="3"/>
      <c r="C978" s="3" t="s">
        <v>47</v>
      </c>
      <c r="D978" s="3" t="s">
        <v>20</v>
      </c>
      <c r="E978" s="18" t="s">
        <v>616</v>
      </c>
      <c r="F978" s="3"/>
      <c r="G978" s="5">
        <f>G979+G980</f>
        <v>95190.799999999988</v>
      </c>
      <c r="H978" s="5">
        <f t="shared" ref="H978:I978" si="419">H979+H980</f>
        <v>95333</v>
      </c>
      <c r="I978" s="5">
        <f t="shared" si="419"/>
        <v>95470</v>
      </c>
    </row>
    <row r="979" spans="1:9" ht="47.25">
      <c r="A979" s="2" t="s">
        <v>21</v>
      </c>
      <c r="B979" s="3"/>
      <c r="C979" s="3" t="s">
        <v>47</v>
      </c>
      <c r="D979" s="3" t="s">
        <v>20</v>
      </c>
      <c r="E979" s="18" t="s">
        <v>616</v>
      </c>
      <c r="F979" s="3" t="s">
        <v>31</v>
      </c>
      <c r="G979" s="5">
        <v>33381.199999999997</v>
      </c>
      <c r="H979" s="5">
        <v>33523.4</v>
      </c>
      <c r="I979" s="5">
        <v>33660.400000000001</v>
      </c>
    </row>
    <row r="980" spans="1:9" ht="31.5">
      <c r="A980" s="183" t="s">
        <v>90</v>
      </c>
      <c r="B980" s="3"/>
      <c r="C980" s="3" t="s">
        <v>47</v>
      </c>
      <c r="D980" s="3" t="s">
        <v>20</v>
      </c>
      <c r="E980" s="18" t="s">
        <v>616</v>
      </c>
      <c r="F980" s="3" t="s">
        <v>49</v>
      </c>
      <c r="G980" s="5">
        <v>61809.599999999999</v>
      </c>
      <c r="H980" s="5">
        <v>61809.599999999999</v>
      </c>
      <c r="I980" s="5">
        <v>61809.599999999999</v>
      </c>
    </row>
    <row r="981" spans="1:9">
      <c r="A981" s="183" t="s">
        <v>184</v>
      </c>
      <c r="B981" s="3"/>
      <c r="C981" s="3" t="s">
        <v>47</v>
      </c>
      <c r="D981" s="3" t="s">
        <v>20</v>
      </c>
      <c r="E981" s="18" t="s">
        <v>374</v>
      </c>
      <c r="F981" s="3"/>
      <c r="G981" s="5">
        <f>G982</f>
        <v>0</v>
      </c>
      <c r="H981" s="5">
        <f t="shared" ref="H981:I981" si="420">H982</f>
        <v>0</v>
      </c>
      <c r="I981" s="5">
        <f t="shared" si="420"/>
        <v>350</v>
      </c>
    </row>
    <row r="982" spans="1:9" ht="31.5">
      <c r="A982" s="183" t="s">
        <v>812</v>
      </c>
      <c r="B982" s="3"/>
      <c r="C982" s="3" t="s">
        <v>47</v>
      </c>
      <c r="D982" s="3" t="s">
        <v>20</v>
      </c>
      <c r="E982" s="18" t="s">
        <v>375</v>
      </c>
      <c r="F982" s="3"/>
      <c r="G982" s="5">
        <f>G983</f>
        <v>0</v>
      </c>
      <c r="H982" s="5">
        <f t="shared" ref="H982:I982" si="421">H983</f>
        <v>0</v>
      </c>
      <c r="I982" s="5">
        <f t="shared" si="421"/>
        <v>350</v>
      </c>
    </row>
    <row r="983" spans="1:9" ht="63">
      <c r="A983" s="182" t="s">
        <v>602</v>
      </c>
      <c r="B983" s="186"/>
      <c r="C983" s="186" t="s">
        <v>47</v>
      </c>
      <c r="D983" s="129" t="s">
        <v>20</v>
      </c>
      <c r="E983" s="187" t="s">
        <v>811</v>
      </c>
      <c r="F983" s="66"/>
      <c r="G983" s="5">
        <f>G984</f>
        <v>0</v>
      </c>
      <c r="H983" s="5">
        <f t="shared" ref="H983:I983" si="422">H984</f>
        <v>0</v>
      </c>
      <c r="I983" s="5">
        <f t="shared" si="422"/>
        <v>350</v>
      </c>
    </row>
    <row r="984" spans="1:9" ht="31.5">
      <c r="A984" s="182" t="s">
        <v>90</v>
      </c>
      <c r="B984" s="186"/>
      <c r="C984" s="186" t="s">
        <v>47</v>
      </c>
      <c r="D984" s="129" t="s">
        <v>20</v>
      </c>
      <c r="E984" s="187" t="s">
        <v>811</v>
      </c>
      <c r="F984" s="66" t="s">
        <v>49</v>
      </c>
      <c r="G984" s="5">
        <v>0</v>
      </c>
      <c r="H984" s="5">
        <v>0</v>
      </c>
      <c r="I984" s="5">
        <v>350</v>
      </c>
    </row>
    <row r="985" spans="1:9">
      <c r="A985" s="65" t="s">
        <v>143</v>
      </c>
      <c r="B985" s="184"/>
      <c r="C985" s="3" t="s">
        <v>47</v>
      </c>
      <c r="D985" s="3" t="s">
        <v>20</v>
      </c>
      <c r="E985" s="20" t="s">
        <v>361</v>
      </c>
      <c r="F985" s="3"/>
      <c r="G985" s="5">
        <f>G986+G1011+G1015+G1022+G1019</f>
        <v>2371648.7999999998</v>
      </c>
      <c r="H985" s="5">
        <f>H986+H1011+H1015+H1022+H1019</f>
        <v>2415413</v>
      </c>
      <c r="I985" s="5">
        <f>I986+I1011+I1015+I1022+I1019</f>
        <v>2460912.6</v>
      </c>
    </row>
    <row r="986" spans="1:9" ht="31.5">
      <c r="A986" s="183" t="s">
        <v>618</v>
      </c>
      <c r="B986" s="3"/>
      <c r="C986" s="3" t="s">
        <v>47</v>
      </c>
      <c r="D986" s="3" t="s">
        <v>20</v>
      </c>
      <c r="E986" s="20" t="s">
        <v>362</v>
      </c>
      <c r="F986" s="3"/>
      <c r="G986" s="5">
        <f>G997+G987+G990+G994+G1002+G1005+G1008</f>
        <v>2347236.0999999996</v>
      </c>
      <c r="H986" s="5">
        <f t="shared" ref="H986:I986" si="423">H997+H987+H990+H994+H1002+H1005+H1008</f>
        <v>2381494</v>
      </c>
      <c r="I986" s="5">
        <f t="shared" si="423"/>
        <v>2423050.9</v>
      </c>
    </row>
    <row r="987" spans="1:9" ht="78.75">
      <c r="A987" s="134" t="s">
        <v>378</v>
      </c>
      <c r="B987" s="129"/>
      <c r="C987" s="129" t="s">
        <v>47</v>
      </c>
      <c r="D987" s="129" t="s">
        <v>20</v>
      </c>
      <c r="E987" s="130" t="s">
        <v>816</v>
      </c>
      <c r="F987" s="3"/>
      <c r="G987" s="5">
        <f>G988+G989</f>
        <v>68107.199999999997</v>
      </c>
      <c r="H987" s="5">
        <f t="shared" ref="H987:I987" si="424">H988+H989</f>
        <v>68299.3</v>
      </c>
      <c r="I987" s="5">
        <f t="shared" si="424"/>
        <v>68499</v>
      </c>
    </row>
    <row r="988" spans="1:9" ht="47.25">
      <c r="A988" s="133" t="s">
        <v>21</v>
      </c>
      <c r="B988" s="129"/>
      <c r="C988" s="129" t="s">
        <v>47</v>
      </c>
      <c r="D988" s="129" t="s">
        <v>20</v>
      </c>
      <c r="E988" s="130" t="s">
        <v>816</v>
      </c>
      <c r="F988" s="3" t="s">
        <v>31</v>
      </c>
      <c r="G988" s="69">
        <v>63973.4</v>
      </c>
      <c r="H988" s="69">
        <v>64165.5</v>
      </c>
      <c r="I988" s="69">
        <v>64365.2</v>
      </c>
    </row>
    <row r="989" spans="1:9" ht="31.5">
      <c r="A989" s="182" t="s">
        <v>22</v>
      </c>
      <c r="B989" s="129"/>
      <c r="C989" s="129" t="s">
        <v>47</v>
      </c>
      <c r="D989" s="129" t="s">
        <v>20</v>
      </c>
      <c r="E989" s="130" t="s">
        <v>816</v>
      </c>
      <c r="F989" s="3" t="s">
        <v>32</v>
      </c>
      <c r="G989" s="69">
        <v>4133.8</v>
      </c>
      <c r="H989" s="69">
        <v>4133.8</v>
      </c>
      <c r="I989" s="69">
        <v>4133.8</v>
      </c>
    </row>
    <row r="990" spans="1:9" ht="63">
      <c r="A990" s="182" t="s">
        <v>379</v>
      </c>
      <c r="B990" s="129"/>
      <c r="C990" s="129" t="s">
        <v>47</v>
      </c>
      <c r="D990" s="129" t="s">
        <v>20</v>
      </c>
      <c r="E990" s="130" t="s">
        <v>817</v>
      </c>
      <c r="F990" s="3"/>
      <c r="G990" s="5">
        <f>SUM(G991:G993)</f>
        <v>1407475.4</v>
      </c>
      <c r="H990" s="5">
        <f t="shared" ref="H990:I990" si="425">SUM(H991:H993)</f>
        <v>1416286.2999999998</v>
      </c>
      <c r="I990" s="5">
        <f t="shared" si="425"/>
        <v>1417114.2</v>
      </c>
    </row>
    <row r="991" spans="1:9" ht="47.25">
      <c r="A991" s="182" t="s">
        <v>21</v>
      </c>
      <c r="B991" s="129"/>
      <c r="C991" s="129" t="s">
        <v>47</v>
      </c>
      <c r="D991" s="129" t="s">
        <v>20</v>
      </c>
      <c r="E991" s="130" t="s">
        <v>817</v>
      </c>
      <c r="F991" s="3" t="s">
        <v>31</v>
      </c>
      <c r="G991" s="5">
        <v>316648.09999999998</v>
      </c>
      <c r="H991" s="5">
        <v>317444.3</v>
      </c>
      <c r="I991" s="5">
        <v>318272.2</v>
      </c>
    </row>
    <row r="992" spans="1:9" ht="31.5">
      <c r="A992" s="182" t="s">
        <v>22</v>
      </c>
      <c r="B992" s="129"/>
      <c r="C992" s="129" t="s">
        <v>47</v>
      </c>
      <c r="D992" s="129" t="s">
        <v>20</v>
      </c>
      <c r="E992" s="130" t="s">
        <v>817</v>
      </c>
      <c r="F992" s="3" t="s">
        <v>32</v>
      </c>
      <c r="G992" s="5">
        <v>3158.1</v>
      </c>
      <c r="H992" s="5">
        <v>14646.8</v>
      </c>
      <c r="I992" s="5">
        <v>14646.8</v>
      </c>
    </row>
    <row r="993" spans="1:9" ht="31.5">
      <c r="A993" s="182" t="s">
        <v>90</v>
      </c>
      <c r="B993" s="129"/>
      <c r="C993" s="129" t="s">
        <v>47</v>
      </c>
      <c r="D993" s="129" t="s">
        <v>20</v>
      </c>
      <c r="E993" s="130" t="s">
        <v>817</v>
      </c>
      <c r="F993" s="3" t="s">
        <v>49</v>
      </c>
      <c r="G993" s="69">
        <v>1087669.2</v>
      </c>
      <c r="H993" s="69">
        <v>1084195.2</v>
      </c>
      <c r="I993" s="69">
        <v>1084195.2</v>
      </c>
    </row>
    <row r="994" spans="1:9" ht="141.75">
      <c r="A994" s="182" t="s">
        <v>617</v>
      </c>
      <c r="B994" s="129"/>
      <c r="C994" s="129" t="s">
        <v>47</v>
      </c>
      <c r="D994" s="129" t="s">
        <v>20</v>
      </c>
      <c r="E994" s="30" t="s">
        <v>818</v>
      </c>
      <c r="F994" s="18"/>
      <c r="G994" s="5">
        <f>G995+G996</f>
        <v>8341.7999999999993</v>
      </c>
      <c r="H994" s="5">
        <f t="shared" ref="H994:I994" si="426">H995+H996</f>
        <v>8674.2000000000007</v>
      </c>
      <c r="I994" s="5">
        <f t="shared" si="426"/>
        <v>9019.7999999999993</v>
      </c>
    </row>
    <row r="995" spans="1:9" ht="31.5">
      <c r="A995" s="182" t="s">
        <v>22</v>
      </c>
      <c r="B995" s="129"/>
      <c r="C995" s="129" t="s">
        <v>47</v>
      </c>
      <c r="D995" s="129" t="s">
        <v>20</v>
      </c>
      <c r="E995" s="30" t="s">
        <v>818</v>
      </c>
      <c r="F995" s="18">
        <v>200</v>
      </c>
      <c r="G995" s="5">
        <v>1936.5</v>
      </c>
      <c r="H995" s="5">
        <v>2013.4</v>
      </c>
      <c r="I995" s="5">
        <v>2085.1999999999998</v>
      </c>
    </row>
    <row r="996" spans="1:9" ht="31.5">
      <c r="A996" s="182" t="s">
        <v>90</v>
      </c>
      <c r="B996" s="129"/>
      <c r="C996" s="129" t="s">
        <v>47</v>
      </c>
      <c r="D996" s="129" t="s">
        <v>20</v>
      </c>
      <c r="E996" s="30" t="s">
        <v>818</v>
      </c>
      <c r="F996" s="18">
        <v>600</v>
      </c>
      <c r="G996" s="5">
        <v>6405.3</v>
      </c>
      <c r="H996" s="5">
        <v>6660.8</v>
      </c>
      <c r="I996" s="5">
        <v>6934.6</v>
      </c>
    </row>
    <row r="997" spans="1:9">
      <c r="A997" s="183" t="s">
        <v>216</v>
      </c>
      <c r="B997" s="3"/>
      <c r="C997" s="3" t="s">
        <v>47</v>
      </c>
      <c r="D997" s="3" t="s">
        <v>20</v>
      </c>
      <c r="E997" s="20" t="s">
        <v>364</v>
      </c>
      <c r="F997" s="3"/>
      <c r="G997" s="5">
        <f>SUM(G998:G1001)</f>
        <v>737250.1</v>
      </c>
      <c r="H997" s="5">
        <f t="shared" ref="H997:I997" si="427">SUM(H998:H1001)</f>
        <v>765926.9</v>
      </c>
      <c r="I997" s="5">
        <f t="shared" si="427"/>
        <v>807472</v>
      </c>
    </row>
    <row r="998" spans="1:9" ht="47.25">
      <c r="A998" s="183" t="s">
        <v>21</v>
      </c>
      <c r="B998" s="3"/>
      <c r="C998" s="3" t="s">
        <v>47</v>
      </c>
      <c r="D998" s="3" t="s">
        <v>20</v>
      </c>
      <c r="E998" s="20" t="s">
        <v>364</v>
      </c>
      <c r="F998" s="3" t="s">
        <v>31</v>
      </c>
      <c r="G998" s="5">
        <v>141251.6</v>
      </c>
      <c r="H998" s="5">
        <f>116812.7+24582.5</f>
        <v>141395.20000000001</v>
      </c>
      <c r="I998" s="5">
        <f>116812.7+24582.5</f>
        <v>141395.20000000001</v>
      </c>
    </row>
    <row r="999" spans="1:9" ht="31.5">
      <c r="A999" s="183" t="s">
        <v>22</v>
      </c>
      <c r="B999" s="3"/>
      <c r="C999" s="3" t="s">
        <v>47</v>
      </c>
      <c r="D999" s="3" t="s">
        <v>20</v>
      </c>
      <c r="E999" s="20" t="s">
        <v>364</v>
      </c>
      <c r="F999" s="3" t="s">
        <v>32</v>
      </c>
      <c r="G999" s="5">
        <v>87275.8</v>
      </c>
      <c r="H999" s="5">
        <f>82275.8+2072.1</f>
        <v>84347.900000000009</v>
      </c>
      <c r="I999" s="5">
        <v>102617.3</v>
      </c>
    </row>
    <row r="1000" spans="1:9" ht="31.5">
      <c r="A1000" s="183" t="s">
        <v>90</v>
      </c>
      <c r="B1000" s="3"/>
      <c r="C1000" s="3" t="s">
        <v>47</v>
      </c>
      <c r="D1000" s="3" t="s">
        <v>20</v>
      </c>
      <c r="E1000" s="20" t="s">
        <v>364</v>
      </c>
      <c r="F1000" s="3" t="s">
        <v>49</v>
      </c>
      <c r="G1000" s="5">
        <v>502070.1</v>
      </c>
      <c r="H1000" s="5">
        <f>529218.1+3723.3</f>
        <v>532941.4</v>
      </c>
      <c r="I1000" s="5">
        <v>556217.1</v>
      </c>
    </row>
    <row r="1001" spans="1:9">
      <c r="A1001" s="183" t="s">
        <v>10</v>
      </c>
      <c r="B1001" s="3"/>
      <c r="C1001" s="3" t="s">
        <v>47</v>
      </c>
      <c r="D1001" s="3" t="s">
        <v>20</v>
      </c>
      <c r="E1001" s="20" t="s">
        <v>364</v>
      </c>
      <c r="F1001" s="3" t="s">
        <v>36</v>
      </c>
      <c r="G1001" s="5">
        <v>6652.6</v>
      </c>
      <c r="H1001" s="5">
        <f>5964.8+1272.5+0.1+5</f>
        <v>7242.4000000000005</v>
      </c>
      <c r="I1001" s="5">
        <f>5964.8+1272.5+0.1+5</f>
        <v>7242.4000000000005</v>
      </c>
    </row>
    <row r="1002" spans="1:9" ht="47.25">
      <c r="A1002" s="183" t="s">
        <v>380</v>
      </c>
      <c r="B1002" s="3"/>
      <c r="C1002" s="3" t="s">
        <v>47</v>
      </c>
      <c r="D1002" s="3" t="s">
        <v>20</v>
      </c>
      <c r="E1002" s="130" t="s">
        <v>819</v>
      </c>
      <c r="F1002" s="3"/>
      <c r="G1002" s="5">
        <f>G1003+G1004</f>
        <v>126061.6</v>
      </c>
      <c r="H1002" s="5">
        <f t="shared" ref="H1002" si="428">H1003+H1004</f>
        <v>122307.3</v>
      </c>
      <c r="I1002" s="5">
        <f t="shared" ref="I1002" si="429">I1003+I1004</f>
        <v>115626.6</v>
      </c>
    </row>
    <row r="1003" spans="1:9" ht="31.5">
      <c r="A1003" s="183" t="s">
        <v>22</v>
      </c>
      <c r="B1003" s="3"/>
      <c r="C1003" s="3" t="s">
        <v>47</v>
      </c>
      <c r="D1003" s="3" t="s">
        <v>20</v>
      </c>
      <c r="E1003" s="130" t="s">
        <v>819</v>
      </c>
      <c r="F1003" s="3" t="s">
        <v>32</v>
      </c>
      <c r="G1003" s="5">
        <v>24049.599999999999</v>
      </c>
      <c r="H1003" s="5">
        <v>23330.7</v>
      </c>
      <c r="I1003" s="5">
        <v>22051.599999999999</v>
      </c>
    </row>
    <row r="1004" spans="1:9" ht="31.5">
      <c r="A1004" s="183" t="s">
        <v>90</v>
      </c>
      <c r="B1004" s="3"/>
      <c r="C1004" s="3" t="s">
        <v>47</v>
      </c>
      <c r="D1004" s="3" t="s">
        <v>20</v>
      </c>
      <c r="E1004" s="130" t="s">
        <v>819</v>
      </c>
      <c r="F1004" s="3" t="s">
        <v>49</v>
      </c>
      <c r="G1004" s="5">
        <v>102012</v>
      </c>
      <c r="H1004" s="5">
        <v>98976.6</v>
      </c>
      <c r="I1004" s="5">
        <v>93575</v>
      </c>
    </row>
    <row r="1005" spans="1:9" ht="31.5" hidden="1">
      <c r="A1005" s="183" t="s">
        <v>853</v>
      </c>
      <c r="B1005" s="3"/>
      <c r="C1005" s="3" t="s">
        <v>47</v>
      </c>
      <c r="D1005" s="3" t="s">
        <v>20</v>
      </c>
      <c r="E1005" s="30" t="s">
        <v>820</v>
      </c>
      <c r="F1005" s="18"/>
      <c r="G1005" s="5">
        <f>G1006+G1007</f>
        <v>0</v>
      </c>
      <c r="H1005" s="5">
        <f t="shared" ref="H1005" si="430">H1006+H1007</f>
        <v>0</v>
      </c>
      <c r="I1005" s="5">
        <f t="shared" ref="I1005" si="431">I1006+I1007</f>
        <v>0</v>
      </c>
    </row>
    <row r="1006" spans="1:9" ht="31.5" hidden="1">
      <c r="A1006" s="183" t="s">
        <v>22</v>
      </c>
      <c r="B1006" s="3"/>
      <c r="C1006" s="3" t="s">
        <v>47</v>
      </c>
      <c r="D1006" s="3" t="s">
        <v>20</v>
      </c>
      <c r="E1006" s="30" t="s">
        <v>820</v>
      </c>
      <c r="F1006" s="3" t="s">
        <v>32</v>
      </c>
      <c r="G1006" s="69"/>
      <c r="H1006" s="69"/>
      <c r="I1006" s="69"/>
    </row>
    <row r="1007" spans="1:9" ht="31.5" hidden="1">
      <c r="A1007" s="183" t="s">
        <v>90</v>
      </c>
      <c r="B1007" s="3"/>
      <c r="C1007" s="3" t="s">
        <v>47</v>
      </c>
      <c r="D1007" s="3" t="s">
        <v>20</v>
      </c>
      <c r="E1007" s="30" t="s">
        <v>820</v>
      </c>
      <c r="F1007" s="3" t="s">
        <v>49</v>
      </c>
      <c r="G1007" s="69"/>
      <c r="H1007" s="69"/>
      <c r="I1007" s="69"/>
    </row>
    <row r="1008" spans="1:9" ht="47.25">
      <c r="A1008" s="183" t="s">
        <v>381</v>
      </c>
      <c r="B1008" s="3"/>
      <c r="C1008" s="3" t="s">
        <v>47</v>
      </c>
      <c r="D1008" s="3" t="s">
        <v>20</v>
      </c>
      <c r="E1008" s="30" t="s">
        <v>821</v>
      </c>
      <c r="F1008" s="3"/>
      <c r="G1008" s="5">
        <f>G1009+G1010</f>
        <v>0</v>
      </c>
      <c r="H1008" s="5">
        <f t="shared" ref="H1008" si="432">H1009+H1010</f>
        <v>0</v>
      </c>
      <c r="I1008" s="5">
        <f t="shared" ref="I1008" si="433">I1009+I1010</f>
        <v>5319.2999999999993</v>
      </c>
    </row>
    <row r="1009" spans="1:9" ht="31.5">
      <c r="A1009" s="183" t="s">
        <v>22</v>
      </c>
      <c r="B1009" s="3"/>
      <c r="C1009" s="3" t="s">
        <v>47</v>
      </c>
      <c r="D1009" s="3" t="s">
        <v>20</v>
      </c>
      <c r="E1009" s="30" t="s">
        <v>821</v>
      </c>
      <c r="F1009" s="3" t="s">
        <v>32</v>
      </c>
      <c r="G1009" s="5"/>
      <c r="H1009" s="5">
        <v>0</v>
      </c>
      <c r="I1009" s="5">
        <v>974.4</v>
      </c>
    </row>
    <row r="1010" spans="1:9" ht="31.5">
      <c r="A1010" s="183" t="s">
        <v>90</v>
      </c>
      <c r="B1010" s="3"/>
      <c r="C1010" s="3" t="s">
        <v>47</v>
      </c>
      <c r="D1010" s="3" t="s">
        <v>20</v>
      </c>
      <c r="E1010" s="30" t="s">
        <v>821</v>
      </c>
      <c r="F1010" s="3" t="s">
        <v>49</v>
      </c>
      <c r="G1010" s="5"/>
      <c r="H1010" s="5">
        <v>0</v>
      </c>
      <c r="I1010" s="5">
        <v>4344.8999999999996</v>
      </c>
    </row>
    <row r="1011" spans="1:9" ht="31.5">
      <c r="A1011" s="183" t="s">
        <v>365</v>
      </c>
      <c r="B1011" s="3"/>
      <c r="C1011" s="3" t="s">
        <v>47</v>
      </c>
      <c r="D1011" s="3" t="s">
        <v>20</v>
      </c>
      <c r="E1011" s="20" t="s">
        <v>366</v>
      </c>
      <c r="F1011" s="3"/>
      <c r="G1011" s="5">
        <f>G1012</f>
        <v>3872</v>
      </c>
      <c r="H1011" s="5">
        <f t="shared" ref="H1011:I1011" si="434">H1012</f>
        <v>6440</v>
      </c>
      <c r="I1011" s="5">
        <f t="shared" si="434"/>
        <v>15000</v>
      </c>
    </row>
    <row r="1012" spans="1:9">
      <c r="A1012" s="183" t="s">
        <v>18</v>
      </c>
      <c r="B1012" s="3"/>
      <c r="C1012" s="3" t="s">
        <v>47</v>
      </c>
      <c r="D1012" s="3" t="s">
        <v>20</v>
      </c>
      <c r="E1012" s="20" t="s">
        <v>367</v>
      </c>
      <c r="F1012" s="3"/>
      <c r="G1012" s="5">
        <f>G1013+G1014</f>
        <v>3872</v>
      </c>
      <c r="H1012" s="5">
        <f t="shared" ref="H1012:I1012" si="435">H1013+H1014</f>
        <v>6440</v>
      </c>
      <c r="I1012" s="5">
        <f t="shared" si="435"/>
        <v>15000</v>
      </c>
    </row>
    <row r="1013" spans="1:9" ht="31.5">
      <c r="A1013" s="183" t="s">
        <v>22</v>
      </c>
      <c r="B1013" s="3"/>
      <c r="C1013" s="3" t="s">
        <v>47</v>
      </c>
      <c r="D1013" s="3" t="s">
        <v>20</v>
      </c>
      <c r="E1013" s="20" t="s">
        <v>367</v>
      </c>
      <c r="F1013" s="3" t="s">
        <v>32</v>
      </c>
      <c r="G1013" s="5">
        <v>1857</v>
      </c>
      <c r="H1013" s="5">
        <v>2570.3000000000002</v>
      </c>
      <c r="I1013" s="5">
        <v>15000</v>
      </c>
    </row>
    <row r="1014" spans="1:9" ht="31.5">
      <c r="A1014" s="183" t="s">
        <v>90</v>
      </c>
      <c r="B1014" s="3"/>
      <c r="C1014" s="3" t="s">
        <v>47</v>
      </c>
      <c r="D1014" s="3" t="s">
        <v>20</v>
      </c>
      <c r="E1014" s="20" t="s">
        <v>367</v>
      </c>
      <c r="F1014" s="3" t="s">
        <v>49</v>
      </c>
      <c r="G1014" s="5">
        <v>2015</v>
      </c>
      <c r="H1014" s="5">
        <v>3869.7</v>
      </c>
      <c r="I1014" s="5"/>
    </row>
    <row r="1015" spans="1:9" ht="31.5">
      <c r="A1015" s="183" t="s">
        <v>382</v>
      </c>
      <c r="B1015" s="3"/>
      <c r="C1015" s="3" t="s">
        <v>47</v>
      </c>
      <c r="D1015" s="3" t="s">
        <v>20</v>
      </c>
      <c r="E1015" s="20" t="s">
        <v>406</v>
      </c>
      <c r="F1015" s="3"/>
      <c r="G1015" s="5">
        <f>G1016</f>
        <v>95</v>
      </c>
      <c r="H1015" s="5">
        <f t="shared" ref="H1015:I1015" si="436">H1016</f>
        <v>0</v>
      </c>
      <c r="I1015" s="5">
        <f t="shared" si="436"/>
        <v>0</v>
      </c>
    </row>
    <row r="1016" spans="1:9">
      <c r="A1016" s="183" t="s">
        <v>18</v>
      </c>
      <c r="B1016" s="3"/>
      <c r="C1016" s="3" t="s">
        <v>47</v>
      </c>
      <c r="D1016" s="3" t="s">
        <v>20</v>
      </c>
      <c r="E1016" s="20" t="s">
        <v>606</v>
      </c>
      <c r="F1016" s="3"/>
      <c r="G1016" s="5">
        <f>G1017+G1018</f>
        <v>95</v>
      </c>
      <c r="H1016" s="5">
        <f t="shared" ref="H1016:I1016" si="437">H1017+H1018</f>
        <v>0</v>
      </c>
      <c r="I1016" s="5">
        <f t="shared" si="437"/>
        <v>0</v>
      </c>
    </row>
    <row r="1017" spans="1:9" ht="31.5">
      <c r="A1017" s="183" t="s">
        <v>22</v>
      </c>
      <c r="B1017" s="3"/>
      <c r="C1017" s="3" t="s">
        <v>47</v>
      </c>
      <c r="D1017" s="3" t="s">
        <v>20</v>
      </c>
      <c r="E1017" s="20" t="s">
        <v>606</v>
      </c>
      <c r="F1017" s="3" t="s">
        <v>32</v>
      </c>
      <c r="G1017" s="5">
        <v>35</v>
      </c>
      <c r="H1017" s="5"/>
      <c r="I1017" s="5"/>
    </row>
    <row r="1018" spans="1:9" ht="31.5">
      <c r="A1018" s="183" t="s">
        <v>90</v>
      </c>
      <c r="B1018" s="3"/>
      <c r="C1018" s="3" t="s">
        <v>47</v>
      </c>
      <c r="D1018" s="3" t="s">
        <v>20</v>
      </c>
      <c r="E1018" s="20" t="s">
        <v>606</v>
      </c>
      <c r="F1018" s="3" t="s">
        <v>49</v>
      </c>
      <c r="G1018" s="5">
        <v>60</v>
      </c>
      <c r="H1018" s="5"/>
      <c r="I1018" s="5"/>
    </row>
    <row r="1019" spans="1:9" ht="47.25" hidden="1">
      <c r="A1019" s="182" t="s">
        <v>823</v>
      </c>
      <c r="B1019" s="129"/>
      <c r="C1019" s="129" t="s">
        <v>47</v>
      </c>
      <c r="D1019" s="131" t="s">
        <v>20</v>
      </c>
      <c r="E1019" s="129" t="s">
        <v>383</v>
      </c>
      <c r="F1019" s="131"/>
      <c r="G1019" s="150">
        <f t="shared" ref="G1019:I1020" si="438">G1020</f>
        <v>0</v>
      </c>
      <c r="H1019" s="150">
        <f t="shared" si="438"/>
        <v>0</v>
      </c>
      <c r="I1019" s="150">
        <f t="shared" si="438"/>
        <v>0</v>
      </c>
    </row>
    <row r="1020" spans="1:9" hidden="1">
      <c r="A1020" s="182" t="s">
        <v>18</v>
      </c>
      <c r="B1020" s="130"/>
      <c r="C1020" s="129" t="s">
        <v>47</v>
      </c>
      <c r="D1020" s="129" t="s">
        <v>20</v>
      </c>
      <c r="E1020" s="129" t="s">
        <v>384</v>
      </c>
      <c r="F1020" s="129"/>
      <c r="G1020" s="150">
        <f t="shared" si="438"/>
        <v>0</v>
      </c>
      <c r="H1020" s="150">
        <f t="shared" si="438"/>
        <v>0</v>
      </c>
      <c r="I1020" s="150">
        <f t="shared" si="438"/>
        <v>0</v>
      </c>
    </row>
    <row r="1021" spans="1:9" ht="31.5" hidden="1">
      <c r="A1021" s="182" t="s">
        <v>90</v>
      </c>
      <c r="B1021" s="130"/>
      <c r="C1021" s="129" t="s">
        <v>47</v>
      </c>
      <c r="D1021" s="129" t="s">
        <v>20</v>
      </c>
      <c r="E1021" s="129" t="s">
        <v>384</v>
      </c>
      <c r="F1021" s="129" t="s">
        <v>49</v>
      </c>
      <c r="G1021" s="5"/>
      <c r="H1021" s="150"/>
      <c r="I1021" s="150"/>
    </row>
    <row r="1022" spans="1:9" ht="52.5" customHeight="1">
      <c r="A1022" s="208" t="s">
        <v>769</v>
      </c>
      <c r="B1022" s="3"/>
      <c r="C1022" s="3" t="s">
        <v>47</v>
      </c>
      <c r="D1022" s="3" t="s">
        <v>20</v>
      </c>
      <c r="E1022" s="20" t="s">
        <v>386</v>
      </c>
      <c r="F1022" s="3"/>
      <c r="G1022" s="5">
        <f>G1023</f>
        <v>20445.7</v>
      </c>
      <c r="H1022" s="5">
        <f t="shared" ref="H1022:I1022" si="439">H1023</f>
        <v>27479</v>
      </c>
      <c r="I1022" s="5">
        <f t="shared" si="439"/>
        <v>22861.7</v>
      </c>
    </row>
    <row r="1023" spans="1:9">
      <c r="A1023" s="183" t="s">
        <v>18</v>
      </c>
      <c r="B1023" s="3"/>
      <c r="C1023" s="3" t="s">
        <v>47</v>
      </c>
      <c r="D1023" s="3" t="s">
        <v>20</v>
      </c>
      <c r="E1023" s="20" t="s">
        <v>387</v>
      </c>
      <c r="F1023" s="3"/>
      <c r="G1023" s="5">
        <f>G1024+G1025</f>
        <v>20445.7</v>
      </c>
      <c r="H1023" s="5">
        <v>27479</v>
      </c>
      <c r="I1023" s="5">
        <f t="shared" ref="I1023" si="440">I1024+I1025</f>
        <v>22861.7</v>
      </c>
    </row>
    <row r="1024" spans="1:9" ht="31.5">
      <c r="A1024" s="183" t="s">
        <v>22</v>
      </c>
      <c r="B1024" s="3"/>
      <c r="C1024" s="3" t="s">
        <v>47</v>
      </c>
      <c r="D1024" s="3" t="s">
        <v>20</v>
      </c>
      <c r="E1024" s="20" t="s">
        <v>387</v>
      </c>
      <c r="F1024" s="3" t="s">
        <v>32</v>
      </c>
      <c r="G1024" s="5">
        <v>2360.4</v>
      </c>
      <c r="H1024" s="5">
        <v>0</v>
      </c>
      <c r="I1024" s="5">
        <v>300</v>
      </c>
    </row>
    <row r="1025" spans="1:9" ht="31.5">
      <c r="A1025" s="183" t="s">
        <v>90</v>
      </c>
      <c r="B1025" s="3"/>
      <c r="C1025" s="3" t="s">
        <v>47</v>
      </c>
      <c r="D1025" s="3" t="s">
        <v>20</v>
      </c>
      <c r="E1025" s="20" t="s">
        <v>387</v>
      </c>
      <c r="F1025" s="3" t="s">
        <v>49</v>
      </c>
      <c r="G1025" s="5">
        <v>18085.3</v>
      </c>
      <c r="H1025" s="5">
        <v>27479</v>
      </c>
      <c r="I1025" s="5">
        <v>22561.7</v>
      </c>
    </row>
    <row r="1026" spans="1:9">
      <c r="A1026" s="183" t="s">
        <v>48</v>
      </c>
      <c r="B1026" s="3"/>
      <c r="C1026" s="3" t="s">
        <v>47</v>
      </c>
      <c r="D1026" s="3" t="s">
        <v>24</v>
      </c>
      <c r="E1026" s="3"/>
      <c r="F1026" s="3"/>
      <c r="G1026" s="5">
        <f>G1027</f>
        <v>238592.00000000003</v>
      </c>
      <c r="H1026" s="5">
        <f>H1027</f>
        <v>240942</v>
      </c>
      <c r="I1026" s="5">
        <f>I1027</f>
        <v>244617.89999999997</v>
      </c>
    </row>
    <row r="1027" spans="1:9" s="92" customFormat="1" ht="31.5">
      <c r="A1027" s="84" t="s">
        <v>722</v>
      </c>
      <c r="B1027" s="93"/>
      <c r="C1027" s="89" t="s">
        <v>47</v>
      </c>
      <c r="D1027" s="89" t="s">
        <v>24</v>
      </c>
      <c r="E1027" s="90" t="s">
        <v>236</v>
      </c>
      <c r="F1027" s="90"/>
      <c r="G1027" s="91">
        <f>G1028+G1040+G1043+G1046</f>
        <v>238592.00000000003</v>
      </c>
      <c r="H1027" s="91">
        <f t="shared" ref="H1027:I1027" si="441">H1028+H1040+H1043+H1046</f>
        <v>240942</v>
      </c>
      <c r="I1027" s="91">
        <f t="shared" si="441"/>
        <v>244617.89999999997</v>
      </c>
    </row>
    <row r="1028" spans="1:9" s="92" customFormat="1" ht="31.5">
      <c r="A1028" s="182" t="s">
        <v>618</v>
      </c>
      <c r="B1028" s="129"/>
      <c r="C1028" s="129" t="s">
        <v>47</v>
      </c>
      <c r="D1028" s="130" t="s">
        <v>24</v>
      </c>
      <c r="E1028" s="130" t="s">
        <v>362</v>
      </c>
      <c r="F1028" s="3"/>
      <c r="G1028" s="5">
        <f>G1029+G1031+G1033+G1035+G1037</f>
        <v>235917.00000000003</v>
      </c>
      <c r="H1028" s="5">
        <f t="shared" ref="H1028:I1028" si="442">H1029+H1031+H1033+H1035+H1037</f>
        <v>240442</v>
      </c>
      <c r="I1028" s="5">
        <f t="shared" si="442"/>
        <v>243517.89999999997</v>
      </c>
    </row>
    <row r="1029" spans="1:9" s="92" customFormat="1" ht="63">
      <c r="A1029" s="182" t="s">
        <v>379</v>
      </c>
      <c r="B1029" s="129"/>
      <c r="C1029" s="129" t="s">
        <v>47</v>
      </c>
      <c r="D1029" s="129" t="s">
        <v>24</v>
      </c>
      <c r="E1029" s="130" t="s">
        <v>817</v>
      </c>
      <c r="F1029" s="3"/>
      <c r="G1029" s="5">
        <f>G1030</f>
        <v>24428.199999999997</v>
      </c>
      <c r="H1029" s="5">
        <f t="shared" ref="H1029:I1029" si="443">H1030</f>
        <v>24428.199999999997</v>
      </c>
      <c r="I1029" s="5">
        <f t="shared" si="443"/>
        <v>24428.199999999997</v>
      </c>
    </row>
    <row r="1030" spans="1:9" s="92" customFormat="1" ht="31.5">
      <c r="A1030" s="182" t="s">
        <v>90</v>
      </c>
      <c r="B1030" s="129"/>
      <c r="C1030" s="129" t="s">
        <v>47</v>
      </c>
      <c r="D1030" s="129" t="s">
        <v>24</v>
      </c>
      <c r="E1030" s="130" t="s">
        <v>817</v>
      </c>
      <c r="F1030" s="3" t="s">
        <v>49</v>
      </c>
      <c r="G1030" s="69">
        <f>25347.1-918.9</f>
        <v>24428.199999999997</v>
      </c>
      <c r="H1030" s="69">
        <f>25347.1-918.9</f>
        <v>24428.199999999997</v>
      </c>
      <c r="I1030" s="69">
        <f>25347.1-918.9</f>
        <v>24428.199999999997</v>
      </c>
    </row>
    <row r="1031" spans="1:9" s="92" customFormat="1" ht="94.5">
      <c r="A1031" s="182" t="s">
        <v>388</v>
      </c>
      <c r="B1031" s="129"/>
      <c r="C1031" s="129" t="s">
        <v>47</v>
      </c>
      <c r="D1031" s="129" t="s">
        <v>24</v>
      </c>
      <c r="E1031" s="130" t="s">
        <v>822</v>
      </c>
      <c r="F1031" s="3"/>
      <c r="G1031" s="5">
        <f>G1032</f>
        <v>17554.600000000002</v>
      </c>
      <c r="H1031" s="5">
        <f t="shared" ref="H1031:I1031" si="444">H1032</f>
        <v>17554.600000000002</v>
      </c>
      <c r="I1031" s="5">
        <f t="shared" si="444"/>
        <v>17554.600000000002</v>
      </c>
    </row>
    <row r="1032" spans="1:9" s="92" customFormat="1" ht="31.5">
      <c r="A1032" s="182" t="s">
        <v>90</v>
      </c>
      <c r="B1032" s="129"/>
      <c r="C1032" s="129" t="s">
        <v>47</v>
      </c>
      <c r="D1032" s="129" t="s">
        <v>24</v>
      </c>
      <c r="E1032" s="130" t="s">
        <v>822</v>
      </c>
      <c r="F1032" s="3" t="s">
        <v>49</v>
      </c>
      <c r="G1032" s="69">
        <v>17554.600000000002</v>
      </c>
      <c r="H1032" s="69">
        <v>17554.600000000002</v>
      </c>
      <c r="I1032" s="69">
        <v>17554.600000000002</v>
      </c>
    </row>
    <row r="1033" spans="1:9" s="92" customFormat="1">
      <c r="A1033" s="182" t="s">
        <v>216</v>
      </c>
      <c r="B1033" s="129"/>
      <c r="C1033" s="129" t="s">
        <v>47</v>
      </c>
      <c r="D1033" s="129" t="s">
        <v>24</v>
      </c>
      <c r="E1033" s="130" t="s">
        <v>364</v>
      </c>
      <c r="F1033" s="3"/>
      <c r="G1033" s="5">
        <f>G1034</f>
        <v>149885.1</v>
      </c>
      <c r="H1033" s="5">
        <f t="shared" ref="H1033:I1033" si="445">H1034</f>
        <v>150565.6</v>
      </c>
      <c r="I1033" s="5">
        <f t="shared" si="445"/>
        <v>153641.5</v>
      </c>
    </row>
    <row r="1034" spans="1:9" s="92" customFormat="1" ht="31.5">
      <c r="A1034" s="182" t="s">
        <v>90</v>
      </c>
      <c r="B1034" s="129"/>
      <c r="C1034" s="129" t="s">
        <v>47</v>
      </c>
      <c r="D1034" s="129" t="s">
        <v>24</v>
      </c>
      <c r="E1034" s="130" t="s">
        <v>364</v>
      </c>
      <c r="F1034" s="3">
        <v>600</v>
      </c>
      <c r="G1034" s="5">
        <v>149885.1</v>
      </c>
      <c r="H1034" s="5">
        <v>150565.6</v>
      </c>
      <c r="I1034" s="5">
        <v>153641.5</v>
      </c>
    </row>
    <row r="1035" spans="1:9" s="92" customFormat="1" ht="63">
      <c r="A1035" s="182" t="s">
        <v>389</v>
      </c>
      <c r="B1035" s="129"/>
      <c r="C1035" s="129" t="s">
        <v>47</v>
      </c>
      <c r="D1035" s="129" t="s">
        <v>24</v>
      </c>
      <c r="E1035" s="30" t="s">
        <v>390</v>
      </c>
      <c r="F1035" s="3"/>
      <c r="G1035" s="5">
        <f>G1036</f>
        <v>43049.1</v>
      </c>
      <c r="H1035" s="5">
        <f t="shared" ref="H1035:I1035" si="446">H1036</f>
        <v>45851.8</v>
      </c>
      <c r="I1035" s="5">
        <f t="shared" si="446"/>
        <v>45851.8</v>
      </c>
    </row>
    <row r="1036" spans="1:9" s="92" customFormat="1" ht="31.5">
      <c r="A1036" s="182" t="s">
        <v>90</v>
      </c>
      <c r="B1036" s="129"/>
      <c r="C1036" s="129" t="s">
        <v>47</v>
      </c>
      <c r="D1036" s="129" t="s">
        <v>24</v>
      </c>
      <c r="E1036" s="30" t="s">
        <v>390</v>
      </c>
      <c r="F1036" s="3" t="s">
        <v>49</v>
      </c>
      <c r="G1036" s="5">
        <v>43049.1</v>
      </c>
      <c r="H1036" s="5">
        <v>45851.8</v>
      </c>
      <c r="I1036" s="5">
        <v>45851.8</v>
      </c>
    </row>
    <row r="1037" spans="1:9" s="92" customFormat="1" ht="78.75">
      <c r="A1037" s="182" t="s">
        <v>391</v>
      </c>
      <c r="B1037" s="129"/>
      <c r="C1037" s="129" t="s">
        <v>47</v>
      </c>
      <c r="D1037" s="129" t="s">
        <v>24</v>
      </c>
      <c r="E1037" s="30" t="s">
        <v>392</v>
      </c>
      <c r="F1037" s="3"/>
      <c r="G1037" s="5">
        <f>G1038+G1039</f>
        <v>1000</v>
      </c>
      <c r="H1037" s="5">
        <f t="shared" ref="H1037:I1037" si="447">H1038+H1039</f>
        <v>2041.8</v>
      </c>
      <c r="I1037" s="5">
        <f t="shared" si="447"/>
        <v>2041.8</v>
      </c>
    </row>
    <row r="1038" spans="1:9" s="92" customFormat="1" ht="31.5">
      <c r="A1038" s="182" t="s">
        <v>90</v>
      </c>
      <c r="B1038" s="129"/>
      <c r="C1038" s="129" t="s">
        <v>47</v>
      </c>
      <c r="D1038" s="129" t="s">
        <v>24</v>
      </c>
      <c r="E1038" s="30" t="s">
        <v>392</v>
      </c>
      <c r="F1038" s="3" t="s">
        <v>49</v>
      </c>
      <c r="G1038" s="5">
        <v>500</v>
      </c>
      <c r="H1038" s="5">
        <f>2041.8-H1039</f>
        <v>1020.9</v>
      </c>
      <c r="I1038" s="5">
        <f>2041.8-I1039</f>
        <v>1020.9</v>
      </c>
    </row>
    <row r="1039" spans="1:9" s="92" customFormat="1">
      <c r="A1039" s="182" t="s">
        <v>10</v>
      </c>
      <c r="B1039" s="129"/>
      <c r="C1039" s="129" t="s">
        <v>47</v>
      </c>
      <c r="D1039" s="129" t="s">
        <v>24</v>
      </c>
      <c r="E1039" s="30" t="s">
        <v>392</v>
      </c>
      <c r="F1039" s="3" t="s">
        <v>36</v>
      </c>
      <c r="G1039" s="5">
        <v>500</v>
      </c>
      <c r="H1039" s="5">
        <f>2041.8/2</f>
        <v>1020.9</v>
      </c>
      <c r="I1039" s="5">
        <f>2041.8/2</f>
        <v>1020.9</v>
      </c>
    </row>
    <row r="1040" spans="1:9" ht="31.5">
      <c r="A1040" s="183" t="s">
        <v>382</v>
      </c>
      <c r="B1040" s="3"/>
      <c r="C1040" s="3" t="s">
        <v>47</v>
      </c>
      <c r="D1040" s="3" t="s">
        <v>24</v>
      </c>
      <c r="E1040" s="20" t="s">
        <v>406</v>
      </c>
      <c r="F1040" s="3"/>
      <c r="G1040" s="5">
        <f>G1041</f>
        <v>375</v>
      </c>
      <c r="H1040" s="5">
        <f t="shared" ref="H1040:I1041" si="448">H1041</f>
        <v>300</v>
      </c>
      <c r="I1040" s="5">
        <f t="shared" si="448"/>
        <v>600</v>
      </c>
    </row>
    <row r="1041" spans="1:9">
      <c r="A1041" s="183" t="s">
        <v>18</v>
      </c>
      <c r="B1041" s="3"/>
      <c r="C1041" s="3" t="s">
        <v>47</v>
      </c>
      <c r="D1041" s="3" t="s">
        <v>24</v>
      </c>
      <c r="E1041" s="20" t="s">
        <v>606</v>
      </c>
      <c r="F1041" s="3"/>
      <c r="G1041" s="5">
        <f>G1042</f>
        <v>375</v>
      </c>
      <c r="H1041" s="5">
        <f t="shared" si="448"/>
        <v>300</v>
      </c>
      <c r="I1041" s="5">
        <f t="shared" si="448"/>
        <v>600</v>
      </c>
    </row>
    <row r="1042" spans="1:9" ht="31.5">
      <c r="A1042" s="183" t="s">
        <v>90</v>
      </c>
      <c r="B1042" s="3"/>
      <c r="C1042" s="3" t="s">
        <v>47</v>
      </c>
      <c r="D1042" s="3" t="s">
        <v>24</v>
      </c>
      <c r="E1042" s="20" t="s">
        <v>606</v>
      </c>
      <c r="F1042" s="3" t="s">
        <v>49</v>
      </c>
      <c r="G1042" s="5">
        <v>375</v>
      </c>
      <c r="H1042" s="5">
        <v>300</v>
      </c>
      <c r="I1042" s="5">
        <v>600</v>
      </c>
    </row>
    <row r="1043" spans="1:9" ht="47.25">
      <c r="A1043" s="183" t="s">
        <v>823</v>
      </c>
      <c r="B1043" s="3"/>
      <c r="C1043" s="3" t="s">
        <v>47</v>
      </c>
      <c r="D1043" s="3" t="s">
        <v>24</v>
      </c>
      <c r="E1043" s="20" t="s">
        <v>383</v>
      </c>
      <c r="F1043" s="3"/>
      <c r="G1043" s="5">
        <f>G1044</f>
        <v>2000</v>
      </c>
      <c r="H1043" s="5">
        <f t="shared" ref="H1043:I1044" si="449">H1044</f>
        <v>200</v>
      </c>
      <c r="I1043" s="5">
        <f t="shared" si="449"/>
        <v>500</v>
      </c>
    </row>
    <row r="1044" spans="1:9">
      <c r="A1044" s="183" t="s">
        <v>18</v>
      </c>
      <c r="B1044" s="3"/>
      <c r="C1044" s="3" t="s">
        <v>47</v>
      </c>
      <c r="D1044" s="3" t="s">
        <v>24</v>
      </c>
      <c r="E1044" s="20" t="s">
        <v>384</v>
      </c>
      <c r="F1044" s="3"/>
      <c r="G1044" s="5">
        <f>G1045</f>
        <v>2000</v>
      </c>
      <c r="H1044" s="5">
        <f t="shared" si="449"/>
        <v>200</v>
      </c>
      <c r="I1044" s="5">
        <f t="shared" si="449"/>
        <v>500</v>
      </c>
    </row>
    <row r="1045" spans="1:9" ht="31.5">
      <c r="A1045" s="183" t="s">
        <v>90</v>
      </c>
      <c r="B1045" s="3"/>
      <c r="C1045" s="3" t="s">
        <v>47</v>
      </c>
      <c r="D1045" s="3" t="s">
        <v>24</v>
      </c>
      <c r="E1045" s="20" t="s">
        <v>384</v>
      </c>
      <c r="F1045" s="3" t="s">
        <v>49</v>
      </c>
      <c r="G1045" s="5">
        <v>2000</v>
      </c>
      <c r="H1045" s="5">
        <v>200</v>
      </c>
      <c r="I1045" s="5">
        <v>500</v>
      </c>
    </row>
    <row r="1046" spans="1:9" ht="63">
      <c r="A1046" s="208" t="s">
        <v>769</v>
      </c>
      <c r="B1046" s="3"/>
      <c r="C1046" s="3" t="s">
        <v>47</v>
      </c>
      <c r="D1046" s="3" t="s">
        <v>24</v>
      </c>
      <c r="E1046" s="20" t="s">
        <v>386</v>
      </c>
      <c r="F1046" s="3"/>
      <c r="G1046" s="5">
        <f>G1047</f>
        <v>300</v>
      </c>
      <c r="H1046" s="5"/>
      <c r="I1046" s="5"/>
    </row>
    <row r="1047" spans="1:9">
      <c r="A1047" s="222" t="s">
        <v>18</v>
      </c>
      <c r="B1047" s="3"/>
      <c r="C1047" s="3" t="s">
        <v>47</v>
      </c>
      <c r="D1047" s="3" t="s">
        <v>24</v>
      </c>
      <c r="E1047" s="20" t="s">
        <v>387</v>
      </c>
      <c r="F1047" s="3"/>
      <c r="G1047" s="5">
        <f>G1048</f>
        <v>300</v>
      </c>
      <c r="H1047" s="5"/>
      <c r="I1047" s="5"/>
    </row>
    <row r="1048" spans="1:9" ht="31.5">
      <c r="A1048" s="222" t="s">
        <v>90</v>
      </c>
      <c r="B1048" s="3"/>
      <c r="C1048" s="3" t="s">
        <v>47</v>
      </c>
      <c r="D1048" s="3" t="s">
        <v>24</v>
      </c>
      <c r="E1048" s="20" t="s">
        <v>387</v>
      </c>
      <c r="F1048" s="3" t="s">
        <v>49</v>
      </c>
      <c r="G1048" s="5">
        <v>300</v>
      </c>
      <c r="H1048" s="5"/>
      <c r="I1048" s="5"/>
    </row>
    <row r="1049" spans="1:9" ht="31.5">
      <c r="A1049" s="183" t="s">
        <v>371</v>
      </c>
      <c r="B1049" s="3"/>
      <c r="C1049" s="3" t="s">
        <v>47</v>
      </c>
      <c r="D1049" s="3" t="s">
        <v>24</v>
      </c>
      <c r="E1049" s="20" t="s">
        <v>372</v>
      </c>
      <c r="F1049" s="3"/>
      <c r="G1049" s="5">
        <f>G1050</f>
        <v>0</v>
      </c>
      <c r="H1049" s="5">
        <f>H1050</f>
        <v>0</v>
      </c>
      <c r="I1049" s="5">
        <f>I1050</f>
        <v>0</v>
      </c>
    </row>
    <row r="1050" spans="1:9" ht="31.5">
      <c r="A1050" s="183" t="s">
        <v>90</v>
      </c>
      <c r="B1050" s="3"/>
      <c r="C1050" s="3" t="s">
        <v>47</v>
      </c>
      <c r="D1050" s="3" t="s">
        <v>24</v>
      </c>
      <c r="E1050" s="20" t="s">
        <v>372</v>
      </c>
      <c r="F1050" s="3" t="s">
        <v>49</v>
      </c>
      <c r="G1050" s="5"/>
      <c r="H1050" s="5"/>
      <c r="I1050" s="5"/>
    </row>
    <row r="1051" spans="1:9">
      <c r="A1051" s="183" t="s">
        <v>393</v>
      </c>
      <c r="B1051" s="3"/>
      <c r="C1051" s="3" t="s">
        <v>47</v>
      </c>
      <c r="D1051" s="3" t="s">
        <v>47</v>
      </c>
      <c r="E1051" s="3"/>
      <c r="F1051" s="3"/>
      <c r="G1051" s="5">
        <f>SUM(G1057+G1072)+G1052</f>
        <v>1101.5</v>
      </c>
      <c r="H1051" s="5">
        <f t="shared" ref="H1051:I1051" si="450">SUM(H1057+H1072)+H1052</f>
        <v>5101.5</v>
      </c>
      <c r="I1051" s="5">
        <f t="shared" si="450"/>
        <v>8801.7999999999993</v>
      </c>
    </row>
    <row r="1052" spans="1:9" s="92" customFormat="1" ht="31.5">
      <c r="A1052" s="84" t="s">
        <v>850</v>
      </c>
      <c r="B1052" s="93"/>
      <c r="C1052" s="89" t="s">
        <v>47</v>
      </c>
      <c r="D1052" s="89" t="s">
        <v>47</v>
      </c>
      <c r="E1052" s="90" t="s">
        <v>661</v>
      </c>
      <c r="F1052" s="90"/>
      <c r="G1052" s="91">
        <f t="shared" ref="G1052:I1053" si="451">G1053</f>
        <v>253</v>
      </c>
      <c r="H1052" s="91">
        <f t="shared" si="451"/>
        <v>253</v>
      </c>
      <c r="I1052" s="91">
        <f t="shared" si="451"/>
        <v>253</v>
      </c>
    </row>
    <row r="1053" spans="1:9">
      <c r="A1053" s="183" t="s">
        <v>147</v>
      </c>
      <c r="B1053" s="184"/>
      <c r="C1053" s="184" t="s">
        <v>47</v>
      </c>
      <c r="D1053" s="184" t="s">
        <v>47</v>
      </c>
      <c r="E1053" s="184" t="s">
        <v>662</v>
      </c>
      <c r="F1053" s="184"/>
      <c r="G1053" s="7">
        <f t="shared" si="451"/>
        <v>253</v>
      </c>
      <c r="H1053" s="7">
        <f t="shared" si="451"/>
        <v>253</v>
      </c>
      <c r="I1053" s="7">
        <f t="shared" si="451"/>
        <v>253</v>
      </c>
    </row>
    <row r="1054" spans="1:9" ht="47.25">
      <c r="A1054" s="183" t="s">
        <v>750</v>
      </c>
      <c r="B1054" s="184"/>
      <c r="C1054" s="184" t="s">
        <v>47</v>
      </c>
      <c r="D1054" s="184" t="s">
        <v>47</v>
      </c>
      <c r="E1054" s="184" t="s">
        <v>663</v>
      </c>
      <c r="F1054" s="184"/>
      <c r="G1054" s="7">
        <f t="shared" ref="G1054:I1055" si="452">SUM(G1055)</f>
        <v>253</v>
      </c>
      <c r="H1054" s="7">
        <f t="shared" si="452"/>
        <v>253</v>
      </c>
      <c r="I1054" s="7">
        <f t="shared" si="452"/>
        <v>253</v>
      </c>
    </row>
    <row r="1055" spans="1:9">
      <c r="A1055" s="183" t="s">
        <v>204</v>
      </c>
      <c r="B1055" s="184"/>
      <c r="C1055" s="184" t="s">
        <v>47</v>
      </c>
      <c r="D1055" s="184" t="s">
        <v>47</v>
      </c>
      <c r="E1055" s="184" t="s">
        <v>664</v>
      </c>
      <c r="F1055" s="184"/>
      <c r="G1055" s="7">
        <f t="shared" si="452"/>
        <v>253</v>
      </c>
      <c r="H1055" s="7">
        <f t="shared" si="452"/>
        <v>253</v>
      </c>
      <c r="I1055" s="7">
        <f t="shared" si="452"/>
        <v>253</v>
      </c>
    </row>
    <row r="1056" spans="1:9" ht="31.5">
      <c r="A1056" s="183" t="s">
        <v>22</v>
      </c>
      <c r="B1056" s="184"/>
      <c r="C1056" s="184" t="s">
        <v>47</v>
      </c>
      <c r="D1056" s="184" t="s">
        <v>47</v>
      </c>
      <c r="E1056" s="184" t="s">
        <v>664</v>
      </c>
      <c r="F1056" s="184" t="s">
        <v>32</v>
      </c>
      <c r="G1056" s="7">
        <v>253</v>
      </c>
      <c r="H1056" s="7">
        <v>253</v>
      </c>
      <c r="I1056" s="7">
        <v>253</v>
      </c>
    </row>
    <row r="1057" spans="1:9" s="92" customFormat="1" ht="31.5">
      <c r="A1057" s="84" t="s">
        <v>722</v>
      </c>
      <c r="B1057" s="93"/>
      <c r="C1057" s="89" t="s">
        <v>47</v>
      </c>
      <c r="D1057" s="89" t="s">
        <v>47</v>
      </c>
      <c r="E1057" s="90" t="s">
        <v>236</v>
      </c>
      <c r="F1057" s="90"/>
      <c r="G1057" s="91">
        <f>G1058+G1064</f>
        <v>670</v>
      </c>
      <c r="H1057" s="91">
        <f t="shared" ref="H1057:I1057" si="453">H1058+H1064</f>
        <v>4670</v>
      </c>
      <c r="I1057" s="91">
        <f t="shared" si="453"/>
        <v>8370.2999999999993</v>
      </c>
    </row>
    <row r="1058" spans="1:9">
      <c r="A1058" s="183" t="s">
        <v>146</v>
      </c>
      <c r="B1058" s="3"/>
      <c r="C1058" s="3" t="s">
        <v>47</v>
      </c>
      <c r="D1058" s="3" t="s">
        <v>47</v>
      </c>
      <c r="E1058" s="20" t="s">
        <v>373</v>
      </c>
      <c r="F1058" s="3"/>
      <c r="G1058" s="5">
        <f>G1059</f>
        <v>420</v>
      </c>
      <c r="H1058" s="5">
        <f t="shared" ref="H1058:I1058" si="454">H1059</f>
        <v>420</v>
      </c>
      <c r="I1058" s="5">
        <f t="shared" si="454"/>
        <v>420</v>
      </c>
    </row>
    <row r="1059" spans="1:9" ht="22.5" customHeight="1">
      <c r="A1059" s="183" t="s">
        <v>619</v>
      </c>
      <c r="B1059" s="3"/>
      <c r="C1059" s="3" t="s">
        <v>47</v>
      </c>
      <c r="D1059" s="3" t="s">
        <v>47</v>
      </c>
      <c r="E1059" s="20" t="s">
        <v>620</v>
      </c>
      <c r="F1059" s="3"/>
      <c r="G1059" s="5">
        <f>G1060</f>
        <v>420</v>
      </c>
      <c r="H1059" s="5">
        <f t="shared" ref="H1059:I1059" si="455">H1060</f>
        <v>420</v>
      </c>
      <c r="I1059" s="5">
        <f t="shared" si="455"/>
        <v>420</v>
      </c>
    </row>
    <row r="1060" spans="1:9">
      <c r="A1060" s="183" t="s">
        <v>398</v>
      </c>
      <c r="B1060" s="3"/>
      <c r="C1060" s="3" t="s">
        <v>47</v>
      </c>
      <c r="D1060" s="3" t="s">
        <v>47</v>
      </c>
      <c r="E1060" s="3" t="s">
        <v>621</v>
      </c>
      <c r="F1060" s="3"/>
      <c r="G1060" s="5">
        <f>G1061+G1062</f>
        <v>420</v>
      </c>
      <c r="H1060" s="5">
        <f t="shared" ref="H1060:I1060" si="456">H1061+H1062</f>
        <v>420</v>
      </c>
      <c r="I1060" s="5">
        <f t="shared" si="456"/>
        <v>420</v>
      </c>
    </row>
    <row r="1061" spans="1:9" ht="31.5">
      <c r="A1061" s="183" t="s">
        <v>22</v>
      </c>
      <c r="B1061" s="3"/>
      <c r="C1061" s="3" t="s">
        <v>47</v>
      </c>
      <c r="D1061" s="3" t="s">
        <v>47</v>
      </c>
      <c r="E1061" s="3" t="s">
        <v>621</v>
      </c>
      <c r="F1061" s="3" t="s">
        <v>32</v>
      </c>
      <c r="G1061" s="5">
        <v>320</v>
      </c>
      <c r="H1061" s="5">
        <v>370</v>
      </c>
      <c r="I1061" s="5">
        <v>370</v>
      </c>
    </row>
    <row r="1062" spans="1:9">
      <c r="A1062" s="183" t="s">
        <v>19</v>
      </c>
      <c r="B1062" s="3"/>
      <c r="C1062" s="3" t="s">
        <v>47</v>
      </c>
      <c r="D1062" s="3" t="s">
        <v>47</v>
      </c>
      <c r="E1062" s="3" t="s">
        <v>621</v>
      </c>
      <c r="F1062" s="3" t="s">
        <v>39</v>
      </c>
      <c r="G1062" s="5">
        <v>100</v>
      </c>
      <c r="H1062" s="5">
        <v>50</v>
      </c>
      <c r="I1062" s="5">
        <v>50</v>
      </c>
    </row>
    <row r="1063" spans="1:9">
      <c r="A1063" s="183" t="s">
        <v>147</v>
      </c>
      <c r="B1063" s="3"/>
      <c r="C1063" s="3" t="s">
        <v>47</v>
      </c>
      <c r="D1063" s="3" t="s">
        <v>47</v>
      </c>
      <c r="E1063" s="3" t="s">
        <v>361</v>
      </c>
      <c r="F1063" s="3"/>
      <c r="G1063" s="5">
        <f>G1064</f>
        <v>250</v>
      </c>
      <c r="H1063" s="5">
        <f t="shared" ref="H1063:I1063" si="457">H1064</f>
        <v>4250</v>
      </c>
      <c r="I1063" s="5">
        <f t="shared" si="457"/>
        <v>7950.2999999999993</v>
      </c>
    </row>
    <row r="1064" spans="1:9" ht="47.25">
      <c r="A1064" s="183" t="s">
        <v>823</v>
      </c>
      <c r="B1064" s="3"/>
      <c r="C1064" s="3" t="s">
        <v>47</v>
      </c>
      <c r="D1064" s="184" t="s">
        <v>47</v>
      </c>
      <c r="E1064" s="3" t="s">
        <v>383</v>
      </c>
      <c r="F1064" s="184"/>
      <c r="G1064" s="5">
        <f>G1065+G1068</f>
        <v>250</v>
      </c>
      <c r="H1064" s="5">
        <f t="shared" ref="H1064:I1064" si="458">H1065+H1068</f>
        <v>4250</v>
      </c>
      <c r="I1064" s="5">
        <f t="shared" si="458"/>
        <v>7950.2999999999993</v>
      </c>
    </row>
    <row r="1065" spans="1:9">
      <c r="A1065" s="183" t="s">
        <v>18</v>
      </c>
      <c r="B1065" s="20"/>
      <c r="C1065" s="3" t="s">
        <v>47</v>
      </c>
      <c r="D1065" s="3" t="s">
        <v>47</v>
      </c>
      <c r="E1065" s="3" t="s">
        <v>384</v>
      </c>
      <c r="F1065" s="3"/>
      <c r="G1065" s="5">
        <f>SUM(G1066:G1067)</f>
        <v>250</v>
      </c>
      <c r="H1065" s="5">
        <f t="shared" ref="H1065:I1065" si="459">H1066</f>
        <v>250</v>
      </c>
      <c r="I1065" s="5">
        <f t="shared" si="459"/>
        <v>500</v>
      </c>
    </row>
    <row r="1066" spans="1:9" ht="31.5">
      <c r="A1066" s="183" t="s">
        <v>22</v>
      </c>
      <c r="B1066" s="20"/>
      <c r="C1066" s="3" t="s">
        <v>47</v>
      </c>
      <c r="D1066" s="3" t="s">
        <v>47</v>
      </c>
      <c r="E1066" s="3" t="s">
        <v>384</v>
      </c>
      <c r="F1066" s="3" t="s">
        <v>32</v>
      </c>
      <c r="G1066" s="5">
        <v>235</v>
      </c>
      <c r="H1066" s="5">
        <v>250</v>
      </c>
      <c r="I1066" s="5">
        <v>500</v>
      </c>
    </row>
    <row r="1067" spans="1:9">
      <c r="A1067" s="183" t="s">
        <v>19</v>
      </c>
      <c r="B1067" s="20"/>
      <c r="C1067" s="3" t="s">
        <v>47</v>
      </c>
      <c r="D1067" s="3" t="s">
        <v>47</v>
      </c>
      <c r="E1067" s="3" t="s">
        <v>384</v>
      </c>
      <c r="F1067" s="3" t="s">
        <v>39</v>
      </c>
      <c r="G1067" s="5">
        <v>15</v>
      </c>
      <c r="H1067" s="5">
        <v>0</v>
      </c>
      <c r="I1067" s="5">
        <v>0</v>
      </c>
    </row>
    <row r="1068" spans="1:9">
      <c r="A1068" s="183" t="s">
        <v>824</v>
      </c>
      <c r="B1068" s="20"/>
      <c r="C1068" s="3" t="s">
        <v>47</v>
      </c>
      <c r="D1068" s="3" t="s">
        <v>47</v>
      </c>
      <c r="E1068" s="3" t="s">
        <v>622</v>
      </c>
      <c r="F1068" s="3"/>
      <c r="G1068" s="5">
        <f>G1069+G1070+G1071</f>
        <v>0</v>
      </c>
      <c r="H1068" s="5">
        <f t="shared" ref="H1068:I1068" si="460">H1069+H1070+H1071</f>
        <v>4000</v>
      </c>
      <c r="I1068" s="5">
        <f t="shared" si="460"/>
        <v>7450.2999999999993</v>
      </c>
    </row>
    <row r="1069" spans="1:9" ht="47.25">
      <c r="A1069" s="2" t="s">
        <v>21</v>
      </c>
      <c r="B1069" s="20"/>
      <c r="C1069" s="3" t="s">
        <v>47</v>
      </c>
      <c r="D1069" s="3" t="s">
        <v>47</v>
      </c>
      <c r="E1069" s="3" t="s">
        <v>622</v>
      </c>
      <c r="F1069" s="3" t="s">
        <v>31</v>
      </c>
      <c r="G1069" s="5"/>
      <c r="H1069" s="5">
        <v>4000</v>
      </c>
      <c r="I1069" s="5">
        <v>6191.7</v>
      </c>
    </row>
    <row r="1070" spans="1:9" ht="31.5">
      <c r="A1070" s="183" t="s">
        <v>22</v>
      </c>
      <c r="B1070" s="20"/>
      <c r="C1070" s="3" t="s">
        <v>47</v>
      </c>
      <c r="D1070" s="3" t="s">
        <v>47</v>
      </c>
      <c r="E1070" s="3" t="s">
        <v>622</v>
      </c>
      <c r="F1070" s="3" t="s">
        <v>32</v>
      </c>
      <c r="G1070" s="5"/>
      <c r="H1070" s="5"/>
      <c r="I1070" s="5">
        <v>1258.5999999999999</v>
      </c>
    </row>
    <row r="1071" spans="1:9" ht="31.5" hidden="1">
      <c r="A1071" s="183" t="s">
        <v>90</v>
      </c>
      <c r="B1071" s="20"/>
      <c r="C1071" s="3" t="s">
        <v>47</v>
      </c>
      <c r="D1071" s="3" t="s">
        <v>47</v>
      </c>
      <c r="E1071" s="3" t="s">
        <v>622</v>
      </c>
      <c r="F1071" s="3" t="s">
        <v>49</v>
      </c>
      <c r="G1071" s="5">
        <v>0</v>
      </c>
      <c r="H1071" s="5">
        <v>0</v>
      </c>
      <c r="I1071" s="5">
        <v>0</v>
      </c>
    </row>
    <row r="1072" spans="1:9" s="92" customFormat="1" ht="47.25">
      <c r="A1072" s="84" t="s">
        <v>713</v>
      </c>
      <c r="B1072" s="93"/>
      <c r="C1072" s="89" t="s">
        <v>47</v>
      </c>
      <c r="D1072" s="89" t="s">
        <v>47</v>
      </c>
      <c r="E1072" s="90" t="s">
        <v>237</v>
      </c>
      <c r="F1072" s="90"/>
      <c r="G1072" s="91">
        <f>G1073</f>
        <v>178.5</v>
      </c>
      <c r="H1072" s="91">
        <f t="shared" ref="H1072:I1072" si="461">H1073</f>
        <v>178.5</v>
      </c>
      <c r="I1072" s="91">
        <f t="shared" si="461"/>
        <v>178.5</v>
      </c>
    </row>
    <row r="1073" spans="1:9">
      <c r="A1073" s="183" t="s">
        <v>147</v>
      </c>
      <c r="B1073" s="184"/>
      <c r="C1073" s="184" t="s">
        <v>47</v>
      </c>
      <c r="D1073" s="184" t="s">
        <v>47</v>
      </c>
      <c r="E1073" s="184" t="s">
        <v>394</v>
      </c>
      <c r="F1073" s="184"/>
      <c r="G1073" s="7">
        <f>G1074</f>
        <v>178.5</v>
      </c>
      <c r="H1073" s="7">
        <f t="shared" ref="H1073:I1073" si="462">H1074</f>
        <v>178.5</v>
      </c>
      <c r="I1073" s="7">
        <f t="shared" si="462"/>
        <v>178.5</v>
      </c>
    </row>
    <row r="1074" spans="1:9" ht="31.5">
      <c r="A1074" s="183" t="s">
        <v>395</v>
      </c>
      <c r="B1074" s="184"/>
      <c r="C1074" s="184" t="s">
        <v>47</v>
      </c>
      <c r="D1074" s="184" t="s">
        <v>47</v>
      </c>
      <c r="E1074" s="184" t="s">
        <v>396</v>
      </c>
      <c r="F1074" s="184"/>
      <c r="G1074" s="7">
        <f>G1075</f>
        <v>178.5</v>
      </c>
      <c r="H1074" s="7">
        <f>H1075</f>
        <v>178.5</v>
      </c>
      <c r="I1074" s="7">
        <f>I1075</f>
        <v>178.5</v>
      </c>
    </row>
    <row r="1075" spans="1:9">
      <c r="A1075" s="183" t="s">
        <v>18</v>
      </c>
      <c r="B1075" s="184"/>
      <c r="C1075" s="184" t="s">
        <v>47</v>
      </c>
      <c r="D1075" s="184" t="s">
        <v>47</v>
      </c>
      <c r="E1075" s="184" t="s">
        <v>397</v>
      </c>
      <c r="F1075" s="184"/>
      <c r="G1075" s="7">
        <f>G1076</f>
        <v>178.5</v>
      </c>
      <c r="H1075" s="7">
        <f t="shared" ref="H1075:I1075" si="463">H1076</f>
        <v>178.5</v>
      </c>
      <c r="I1075" s="7">
        <f t="shared" si="463"/>
        <v>178.5</v>
      </c>
    </row>
    <row r="1076" spans="1:9" ht="31.5">
      <c r="A1076" s="183" t="s">
        <v>22</v>
      </c>
      <c r="B1076" s="184"/>
      <c r="C1076" s="184" t="s">
        <v>47</v>
      </c>
      <c r="D1076" s="184" t="s">
        <v>47</v>
      </c>
      <c r="E1076" s="184" t="s">
        <v>397</v>
      </c>
      <c r="F1076" s="184" t="s">
        <v>32</v>
      </c>
      <c r="G1076" s="7">
        <v>178.5</v>
      </c>
      <c r="H1076" s="7">
        <v>178.5</v>
      </c>
      <c r="I1076" s="7">
        <v>178.5</v>
      </c>
    </row>
    <row r="1077" spans="1:9">
      <c r="A1077" s="183" t="s">
        <v>74</v>
      </c>
      <c r="B1077" s="3"/>
      <c r="C1077" s="3" t="s">
        <v>47</v>
      </c>
      <c r="D1077" s="3" t="s">
        <v>64</v>
      </c>
      <c r="E1077" s="3"/>
      <c r="F1077" s="3"/>
      <c r="G1077" s="5">
        <f>G1078</f>
        <v>158229.29999999999</v>
      </c>
      <c r="H1077" s="5">
        <f t="shared" ref="H1077:I1077" si="464">H1078</f>
        <v>146861.09999999998</v>
      </c>
      <c r="I1077" s="5">
        <f t="shared" si="464"/>
        <v>157091.5</v>
      </c>
    </row>
    <row r="1078" spans="1:9" s="92" customFormat="1" ht="31.5">
      <c r="A1078" s="84" t="s">
        <v>722</v>
      </c>
      <c r="B1078" s="93"/>
      <c r="C1078" s="89" t="s">
        <v>47</v>
      </c>
      <c r="D1078" s="89" t="s">
        <v>64</v>
      </c>
      <c r="E1078" s="90" t="s">
        <v>236</v>
      </c>
      <c r="F1078" s="90"/>
      <c r="G1078" s="91">
        <f>G1083+G1087+G1079</f>
        <v>158229.29999999999</v>
      </c>
      <c r="H1078" s="91">
        <f t="shared" ref="H1078:I1078" si="465">H1083+H1087+H1079</f>
        <v>146861.09999999998</v>
      </c>
      <c r="I1078" s="91">
        <f t="shared" si="465"/>
        <v>157091.5</v>
      </c>
    </row>
    <row r="1079" spans="1:9" s="92" customFormat="1">
      <c r="A1079" s="215" t="s">
        <v>146</v>
      </c>
      <c r="B1079" s="93"/>
      <c r="C1079" s="3" t="s">
        <v>47</v>
      </c>
      <c r="D1079" s="66" t="s">
        <v>64</v>
      </c>
      <c r="E1079" s="20" t="s">
        <v>373</v>
      </c>
      <c r="F1079" s="90"/>
      <c r="G1079" s="7">
        <f>G1080</f>
        <v>1000</v>
      </c>
      <c r="H1079" s="7">
        <f t="shared" ref="H1079:I1081" si="466">H1080</f>
        <v>0</v>
      </c>
      <c r="I1079" s="7">
        <f t="shared" si="466"/>
        <v>0</v>
      </c>
    </row>
    <row r="1080" spans="1:9" s="92" customFormat="1">
      <c r="A1080" s="215" t="s">
        <v>885</v>
      </c>
      <c r="B1080" s="93"/>
      <c r="C1080" s="3" t="s">
        <v>47</v>
      </c>
      <c r="D1080" s="66" t="s">
        <v>64</v>
      </c>
      <c r="E1080" s="20" t="s">
        <v>887</v>
      </c>
      <c r="F1080" s="90"/>
      <c r="G1080" s="7">
        <f>G1081</f>
        <v>1000</v>
      </c>
      <c r="H1080" s="7">
        <f t="shared" si="466"/>
        <v>0</v>
      </c>
      <c r="I1080" s="7">
        <f t="shared" si="466"/>
        <v>0</v>
      </c>
    </row>
    <row r="1081" spans="1:9" s="92" customFormat="1">
      <c r="A1081" s="215" t="s">
        <v>886</v>
      </c>
      <c r="B1081" s="93"/>
      <c r="C1081" s="3" t="s">
        <v>47</v>
      </c>
      <c r="D1081" s="66" t="s">
        <v>64</v>
      </c>
      <c r="E1081" s="20" t="s">
        <v>888</v>
      </c>
      <c r="F1081" s="90"/>
      <c r="G1081" s="7">
        <f>G1082</f>
        <v>1000</v>
      </c>
      <c r="H1081" s="7">
        <f t="shared" si="466"/>
        <v>0</v>
      </c>
      <c r="I1081" s="7">
        <f t="shared" si="466"/>
        <v>0</v>
      </c>
    </row>
    <row r="1082" spans="1:9" s="92" customFormat="1" ht="31.5">
      <c r="A1082" s="215" t="s">
        <v>22</v>
      </c>
      <c r="B1082" s="93"/>
      <c r="C1082" s="3" t="s">
        <v>47</v>
      </c>
      <c r="D1082" s="66" t="s">
        <v>64</v>
      </c>
      <c r="E1082" s="20" t="s">
        <v>888</v>
      </c>
      <c r="F1082" s="20">
        <v>200</v>
      </c>
      <c r="G1082" s="91">
        <v>1000</v>
      </c>
      <c r="H1082" s="91"/>
      <c r="I1082" s="91"/>
    </row>
    <row r="1083" spans="1:9">
      <c r="A1083" s="183" t="s">
        <v>599</v>
      </c>
      <c r="B1083" s="3"/>
      <c r="C1083" s="3" t="s">
        <v>47</v>
      </c>
      <c r="D1083" s="66" t="s">
        <v>64</v>
      </c>
      <c r="E1083" s="20" t="s">
        <v>600</v>
      </c>
      <c r="F1083" s="184"/>
      <c r="G1083" s="7">
        <f>G1084</f>
        <v>1270.5</v>
      </c>
      <c r="H1083" s="7">
        <f t="shared" ref="H1083:I1083" si="467">H1084</f>
        <v>1270.5</v>
      </c>
      <c r="I1083" s="7">
        <f t="shared" si="467"/>
        <v>1270.5</v>
      </c>
    </row>
    <row r="1084" spans="1:9" ht="31.5">
      <c r="A1084" s="183" t="s">
        <v>624</v>
      </c>
      <c r="B1084" s="3"/>
      <c r="C1084" s="3" t="s">
        <v>47</v>
      </c>
      <c r="D1084" s="3" t="s">
        <v>64</v>
      </c>
      <c r="E1084" s="18" t="s">
        <v>601</v>
      </c>
      <c r="F1084" s="3"/>
      <c r="G1084" s="7">
        <f>G1085</f>
        <v>1270.5</v>
      </c>
      <c r="H1084" s="7">
        <f t="shared" ref="H1084:I1084" si="468">H1085</f>
        <v>1270.5</v>
      </c>
      <c r="I1084" s="7">
        <f t="shared" si="468"/>
        <v>1270.5</v>
      </c>
    </row>
    <row r="1085" spans="1:9" ht="22.5" customHeight="1">
      <c r="A1085" s="183" t="s">
        <v>404</v>
      </c>
      <c r="B1085" s="3"/>
      <c r="C1085" s="3" t="s">
        <v>47</v>
      </c>
      <c r="D1085" s="184" t="s">
        <v>64</v>
      </c>
      <c r="E1085" s="3" t="s">
        <v>825</v>
      </c>
      <c r="F1085" s="184"/>
      <c r="G1085" s="5">
        <f>G1086</f>
        <v>1270.5</v>
      </c>
      <c r="H1085" s="5">
        <f t="shared" ref="H1085:I1085" si="469">H1086</f>
        <v>1270.5</v>
      </c>
      <c r="I1085" s="5">
        <f t="shared" si="469"/>
        <v>1270.5</v>
      </c>
    </row>
    <row r="1086" spans="1:9">
      <c r="A1086" s="183" t="s">
        <v>10</v>
      </c>
      <c r="B1086" s="3"/>
      <c r="C1086" s="3" t="s">
        <v>47</v>
      </c>
      <c r="D1086" s="184" t="s">
        <v>64</v>
      </c>
      <c r="E1086" s="3" t="s">
        <v>825</v>
      </c>
      <c r="F1086" s="184" t="s">
        <v>36</v>
      </c>
      <c r="G1086" s="5">
        <v>1270.5</v>
      </c>
      <c r="H1086" s="5">
        <v>1270.5</v>
      </c>
      <c r="I1086" s="5">
        <v>1270.5</v>
      </c>
    </row>
    <row r="1087" spans="1:9">
      <c r="A1087" s="65" t="s">
        <v>143</v>
      </c>
      <c r="B1087" s="184"/>
      <c r="C1087" s="184" t="s">
        <v>47</v>
      </c>
      <c r="D1087" s="184" t="s">
        <v>64</v>
      </c>
      <c r="E1087" s="20" t="s">
        <v>361</v>
      </c>
      <c r="F1087" s="20"/>
      <c r="G1087" s="7">
        <f>G1088+G1100+G1104+G1107+G1134</f>
        <v>155958.79999999999</v>
      </c>
      <c r="H1087" s="7">
        <f t="shared" ref="H1087:I1087" si="470">H1088+H1100+H1104+H1107</f>
        <v>145590.59999999998</v>
      </c>
      <c r="I1087" s="7">
        <f t="shared" si="470"/>
        <v>155821</v>
      </c>
    </row>
    <row r="1088" spans="1:9" ht="31.5">
      <c r="A1088" s="183" t="s">
        <v>618</v>
      </c>
      <c r="B1088" s="70"/>
      <c r="C1088" s="70" t="s">
        <v>47</v>
      </c>
      <c r="D1088" s="70" t="s">
        <v>64</v>
      </c>
      <c r="E1088" s="139" t="s">
        <v>362</v>
      </c>
      <c r="F1088" s="70"/>
      <c r="G1088" s="71">
        <f>G1092+G1096+G1089</f>
        <v>39706.200000000004</v>
      </c>
      <c r="H1088" s="71">
        <f t="shared" ref="H1088:I1088" si="471">H1092+H1096+H1089</f>
        <v>25218.3</v>
      </c>
      <c r="I1088" s="71">
        <f t="shared" si="471"/>
        <v>27523</v>
      </c>
    </row>
    <row r="1089" spans="1:9" ht="63">
      <c r="A1089" s="182" t="s">
        <v>623</v>
      </c>
      <c r="B1089" s="129"/>
      <c r="C1089" s="129" t="s">
        <v>47</v>
      </c>
      <c r="D1089" s="129" t="s">
        <v>64</v>
      </c>
      <c r="E1089" s="30" t="s">
        <v>826</v>
      </c>
      <c r="F1089" s="3"/>
      <c r="G1089" s="5">
        <f>G1090+G1091</f>
        <v>5947.4000000000005</v>
      </c>
      <c r="H1089" s="5">
        <f t="shared" ref="H1089:I1089" si="472">H1090+H1091</f>
        <v>5962.7</v>
      </c>
      <c r="I1089" s="5">
        <f t="shared" si="472"/>
        <v>5978.7</v>
      </c>
    </row>
    <row r="1090" spans="1:9" ht="47.25">
      <c r="A1090" s="182" t="s">
        <v>21</v>
      </c>
      <c r="B1090" s="129"/>
      <c r="C1090" s="129" t="s">
        <v>47</v>
      </c>
      <c r="D1090" s="129" t="s">
        <v>64</v>
      </c>
      <c r="E1090" s="30" t="s">
        <v>826</v>
      </c>
      <c r="F1090" s="3" t="s">
        <v>31</v>
      </c>
      <c r="G1090" s="7">
        <v>5610.1</v>
      </c>
      <c r="H1090" s="7">
        <f>5625.5-0.1</f>
        <v>5625.4</v>
      </c>
      <c r="I1090" s="7">
        <v>5641.4</v>
      </c>
    </row>
    <row r="1091" spans="1:9" ht="31.5">
      <c r="A1091" s="182" t="s">
        <v>22</v>
      </c>
      <c r="B1091" s="129"/>
      <c r="C1091" s="129" t="s">
        <v>47</v>
      </c>
      <c r="D1091" s="129" t="s">
        <v>64</v>
      </c>
      <c r="E1091" s="30" t="s">
        <v>826</v>
      </c>
      <c r="F1091" s="3" t="s">
        <v>32</v>
      </c>
      <c r="G1091" s="7">
        <v>337.3</v>
      </c>
      <c r="H1091" s="7">
        <v>337.3</v>
      </c>
      <c r="I1091" s="7">
        <v>337.3</v>
      </c>
    </row>
    <row r="1092" spans="1:9">
      <c r="A1092" s="183" t="s">
        <v>216</v>
      </c>
      <c r="B1092" s="70"/>
      <c r="C1092" s="70" t="s">
        <v>47</v>
      </c>
      <c r="D1092" s="70" t="s">
        <v>64</v>
      </c>
      <c r="E1092" s="139" t="s">
        <v>364</v>
      </c>
      <c r="F1092" s="70"/>
      <c r="G1092" s="5">
        <f>SUM(G1093:G1095)</f>
        <v>13124.1</v>
      </c>
      <c r="H1092" s="5">
        <f t="shared" ref="H1092:I1092" si="473">SUM(H1093:H1095)</f>
        <v>13255.6</v>
      </c>
      <c r="I1092" s="5">
        <f t="shared" si="473"/>
        <v>13544.3</v>
      </c>
    </row>
    <row r="1093" spans="1:9" ht="47.25">
      <c r="A1093" s="140" t="s">
        <v>21</v>
      </c>
      <c r="B1093" s="70"/>
      <c r="C1093" s="70" t="s">
        <v>47</v>
      </c>
      <c r="D1093" s="70" t="s">
        <v>64</v>
      </c>
      <c r="E1093" s="139" t="s">
        <v>364</v>
      </c>
      <c r="F1093" s="70" t="s">
        <v>31</v>
      </c>
      <c r="G1093" s="71">
        <v>11669</v>
      </c>
      <c r="H1093" s="71">
        <v>11794.1</v>
      </c>
      <c r="I1093" s="71">
        <v>11794.1</v>
      </c>
    </row>
    <row r="1094" spans="1:9" ht="31.5">
      <c r="A1094" s="72" t="s">
        <v>22</v>
      </c>
      <c r="B1094" s="70"/>
      <c r="C1094" s="70" t="s">
        <v>47</v>
      </c>
      <c r="D1094" s="70" t="s">
        <v>64</v>
      </c>
      <c r="E1094" s="139" t="s">
        <v>364</v>
      </c>
      <c r="F1094" s="70" t="s">
        <v>32</v>
      </c>
      <c r="G1094" s="71">
        <v>1364.2</v>
      </c>
      <c r="H1094" s="71">
        <f>13255.6-11794.1-90.9</f>
        <v>1370.6</v>
      </c>
      <c r="I1094" s="71">
        <f>13544.3-11794.1-90.9</f>
        <v>1659.2999999999988</v>
      </c>
    </row>
    <row r="1095" spans="1:9">
      <c r="A1095" s="72" t="s">
        <v>10</v>
      </c>
      <c r="B1095" s="70"/>
      <c r="C1095" s="70" t="s">
        <v>47</v>
      </c>
      <c r="D1095" s="70" t="s">
        <v>64</v>
      </c>
      <c r="E1095" s="139" t="s">
        <v>364</v>
      </c>
      <c r="F1095" s="70" t="s">
        <v>36</v>
      </c>
      <c r="G1095" s="71">
        <v>90.9</v>
      </c>
      <c r="H1095" s="71">
        <v>90.9</v>
      </c>
      <c r="I1095" s="71">
        <v>90.9</v>
      </c>
    </row>
    <row r="1096" spans="1:9">
      <c r="A1096" s="21" t="s">
        <v>403</v>
      </c>
      <c r="B1096" s="3"/>
      <c r="C1096" s="3" t="s">
        <v>47</v>
      </c>
      <c r="D1096" s="184" t="s">
        <v>64</v>
      </c>
      <c r="E1096" s="3" t="s">
        <v>625</v>
      </c>
      <c r="F1096" s="184"/>
      <c r="G1096" s="5">
        <f>SUM(G1097:G1099)</f>
        <v>20634.7</v>
      </c>
      <c r="H1096" s="5">
        <f>SUM(H1097:H1099)</f>
        <v>6000</v>
      </c>
      <c r="I1096" s="5">
        <f>SUM(I1097:I1099)</f>
        <v>8000</v>
      </c>
    </row>
    <row r="1097" spans="1:9" ht="31.5">
      <c r="A1097" s="183" t="s">
        <v>22</v>
      </c>
      <c r="B1097" s="184"/>
      <c r="C1097" s="184" t="s">
        <v>47</v>
      </c>
      <c r="D1097" s="184" t="s">
        <v>64</v>
      </c>
      <c r="E1097" s="3" t="s">
        <v>625</v>
      </c>
      <c r="F1097" s="184" t="s">
        <v>32</v>
      </c>
      <c r="G1097" s="69">
        <v>2013.1</v>
      </c>
      <c r="H1097" s="69">
        <v>6000</v>
      </c>
      <c r="I1097" s="69">
        <v>8000</v>
      </c>
    </row>
    <row r="1098" spans="1:9" ht="31.5">
      <c r="A1098" s="183" t="s">
        <v>90</v>
      </c>
      <c r="B1098" s="184"/>
      <c r="C1098" s="184" t="s">
        <v>47</v>
      </c>
      <c r="D1098" s="184" t="s">
        <v>64</v>
      </c>
      <c r="E1098" s="3" t="s">
        <v>625</v>
      </c>
      <c r="F1098" s="184" t="s">
        <v>49</v>
      </c>
      <c r="G1098" s="69">
        <v>8722.1</v>
      </c>
      <c r="H1098" s="69"/>
      <c r="I1098" s="69"/>
    </row>
    <row r="1099" spans="1:9">
      <c r="A1099" s="222" t="s">
        <v>10</v>
      </c>
      <c r="B1099" s="223"/>
      <c r="C1099" s="223" t="s">
        <v>47</v>
      </c>
      <c r="D1099" s="223" t="s">
        <v>64</v>
      </c>
      <c r="E1099" s="3" t="s">
        <v>625</v>
      </c>
      <c r="F1099" s="223" t="s">
        <v>36</v>
      </c>
      <c r="G1099" s="69">
        <v>9899.5</v>
      </c>
      <c r="H1099" s="69"/>
      <c r="I1099" s="69"/>
    </row>
    <row r="1100" spans="1:9" ht="31.5">
      <c r="A1100" s="183" t="s">
        <v>382</v>
      </c>
      <c r="B1100" s="3"/>
      <c r="C1100" s="3" t="s">
        <v>47</v>
      </c>
      <c r="D1100" s="3" t="s">
        <v>64</v>
      </c>
      <c r="E1100" s="20" t="s">
        <v>406</v>
      </c>
      <c r="F1100" s="3"/>
      <c r="G1100" s="5">
        <f>G1101</f>
        <v>290</v>
      </c>
      <c r="H1100" s="5">
        <f t="shared" ref="H1100:I1100" si="474">H1101</f>
        <v>460</v>
      </c>
      <c r="I1100" s="5">
        <f t="shared" si="474"/>
        <v>800</v>
      </c>
    </row>
    <row r="1101" spans="1:9">
      <c r="A1101" s="183" t="s">
        <v>18</v>
      </c>
      <c r="B1101" s="3"/>
      <c r="C1101" s="3" t="s">
        <v>47</v>
      </c>
      <c r="D1101" s="3" t="s">
        <v>64</v>
      </c>
      <c r="E1101" s="20" t="s">
        <v>606</v>
      </c>
      <c r="F1101" s="3"/>
      <c r="G1101" s="5">
        <f>G1102+G1103</f>
        <v>290</v>
      </c>
      <c r="H1101" s="5">
        <f t="shared" ref="H1101:I1101" si="475">H1102+H1103</f>
        <v>460</v>
      </c>
      <c r="I1101" s="5">
        <f t="shared" si="475"/>
        <v>800</v>
      </c>
    </row>
    <row r="1102" spans="1:9" ht="31.5">
      <c r="A1102" s="183" t="s">
        <v>22</v>
      </c>
      <c r="B1102" s="3"/>
      <c r="C1102" s="3" t="s">
        <v>47</v>
      </c>
      <c r="D1102" s="3" t="s">
        <v>64</v>
      </c>
      <c r="E1102" s="20" t="s">
        <v>606</v>
      </c>
      <c r="F1102" s="3" t="s">
        <v>32</v>
      </c>
      <c r="G1102" s="5">
        <v>191.5</v>
      </c>
      <c r="H1102" s="5">
        <v>360</v>
      </c>
      <c r="I1102" s="5">
        <v>600</v>
      </c>
    </row>
    <row r="1103" spans="1:9">
      <c r="A1103" s="183" t="s">
        <v>19</v>
      </c>
      <c r="B1103" s="3"/>
      <c r="C1103" s="3" t="s">
        <v>47</v>
      </c>
      <c r="D1103" s="3" t="s">
        <v>64</v>
      </c>
      <c r="E1103" s="20" t="s">
        <v>606</v>
      </c>
      <c r="F1103" s="3" t="s">
        <v>39</v>
      </c>
      <c r="G1103" s="5">
        <v>98.5</v>
      </c>
      <c r="H1103" s="5">
        <v>100</v>
      </c>
      <c r="I1103" s="5">
        <v>200</v>
      </c>
    </row>
    <row r="1104" spans="1:9" ht="47.25">
      <c r="A1104" s="183" t="s">
        <v>823</v>
      </c>
      <c r="B1104" s="3"/>
      <c r="C1104" s="3" t="s">
        <v>47</v>
      </c>
      <c r="D1104" s="184" t="s">
        <v>64</v>
      </c>
      <c r="E1104" s="3" t="s">
        <v>383</v>
      </c>
      <c r="F1104" s="184"/>
      <c r="G1104" s="5">
        <f>G1105</f>
        <v>468.1</v>
      </c>
      <c r="H1104" s="5">
        <f t="shared" ref="H1104:I1105" si="476">H1105</f>
        <v>468.1</v>
      </c>
      <c r="I1104" s="5">
        <f t="shared" si="476"/>
        <v>1000</v>
      </c>
    </row>
    <row r="1105" spans="1:9">
      <c r="A1105" s="183" t="s">
        <v>18</v>
      </c>
      <c r="B1105" s="20"/>
      <c r="C1105" s="3" t="s">
        <v>47</v>
      </c>
      <c r="D1105" s="3" t="s">
        <v>64</v>
      </c>
      <c r="E1105" s="3" t="s">
        <v>384</v>
      </c>
      <c r="F1105" s="3"/>
      <c r="G1105" s="5">
        <f>G1106</f>
        <v>468.1</v>
      </c>
      <c r="H1105" s="5">
        <f t="shared" si="476"/>
        <v>468.1</v>
      </c>
      <c r="I1105" s="5">
        <f t="shared" si="476"/>
        <v>1000</v>
      </c>
    </row>
    <row r="1106" spans="1:9" ht="31.5">
      <c r="A1106" s="183" t="s">
        <v>22</v>
      </c>
      <c r="B1106" s="20"/>
      <c r="C1106" s="3" t="s">
        <v>47</v>
      </c>
      <c r="D1106" s="3" t="s">
        <v>64</v>
      </c>
      <c r="E1106" s="3" t="s">
        <v>384</v>
      </c>
      <c r="F1106" s="3" t="s">
        <v>32</v>
      </c>
      <c r="G1106" s="5">
        <v>468.1</v>
      </c>
      <c r="H1106" s="5">
        <v>468.1</v>
      </c>
      <c r="I1106" s="5">
        <v>1000</v>
      </c>
    </row>
    <row r="1107" spans="1:9" ht="47.25">
      <c r="A1107" s="183" t="s">
        <v>768</v>
      </c>
      <c r="B1107" s="3"/>
      <c r="C1107" s="3" t="s">
        <v>47</v>
      </c>
      <c r="D1107" s="184" t="s">
        <v>64</v>
      </c>
      <c r="E1107" s="3" t="s">
        <v>400</v>
      </c>
      <c r="F1107" s="184"/>
      <c r="G1107" s="5">
        <f>G1117+G1121+G1123+G1126+G1129+G1131+G1108+G1111+G1114</f>
        <v>115444.5</v>
      </c>
      <c r="H1107" s="5">
        <f t="shared" ref="H1107:I1107" si="477">H1117+H1121+H1123+H1126+H1129+H1131+H1108+H1111+H1114</f>
        <v>119444.19999999998</v>
      </c>
      <c r="I1107" s="5">
        <f t="shared" si="477"/>
        <v>126498</v>
      </c>
    </row>
    <row r="1108" spans="1:9" ht="78.75">
      <c r="A1108" s="182" t="s">
        <v>632</v>
      </c>
      <c r="B1108" s="129"/>
      <c r="C1108" s="135" t="s">
        <v>47</v>
      </c>
      <c r="D1108" s="135" t="s">
        <v>64</v>
      </c>
      <c r="E1108" s="20" t="s">
        <v>827</v>
      </c>
      <c r="F1108" s="3"/>
      <c r="G1108" s="7">
        <f>G1110+G1109</f>
        <v>146.4</v>
      </c>
      <c r="H1108" s="7">
        <f t="shared" ref="H1108:I1108" si="478">H1110+H1109</f>
        <v>146.4</v>
      </c>
      <c r="I1108" s="7">
        <f t="shared" si="478"/>
        <v>146.4</v>
      </c>
    </row>
    <row r="1109" spans="1:9" ht="47.25">
      <c r="A1109" s="182" t="s">
        <v>21</v>
      </c>
      <c r="B1109" s="129"/>
      <c r="C1109" s="135" t="s">
        <v>47</v>
      </c>
      <c r="D1109" s="135" t="s">
        <v>64</v>
      </c>
      <c r="E1109" s="20" t="s">
        <v>827</v>
      </c>
      <c r="F1109" s="3" t="s">
        <v>31</v>
      </c>
      <c r="G1109" s="7">
        <v>139.4</v>
      </c>
      <c r="H1109" s="7">
        <v>139.4</v>
      </c>
      <c r="I1109" s="7">
        <v>139.4</v>
      </c>
    </row>
    <row r="1110" spans="1:9" ht="31.5">
      <c r="A1110" s="182" t="s">
        <v>22</v>
      </c>
      <c r="B1110" s="129"/>
      <c r="C1110" s="135" t="s">
        <v>47</v>
      </c>
      <c r="D1110" s="135" t="s">
        <v>64</v>
      </c>
      <c r="E1110" s="20" t="s">
        <v>827</v>
      </c>
      <c r="F1110" s="3" t="s">
        <v>32</v>
      </c>
      <c r="G1110" s="7">
        <v>7</v>
      </c>
      <c r="H1110" s="7">
        <v>7</v>
      </c>
      <c r="I1110" s="7">
        <v>7</v>
      </c>
    </row>
    <row r="1111" spans="1:9" ht="94.5">
      <c r="A1111" s="182" t="s">
        <v>633</v>
      </c>
      <c r="B1111" s="129"/>
      <c r="C1111" s="129" t="s">
        <v>47</v>
      </c>
      <c r="D1111" s="129" t="s">
        <v>64</v>
      </c>
      <c r="E1111" s="20" t="s">
        <v>828</v>
      </c>
      <c r="F1111" s="3"/>
      <c r="G1111" s="7">
        <f>G1112+G1113</f>
        <v>22.1</v>
      </c>
      <c r="H1111" s="7">
        <f t="shared" ref="H1111:I1111" si="479">H1112+H1113</f>
        <v>22.1</v>
      </c>
      <c r="I1111" s="7">
        <f t="shared" si="479"/>
        <v>22.1</v>
      </c>
    </row>
    <row r="1112" spans="1:9" ht="47.25">
      <c r="A1112" s="182" t="s">
        <v>21</v>
      </c>
      <c r="B1112" s="129"/>
      <c r="C1112" s="129" t="s">
        <v>47</v>
      </c>
      <c r="D1112" s="129" t="s">
        <v>64</v>
      </c>
      <c r="E1112" s="20" t="s">
        <v>828</v>
      </c>
      <c r="F1112" s="3" t="s">
        <v>31</v>
      </c>
      <c r="G1112" s="7">
        <v>21</v>
      </c>
      <c r="H1112" s="7">
        <v>21</v>
      </c>
      <c r="I1112" s="7">
        <v>21</v>
      </c>
    </row>
    <row r="1113" spans="1:9" ht="31.5">
      <c r="A1113" s="136" t="s">
        <v>22</v>
      </c>
      <c r="B1113" s="129"/>
      <c r="C1113" s="129" t="s">
        <v>47</v>
      </c>
      <c r="D1113" s="129" t="s">
        <v>64</v>
      </c>
      <c r="E1113" s="20" t="s">
        <v>828</v>
      </c>
      <c r="F1113" s="3" t="s">
        <v>32</v>
      </c>
      <c r="G1113" s="7">
        <v>1.1000000000000001</v>
      </c>
      <c r="H1113" s="7">
        <v>1.1000000000000001</v>
      </c>
      <c r="I1113" s="7">
        <v>1.1000000000000001</v>
      </c>
    </row>
    <row r="1114" spans="1:9" ht="78.75">
      <c r="A1114" s="182" t="s">
        <v>634</v>
      </c>
      <c r="B1114" s="129"/>
      <c r="C1114" s="129" t="s">
        <v>47</v>
      </c>
      <c r="D1114" s="129" t="s">
        <v>64</v>
      </c>
      <c r="E1114" s="130" t="s">
        <v>829</v>
      </c>
      <c r="F1114" s="3"/>
      <c r="G1114" s="7">
        <f>G1115+G1116</f>
        <v>58.199999999999996</v>
      </c>
      <c r="H1114" s="7">
        <f t="shared" ref="H1114:I1114" si="480">H1115+H1116</f>
        <v>58.199999999999996</v>
      </c>
      <c r="I1114" s="7">
        <f t="shared" si="480"/>
        <v>58.199999999999996</v>
      </c>
    </row>
    <row r="1115" spans="1:9" ht="47.25">
      <c r="A1115" s="182" t="s">
        <v>21</v>
      </c>
      <c r="B1115" s="129"/>
      <c r="C1115" s="129" t="s">
        <v>47</v>
      </c>
      <c r="D1115" s="129" t="s">
        <v>64</v>
      </c>
      <c r="E1115" s="130" t="s">
        <v>829</v>
      </c>
      <c r="F1115" s="3" t="s">
        <v>31</v>
      </c>
      <c r="G1115" s="7">
        <v>55.4</v>
      </c>
      <c r="H1115" s="7">
        <v>55.4</v>
      </c>
      <c r="I1115" s="7">
        <v>55.4</v>
      </c>
    </row>
    <row r="1116" spans="1:9" ht="31.5">
      <c r="A1116" s="136" t="s">
        <v>22</v>
      </c>
      <c r="B1116" s="131"/>
      <c r="C1116" s="129" t="s">
        <v>47</v>
      </c>
      <c r="D1116" s="129" t="s">
        <v>64</v>
      </c>
      <c r="E1116" s="130" t="s">
        <v>829</v>
      </c>
      <c r="F1116" s="3" t="s">
        <v>32</v>
      </c>
      <c r="G1116" s="7">
        <v>2.8</v>
      </c>
      <c r="H1116" s="7">
        <v>2.8</v>
      </c>
      <c r="I1116" s="7">
        <v>2.8</v>
      </c>
    </row>
    <row r="1117" spans="1:9">
      <c r="A1117" s="183" t="s">
        <v>216</v>
      </c>
      <c r="B1117" s="3"/>
      <c r="C1117" s="3" t="s">
        <v>47</v>
      </c>
      <c r="D1117" s="3" t="s">
        <v>64</v>
      </c>
      <c r="E1117" s="18" t="s">
        <v>626</v>
      </c>
      <c r="F1117" s="3"/>
      <c r="G1117" s="5">
        <f>G1118+G1119+G1120</f>
        <v>76455.600000000006</v>
      </c>
      <c r="H1117" s="5">
        <f t="shared" ref="H1117:I1117" si="481">H1118+H1119+H1120</f>
        <v>78234.299999999988</v>
      </c>
      <c r="I1117" s="5">
        <f t="shared" si="481"/>
        <v>83486.7</v>
      </c>
    </row>
    <row r="1118" spans="1:9" ht="47.25">
      <c r="A1118" s="2" t="s">
        <v>21</v>
      </c>
      <c r="B1118" s="3"/>
      <c r="C1118" s="3" t="s">
        <v>47</v>
      </c>
      <c r="D1118" s="3" t="s">
        <v>64</v>
      </c>
      <c r="E1118" s="18" t="s">
        <v>626</v>
      </c>
      <c r="F1118" s="3" t="s">
        <v>31</v>
      </c>
      <c r="G1118" s="5">
        <v>70392.3</v>
      </c>
      <c r="H1118" s="5">
        <v>72022.5</v>
      </c>
      <c r="I1118" s="5">
        <v>72022.5</v>
      </c>
    </row>
    <row r="1119" spans="1:9" ht="31.5">
      <c r="A1119" s="183" t="s">
        <v>22</v>
      </c>
      <c r="B1119" s="3"/>
      <c r="C1119" s="3" t="s">
        <v>47</v>
      </c>
      <c r="D1119" s="3" t="s">
        <v>64</v>
      </c>
      <c r="E1119" s="18" t="s">
        <v>626</v>
      </c>
      <c r="F1119" s="3" t="s">
        <v>32</v>
      </c>
      <c r="G1119" s="5">
        <v>5902.5</v>
      </c>
      <c r="H1119" s="5">
        <v>6050.9999999999882</v>
      </c>
      <c r="I1119" s="5">
        <v>11303.399999999998</v>
      </c>
    </row>
    <row r="1120" spans="1:9">
      <c r="A1120" s="183" t="s">
        <v>10</v>
      </c>
      <c r="B1120" s="3"/>
      <c r="C1120" s="3" t="s">
        <v>47</v>
      </c>
      <c r="D1120" s="3" t="s">
        <v>64</v>
      </c>
      <c r="E1120" s="18" t="s">
        <v>626</v>
      </c>
      <c r="F1120" s="3" t="s">
        <v>36</v>
      </c>
      <c r="G1120" s="5">
        <v>160.80000000000001</v>
      </c>
      <c r="H1120" s="5">
        <v>160.80000000000001</v>
      </c>
      <c r="I1120" s="5">
        <v>160.80000000000001</v>
      </c>
    </row>
    <row r="1121" spans="1:9">
      <c r="A1121" s="183" t="s">
        <v>18</v>
      </c>
      <c r="B1121" s="20"/>
      <c r="C1121" s="3" t="s">
        <v>47</v>
      </c>
      <c r="D1121" s="3" t="s">
        <v>64</v>
      </c>
      <c r="E1121" s="3" t="s">
        <v>627</v>
      </c>
      <c r="F1121" s="3"/>
      <c r="G1121" s="5">
        <f>G1122</f>
        <v>0</v>
      </c>
      <c r="H1121" s="5">
        <f t="shared" ref="H1121:I1121" si="482">H1122</f>
        <v>0</v>
      </c>
      <c r="I1121" s="5">
        <f t="shared" si="482"/>
        <v>0</v>
      </c>
    </row>
    <row r="1122" spans="1:9" ht="31.5">
      <c r="A1122" s="183" t="s">
        <v>22</v>
      </c>
      <c r="B1122" s="20"/>
      <c r="C1122" s="3" t="s">
        <v>47</v>
      </c>
      <c r="D1122" s="3" t="s">
        <v>64</v>
      </c>
      <c r="E1122" s="3" t="s">
        <v>627</v>
      </c>
      <c r="F1122" s="3" t="s">
        <v>32</v>
      </c>
      <c r="G1122" s="5"/>
      <c r="H1122" s="5"/>
      <c r="I1122" s="5"/>
    </row>
    <row r="1123" spans="1:9">
      <c r="A1123" s="72" t="s">
        <v>27</v>
      </c>
      <c r="B1123" s="70"/>
      <c r="C1123" s="70" t="s">
        <v>47</v>
      </c>
      <c r="D1123" s="70" t="s">
        <v>64</v>
      </c>
      <c r="E1123" s="141" t="s">
        <v>628</v>
      </c>
      <c r="F1123" s="70"/>
      <c r="G1123" s="5">
        <f>G1124+G1125</f>
        <v>35826.6</v>
      </c>
      <c r="H1123" s="5">
        <f t="shared" ref="H1123:I1123" si="483">H1124+H1125</f>
        <v>38107.300000000003</v>
      </c>
      <c r="I1123" s="5">
        <f t="shared" si="483"/>
        <v>38107.300000000003</v>
      </c>
    </row>
    <row r="1124" spans="1:9" ht="47.25">
      <c r="A1124" s="72" t="s">
        <v>21</v>
      </c>
      <c r="B1124" s="70"/>
      <c r="C1124" s="70" t="s">
        <v>47</v>
      </c>
      <c r="D1124" s="70" t="s">
        <v>64</v>
      </c>
      <c r="E1124" s="141" t="s">
        <v>628</v>
      </c>
      <c r="F1124" s="70" t="s">
        <v>31</v>
      </c>
      <c r="G1124" s="5">
        <v>35825.599999999999</v>
      </c>
      <c r="H1124" s="5">
        <f>37826.4+280.9-1</f>
        <v>38106.300000000003</v>
      </c>
      <c r="I1124" s="5">
        <f>37826.4+280.9-1</f>
        <v>38106.300000000003</v>
      </c>
    </row>
    <row r="1125" spans="1:9" ht="31.5">
      <c r="A1125" s="72" t="s">
        <v>22</v>
      </c>
      <c r="B1125" s="70"/>
      <c r="C1125" s="70" t="s">
        <v>47</v>
      </c>
      <c r="D1125" s="70" t="s">
        <v>64</v>
      </c>
      <c r="E1125" s="141" t="s">
        <v>628</v>
      </c>
      <c r="F1125" s="70" t="s">
        <v>32</v>
      </c>
      <c r="G1125" s="5">
        <v>1</v>
      </c>
      <c r="H1125" s="5">
        <v>1</v>
      </c>
      <c r="I1125" s="5">
        <v>1</v>
      </c>
    </row>
    <row r="1126" spans="1:9" ht="15" customHeight="1">
      <c r="A1126" s="72" t="s">
        <v>35</v>
      </c>
      <c r="B1126" s="70"/>
      <c r="C1126" s="70" t="s">
        <v>47</v>
      </c>
      <c r="D1126" s="70" t="s">
        <v>64</v>
      </c>
      <c r="E1126" s="141" t="s">
        <v>629</v>
      </c>
      <c r="F1126" s="70"/>
      <c r="G1126" s="5">
        <f>G1127+G1128</f>
        <v>344.9</v>
      </c>
      <c r="H1126" s="5">
        <f t="shared" ref="H1126:I1126" si="484">H1127+H1128</f>
        <v>494.5</v>
      </c>
      <c r="I1126" s="5">
        <f t="shared" si="484"/>
        <v>556</v>
      </c>
    </row>
    <row r="1127" spans="1:9" ht="31.5">
      <c r="A1127" s="72" t="s">
        <v>22</v>
      </c>
      <c r="B1127" s="70"/>
      <c r="C1127" s="70" t="s">
        <v>47</v>
      </c>
      <c r="D1127" s="70" t="s">
        <v>64</v>
      </c>
      <c r="E1127" s="141" t="s">
        <v>629</v>
      </c>
      <c r="F1127" s="70" t="s">
        <v>32</v>
      </c>
      <c r="G1127" s="5">
        <f>64+50+70.5+12+146.5</f>
        <v>343</v>
      </c>
      <c r="H1127" s="5">
        <f>64+200+70.5+12+146.5</f>
        <v>493</v>
      </c>
      <c r="I1127" s="5">
        <f>64+200+70.5+12+208</f>
        <v>554.5</v>
      </c>
    </row>
    <row r="1128" spans="1:9">
      <c r="A1128" s="183" t="s">
        <v>10</v>
      </c>
      <c r="B1128" s="70"/>
      <c r="C1128" s="70" t="s">
        <v>47</v>
      </c>
      <c r="D1128" s="70" t="s">
        <v>64</v>
      </c>
      <c r="E1128" s="141" t="s">
        <v>629</v>
      </c>
      <c r="F1128" s="70" t="s">
        <v>36</v>
      </c>
      <c r="G1128" s="5">
        <v>1.9</v>
      </c>
      <c r="H1128" s="5">
        <v>1.5</v>
      </c>
      <c r="I1128" s="5">
        <v>1.5</v>
      </c>
    </row>
    <row r="1129" spans="1:9" ht="31.5">
      <c r="A1129" s="72" t="s">
        <v>37</v>
      </c>
      <c r="B1129" s="70"/>
      <c r="C1129" s="70" t="s">
        <v>47</v>
      </c>
      <c r="D1129" s="70" t="s">
        <v>64</v>
      </c>
      <c r="E1129" s="141" t="s">
        <v>630</v>
      </c>
      <c r="F1129" s="70"/>
      <c r="G1129" s="5">
        <f>G1130</f>
        <v>1487.2</v>
      </c>
      <c r="H1129" s="5">
        <f t="shared" ref="H1129:I1129" si="485">H1130</f>
        <v>1481.2</v>
      </c>
      <c r="I1129" s="5">
        <f t="shared" si="485"/>
        <v>1730.5</v>
      </c>
    </row>
    <row r="1130" spans="1:9" ht="31.5">
      <c r="A1130" s="72" t="s">
        <v>22</v>
      </c>
      <c r="B1130" s="70"/>
      <c r="C1130" s="70" t="s">
        <v>47</v>
      </c>
      <c r="D1130" s="70" t="s">
        <v>64</v>
      </c>
      <c r="E1130" s="141" t="s">
        <v>630</v>
      </c>
      <c r="F1130" s="70" t="s">
        <v>32</v>
      </c>
      <c r="G1130" s="5">
        <v>1487.2</v>
      </c>
      <c r="H1130" s="5">
        <f t="shared" ref="H1130" si="486">49.5+36+704.7+100+13.3+166.2+82.4+89+240.1</f>
        <v>1481.2</v>
      </c>
      <c r="I1130" s="5">
        <f>704.7+49.5+300+72+26.6+166.2+82.4+89+240.1</f>
        <v>1730.5</v>
      </c>
    </row>
    <row r="1131" spans="1:9" ht="31.5">
      <c r="A1131" s="72" t="s">
        <v>405</v>
      </c>
      <c r="B1131" s="70"/>
      <c r="C1131" s="70" t="s">
        <v>47</v>
      </c>
      <c r="D1131" s="70" t="s">
        <v>64</v>
      </c>
      <c r="E1131" s="141" t="s">
        <v>631</v>
      </c>
      <c r="F1131" s="70"/>
      <c r="G1131" s="5">
        <f>G1132+G1133</f>
        <v>1103.4999999999998</v>
      </c>
      <c r="H1131" s="5">
        <f t="shared" ref="H1131:I1131" si="487">H1132+H1133</f>
        <v>900.19999999999993</v>
      </c>
      <c r="I1131" s="5">
        <f t="shared" si="487"/>
        <v>2390.8000000000002</v>
      </c>
    </row>
    <row r="1132" spans="1:9" ht="31.5">
      <c r="A1132" s="72" t="s">
        <v>22</v>
      </c>
      <c r="B1132" s="70"/>
      <c r="C1132" s="70" t="s">
        <v>47</v>
      </c>
      <c r="D1132" s="70" t="s">
        <v>64</v>
      </c>
      <c r="E1132" s="141" t="s">
        <v>631</v>
      </c>
      <c r="F1132" s="70" t="s">
        <v>32</v>
      </c>
      <c r="G1132" s="5">
        <f>38.4+150+500+3.8+139+203.7</f>
        <v>1034.8999999999999</v>
      </c>
      <c r="H1132" s="5">
        <f>38.4+150+500+3.8+139</f>
        <v>831.19999999999993</v>
      </c>
      <c r="I1132" s="5">
        <f>76.8+150+500+139+1448+8</f>
        <v>2321.8000000000002</v>
      </c>
    </row>
    <row r="1133" spans="1:9">
      <c r="A1133" s="183" t="s">
        <v>10</v>
      </c>
      <c r="B1133" s="70"/>
      <c r="C1133" s="70" t="s">
        <v>47</v>
      </c>
      <c r="D1133" s="70" t="s">
        <v>64</v>
      </c>
      <c r="E1133" s="141" t="s">
        <v>631</v>
      </c>
      <c r="F1133" s="70" t="s">
        <v>36</v>
      </c>
      <c r="G1133" s="5">
        <v>68.599999999999994</v>
      </c>
      <c r="H1133" s="5">
        <v>69</v>
      </c>
      <c r="I1133" s="5">
        <v>69</v>
      </c>
    </row>
    <row r="1134" spans="1:9" ht="63">
      <c r="A1134" s="208" t="s">
        <v>769</v>
      </c>
      <c r="B1134" s="70"/>
      <c r="C1134" s="70" t="s">
        <v>47</v>
      </c>
      <c r="D1134" s="70" t="s">
        <v>64</v>
      </c>
      <c r="E1134" s="141" t="s">
        <v>386</v>
      </c>
      <c r="F1134" s="70"/>
      <c r="G1134" s="5">
        <f>G1135</f>
        <v>50</v>
      </c>
      <c r="H1134" s="5"/>
      <c r="I1134" s="5"/>
    </row>
    <row r="1135" spans="1:9">
      <c r="A1135" s="222" t="s">
        <v>18</v>
      </c>
      <c r="B1135" s="70"/>
      <c r="C1135" s="70" t="s">
        <v>47</v>
      </c>
      <c r="D1135" s="70" t="s">
        <v>64</v>
      </c>
      <c r="E1135" s="141" t="s">
        <v>387</v>
      </c>
      <c r="F1135" s="70"/>
      <c r="G1135" s="5">
        <f>G1136</f>
        <v>50</v>
      </c>
      <c r="H1135" s="5"/>
      <c r="I1135" s="5"/>
    </row>
    <row r="1136" spans="1:9" ht="31.5">
      <c r="A1136" s="72" t="s">
        <v>22</v>
      </c>
      <c r="B1136" s="70"/>
      <c r="C1136" s="70" t="s">
        <v>47</v>
      </c>
      <c r="D1136" s="70" t="s">
        <v>64</v>
      </c>
      <c r="E1136" s="141" t="s">
        <v>387</v>
      </c>
      <c r="F1136" s="70" t="s">
        <v>32</v>
      </c>
      <c r="G1136" s="5">
        <v>50</v>
      </c>
      <c r="H1136" s="5"/>
      <c r="I1136" s="5"/>
    </row>
    <row r="1137" spans="1:9" ht="31.5">
      <c r="A1137" s="183" t="s">
        <v>368</v>
      </c>
      <c r="B1137" s="3"/>
      <c r="C1137" s="3" t="s">
        <v>47</v>
      </c>
      <c r="D1137" s="184" t="s">
        <v>64</v>
      </c>
      <c r="E1137" s="3" t="s">
        <v>369</v>
      </c>
      <c r="F1137" s="184"/>
      <c r="G1137" s="5">
        <f t="shared" ref="G1137:I1138" si="488">SUM(G1138)</f>
        <v>0</v>
      </c>
      <c r="H1137" s="5">
        <f t="shared" si="488"/>
        <v>0</v>
      </c>
      <c r="I1137" s="5">
        <f t="shared" si="488"/>
        <v>0</v>
      </c>
    </row>
    <row r="1138" spans="1:9">
      <c r="A1138" s="183" t="s">
        <v>18</v>
      </c>
      <c r="B1138" s="3"/>
      <c r="C1138" s="3" t="s">
        <v>47</v>
      </c>
      <c r="D1138" s="3" t="s">
        <v>64</v>
      </c>
      <c r="E1138" s="20" t="s">
        <v>370</v>
      </c>
      <c r="F1138" s="18"/>
      <c r="G1138" s="5">
        <f t="shared" si="488"/>
        <v>0</v>
      </c>
      <c r="H1138" s="5">
        <f t="shared" si="488"/>
        <v>0</v>
      </c>
      <c r="I1138" s="5">
        <f t="shared" si="488"/>
        <v>0</v>
      </c>
    </row>
    <row r="1139" spans="1:9" ht="31.5">
      <c r="A1139" s="183" t="s">
        <v>22</v>
      </c>
      <c r="B1139" s="3"/>
      <c r="C1139" s="3" t="s">
        <v>47</v>
      </c>
      <c r="D1139" s="3" t="s">
        <v>64</v>
      </c>
      <c r="E1139" s="20" t="s">
        <v>370</v>
      </c>
      <c r="F1139" s="18">
        <v>200</v>
      </c>
      <c r="G1139" s="5"/>
      <c r="H1139" s="5"/>
      <c r="I1139" s="5"/>
    </row>
    <row r="1140" spans="1:9">
      <c r="A1140" s="183" t="s">
        <v>13</v>
      </c>
      <c r="B1140" s="3"/>
      <c r="C1140" s="3" t="s">
        <v>14</v>
      </c>
      <c r="D1140" s="3" t="s">
        <v>15</v>
      </c>
      <c r="E1140" s="3"/>
      <c r="F1140" s="3"/>
      <c r="G1140" s="5">
        <f>SUM(G1149+G1141)</f>
        <v>82188.299999999988</v>
      </c>
      <c r="H1140" s="5">
        <f>SUM(H1149+H1141)</f>
        <v>86370</v>
      </c>
      <c r="I1140" s="5">
        <f>SUM(I1149+I1141)</f>
        <v>90370</v>
      </c>
    </row>
    <row r="1141" spans="1:9">
      <c r="A1141" s="183" t="s">
        <v>23</v>
      </c>
      <c r="B1141" s="3"/>
      <c r="C1141" s="3" t="s">
        <v>14</v>
      </c>
      <c r="D1141" s="3" t="s">
        <v>24</v>
      </c>
      <c r="E1141" s="3"/>
      <c r="F1141" s="3"/>
      <c r="G1141" s="5">
        <f>G1142</f>
        <v>4000</v>
      </c>
      <c r="H1141" s="5">
        <f t="shared" ref="H1141:I1147" si="489">H1142</f>
        <v>5000</v>
      </c>
      <c r="I1141" s="5">
        <f t="shared" si="489"/>
        <v>9000</v>
      </c>
    </row>
    <row r="1142" spans="1:9" s="92" customFormat="1" ht="31.5">
      <c r="A1142" s="84" t="s">
        <v>722</v>
      </c>
      <c r="B1142" s="93"/>
      <c r="C1142" s="89" t="s">
        <v>14</v>
      </c>
      <c r="D1142" s="89" t="s">
        <v>24</v>
      </c>
      <c r="E1142" s="90" t="s">
        <v>236</v>
      </c>
      <c r="F1142" s="90"/>
      <c r="G1142" s="91">
        <f>G1143</f>
        <v>4000</v>
      </c>
      <c r="H1142" s="91">
        <f t="shared" si="489"/>
        <v>5000</v>
      </c>
      <c r="I1142" s="91">
        <f t="shared" si="489"/>
        <v>9000</v>
      </c>
    </row>
    <row r="1143" spans="1:9">
      <c r="A1143" s="183" t="s">
        <v>143</v>
      </c>
      <c r="B1143" s="3"/>
      <c r="C1143" s="3" t="s">
        <v>14</v>
      </c>
      <c r="D1143" s="3" t="s">
        <v>24</v>
      </c>
      <c r="E1143" s="20" t="s">
        <v>361</v>
      </c>
      <c r="F1143" s="3"/>
      <c r="G1143" s="5">
        <f>G1144</f>
        <v>4000</v>
      </c>
      <c r="H1143" s="5">
        <f t="shared" si="489"/>
        <v>5000</v>
      </c>
      <c r="I1143" s="5">
        <f t="shared" si="489"/>
        <v>9000</v>
      </c>
    </row>
    <row r="1144" spans="1:9" ht="31.5">
      <c r="A1144" s="183" t="s">
        <v>382</v>
      </c>
      <c r="B1144" s="3"/>
      <c r="C1144" s="3" t="s">
        <v>14</v>
      </c>
      <c r="D1144" s="3" t="s">
        <v>24</v>
      </c>
      <c r="E1144" s="18" t="s">
        <v>406</v>
      </c>
      <c r="F1144" s="3"/>
      <c r="G1144" s="5">
        <f>G1147+G1145</f>
        <v>4000</v>
      </c>
      <c r="H1144" s="5">
        <f t="shared" ref="H1144:I1144" si="490">H1147+H1145</f>
        <v>5000</v>
      </c>
      <c r="I1144" s="5">
        <f t="shared" si="490"/>
        <v>9000</v>
      </c>
    </row>
    <row r="1145" spans="1:9">
      <c r="A1145" s="182" t="s">
        <v>18</v>
      </c>
      <c r="B1145" s="129"/>
      <c r="C1145" s="129" t="s">
        <v>14</v>
      </c>
      <c r="D1145" s="129" t="s">
        <v>24</v>
      </c>
      <c r="E1145" s="130" t="s">
        <v>606</v>
      </c>
      <c r="F1145" s="3"/>
      <c r="G1145" s="5">
        <f>G1146</f>
        <v>0</v>
      </c>
      <c r="H1145" s="5">
        <f t="shared" ref="H1145:I1145" si="491">H1146</f>
        <v>1000</v>
      </c>
      <c r="I1145" s="5">
        <f t="shared" si="491"/>
        <v>3000</v>
      </c>
    </row>
    <row r="1146" spans="1:9">
      <c r="A1146" s="204" t="s">
        <v>19</v>
      </c>
      <c r="B1146" s="129"/>
      <c r="C1146" s="3" t="s">
        <v>14</v>
      </c>
      <c r="D1146" s="3" t="s">
        <v>24</v>
      </c>
      <c r="E1146" s="20" t="s">
        <v>606</v>
      </c>
      <c r="F1146" s="3" t="s">
        <v>39</v>
      </c>
      <c r="G1146" s="5">
        <v>0</v>
      </c>
      <c r="H1146" s="5">
        <v>1000</v>
      </c>
      <c r="I1146" s="5">
        <v>3000</v>
      </c>
    </row>
    <row r="1147" spans="1:9" ht="47.25">
      <c r="A1147" s="13" t="s">
        <v>774</v>
      </c>
      <c r="B1147" s="3"/>
      <c r="C1147" s="3" t="s">
        <v>14</v>
      </c>
      <c r="D1147" s="3" t="s">
        <v>24</v>
      </c>
      <c r="E1147" s="18" t="s">
        <v>637</v>
      </c>
      <c r="F1147" s="3"/>
      <c r="G1147" s="5">
        <f>G1148</f>
        <v>4000</v>
      </c>
      <c r="H1147" s="5">
        <f t="shared" si="489"/>
        <v>4000</v>
      </c>
      <c r="I1147" s="5">
        <f t="shared" si="489"/>
        <v>6000</v>
      </c>
    </row>
    <row r="1148" spans="1:9">
      <c r="A1148" s="183" t="s">
        <v>19</v>
      </c>
      <c r="B1148" s="3"/>
      <c r="C1148" s="3" t="s">
        <v>14</v>
      </c>
      <c r="D1148" s="3" t="s">
        <v>24</v>
      </c>
      <c r="E1148" s="18" t="s">
        <v>637</v>
      </c>
      <c r="F1148" s="3" t="s">
        <v>39</v>
      </c>
      <c r="G1148" s="5">
        <v>4000</v>
      </c>
      <c r="H1148" s="5">
        <v>4000</v>
      </c>
      <c r="I1148" s="5">
        <v>6000</v>
      </c>
    </row>
    <row r="1149" spans="1:9">
      <c r="A1149" s="183" t="s">
        <v>76</v>
      </c>
      <c r="B1149" s="3"/>
      <c r="C1149" s="3" t="s">
        <v>14</v>
      </c>
      <c r="D1149" s="3" t="s">
        <v>7</v>
      </c>
      <c r="E1149" s="3"/>
      <c r="F1149" s="3"/>
      <c r="G1149" s="5">
        <f>G1150</f>
        <v>78188.299999999988</v>
      </c>
      <c r="H1149" s="5">
        <f t="shared" ref="H1149:I1150" si="492">H1150</f>
        <v>81370</v>
      </c>
      <c r="I1149" s="5">
        <f t="shared" si="492"/>
        <v>81370</v>
      </c>
    </row>
    <row r="1150" spans="1:9" s="92" customFormat="1" ht="31.5">
      <c r="A1150" s="84" t="s">
        <v>722</v>
      </c>
      <c r="B1150" s="93"/>
      <c r="C1150" s="89" t="s">
        <v>14</v>
      </c>
      <c r="D1150" s="89" t="s">
        <v>7</v>
      </c>
      <c r="E1150" s="90" t="s">
        <v>236</v>
      </c>
      <c r="F1150" s="90"/>
      <c r="G1150" s="91">
        <f>G1151</f>
        <v>78188.299999999988</v>
      </c>
      <c r="H1150" s="91">
        <f t="shared" si="492"/>
        <v>81370</v>
      </c>
      <c r="I1150" s="91">
        <f t="shared" si="492"/>
        <v>81370</v>
      </c>
    </row>
    <row r="1151" spans="1:9">
      <c r="A1151" s="183" t="s">
        <v>143</v>
      </c>
      <c r="B1151" s="3"/>
      <c r="C1151" s="3" t="s">
        <v>14</v>
      </c>
      <c r="D1151" s="3" t="s">
        <v>7</v>
      </c>
      <c r="E1151" s="20" t="s">
        <v>361</v>
      </c>
      <c r="F1151" s="20"/>
      <c r="G1151" s="7">
        <f>G1152</f>
        <v>78188.299999999988</v>
      </c>
      <c r="H1151" s="7">
        <f t="shared" ref="H1151:I1151" si="493">H1152</f>
        <v>81370</v>
      </c>
      <c r="I1151" s="7">
        <f t="shared" si="493"/>
        <v>81370</v>
      </c>
    </row>
    <row r="1152" spans="1:9" ht="31.5">
      <c r="A1152" s="182" t="s">
        <v>618</v>
      </c>
      <c r="B1152" s="186"/>
      <c r="C1152" s="186" t="s">
        <v>14</v>
      </c>
      <c r="D1152" s="186" t="s">
        <v>7</v>
      </c>
      <c r="E1152" s="187" t="s">
        <v>362</v>
      </c>
      <c r="F1152" s="20"/>
      <c r="G1152" s="7">
        <f>G1153+G1155+G1157+G1159+G1161+G1164</f>
        <v>78188.299999999988</v>
      </c>
      <c r="H1152" s="7">
        <f t="shared" ref="H1152:I1152" si="494">H1153+H1155+H1157+H1159+H1161+H1164</f>
        <v>81370</v>
      </c>
      <c r="I1152" s="7">
        <f t="shared" si="494"/>
        <v>81370</v>
      </c>
    </row>
    <row r="1153" spans="1:9" ht="78.75">
      <c r="A1153" s="182" t="s">
        <v>632</v>
      </c>
      <c r="B1153" s="129"/>
      <c r="C1153" s="129" t="s">
        <v>14</v>
      </c>
      <c r="D1153" s="129" t="s">
        <v>7</v>
      </c>
      <c r="E1153" s="130" t="s">
        <v>830</v>
      </c>
      <c r="F1153" s="3"/>
      <c r="G1153" s="7">
        <f>G1154</f>
        <v>38538.5</v>
      </c>
      <c r="H1153" s="7">
        <f t="shared" ref="H1153:I1153" si="495">H1154</f>
        <v>38538.5</v>
      </c>
      <c r="I1153" s="7">
        <f t="shared" si="495"/>
        <v>38538.5</v>
      </c>
    </row>
    <row r="1154" spans="1:9">
      <c r="A1154" s="182" t="s">
        <v>19</v>
      </c>
      <c r="B1154" s="129"/>
      <c r="C1154" s="129" t="s">
        <v>14</v>
      </c>
      <c r="D1154" s="129" t="s">
        <v>7</v>
      </c>
      <c r="E1154" s="130" t="s">
        <v>830</v>
      </c>
      <c r="F1154" s="3" t="s">
        <v>39</v>
      </c>
      <c r="G1154" s="7">
        <v>38538.5</v>
      </c>
      <c r="H1154" s="7">
        <v>38538.5</v>
      </c>
      <c r="I1154" s="7">
        <v>38538.5</v>
      </c>
    </row>
    <row r="1155" spans="1:9" ht="78.75">
      <c r="A1155" s="134" t="s">
        <v>378</v>
      </c>
      <c r="B1155" s="129"/>
      <c r="C1155" s="129" t="s">
        <v>14</v>
      </c>
      <c r="D1155" s="129" t="s">
        <v>7</v>
      </c>
      <c r="E1155" s="130" t="s">
        <v>816</v>
      </c>
      <c r="F1155" s="69"/>
      <c r="G1155" s="69">
        <f>SUM(G1156)</f>
        <v>376.7</v>
      </c>
      <c r="H1155" s="69">
        <f>SUM(H1156)</f>
        <v>376.7</v>
      </c>
      <c r="I1155" s="69">
        <f>SUM(I1156)</f>
        <v>376.7</v>
      </c>
    </row>
    <row r="1156" spans="1:9">
      <c r="A1156" s="182" t="s">
        <v>19</v>
      </c>
      <c r="B1156" s="129"/>
      <c r="C1156" s="129" t="s">
        <v>14</v>
      </c>
      <c r="D1156" s="129" t="s">
        <v>7</v>
      </c>
      <c r="E1156" s="130" t="s">
        <v>816</v>
      </c>
      <c r="F1156" s="69" t="s">
        <v>39</v>
      </c>
      <c r="G1156" s="69">
        <v>376.7</v>
      </c>
      <c r="H1156" s="69">
        <v>376.7</v>
      </c>
      <c r="I1156" s="69">
        <v>376.7</v>
      </c>
    </row>
    <row r="1157" spans="1:9" ht="94.5">
      <c r="A1157" s="182" t="s">
        <v>633</v>
      </c>
      <c r="B1157" s="129"/>
      <c r="C1157" s="129" t="s">
        <v>14</v>
      </c>
      <c r="D1157" s="129" t="s">
        <v>7</v>
      </c>
      <c r="E1157" s="130" t="s">
        <v>831</v>
      </c>
      <c r="F1157" s="3"/>
      <c r="G1157" s="7">
        <f>G1158</f>
        <v>6848.3</v>
      </c>
      <c r="H1157" s="7">
        <f t="shared" ref="H1157:I1157" si="496">H1158</f>
        <v>6848.3</v>
      </c>
      <c r="I1157" s="7">
        <f t="shared" si="496"/>
        <v>6848.3</v>
      </c>
    </row>
    <row r="1158" spans="1:9">
      <c r="A1158" s="182" t="s">
        <v>19</v>
      </c>
      <c r="B1158" s="129"/>
      <c r="C1158" s="129" t="s">
        <v>14</v>
      </c>
      <c r="D1158" s="129" t="s">
        <v>7</v>
      </c>
      <c r="E1158" s="130" t="s">
        <v>831</v>
      </c>
      <c r="F1158" s="3" t="s">
        <v>39</v>
      </c>
      <c r="G1158" s="7">
        <v>6848.3</v>
      </c>
      <c r="H1158" s="7">
        <v>6848.3</v>
      </c>
      <c r="I1158" s="7">
        <v>6848.3</v>
      </c>
    </row>
    <row r="1159" spans="1:9" ht="78.75">
      <c r="A1159" s="182" t="s">
        <v>634</v>
      </c>
      <c r="B1159" s="129"/>
      <c r="C1159" s="129" t="s">
        <v>14</v>
      </c>
      <c r="D1159" s="129" t="s">
        <v>7</v>
      </c>
      <c r="E1159" s="130" t="s">
        <v>832</v>
      </c>
      <c r="F1159" s="3"/>
      <c r="G1159" s="7">
        <f>G1160</f>
        <v>30438.400000000001</v>
      </c>
      <c r="H1159" s="7">
        <f t="shared" ref="H1159:I1159" si="497">H1160</f>
        <v>33341.199999999997</v>
      </c>
      <c r="I1159" s="7">
        <f t="shared" si="497"/>
        <v>33341.199999999997</v>
      </c>
    </row>
    <row r="1160" spans="1:9">
      <c r="A1160" s="182" t="s">
        <v>19</v>
      </c>
      <c r="B1160" s="131"/>
      <c r="C1160" s="129" t="s">
        <v>14</v>
      </c>
      <c r="D1160" s="129" t="s">
        <v>7</v>
      </c>
      <c r="E1160" s="130" t="s">
        <v>832</v>
      </c>
      <c r="F1160" s="3">
        <v>300</v>
      </c>
      <c r="G1160" s="7">
        <v>30438.400000000001</v>
      </c>
      <c r="H1160" s="7">
        <v>33341.199999999997</v>
      </c>
      <c r="I1160" s="7">
        <v>33341.199999999997</v>
      </c>
    </row>
    <row r="1161" spans="1:9">
      <c r="A1161" s="183" t="s">
        <v>216</v>
      </c>
      <c r="B1161" s="3"/>
      <c r="C1161" s="3" t="s">
        <v>14</v>
      </c>
      <c r="D1161" s="3" t="s">
        <v>7</v>
      </c>
      <c r="E1161" s="20" t="s">
        <v>364</v>
      </c>
      <c r="F1161" s="20"/>
      <c r="G1161" s="5">
        <f>SUM(G1162:G1163)</f>
        <v>347.4</v>
      </c>
      <c r="H1161" s="5">
        <f>SUM(H1162:H1163)</f>
        <v>626.29999999999995</v>
      </c>
      <c r="I1161" s="5">
        <f>SUM(I1162:I1163)</f>
        <v>626.29999999999995</v>
      </c>
    </row>
    <row r="1162" spans="1:9">
      <c r="A1162" s="183" t="s">
        <v>19</v>
      </c>
      <c r="B1162" s="20"/>
      <c r="C1162" s="3" t="s">
        <v>14</v>
      </c>
      <c r="D1162" s="3" t="s">
        <v>7</v>
      </c>
      <c r="E1162" s="20" t="s">
        <v>364</v>
      </c>
      <c r="F1162" s="20">
        <v>300</v>
      </c>
      <c r="G1162" s="7">
        <v>126.6</v>
      </c>
      <c r="H1162" s="7">
        <v>238</v>
      </c>
      <c r="I1162" s="7">
        <v>238</v>
      </c>
    </row>
    <row r="1163" spans="1:9" ht="31.5">
      <c r="A1163" s="183" t="s">
        <v>90</v>
      </c>
      <c r="B1163" s="20"/>
      <c r="C1163" s="3" t="s">
        <v>14</v>
      </c>
      <c r="D1163" s="3" t="s">
        <v>7</v>
      </c>
      <c r="E1163" s="20" t="s">
        <v>364</v>
      </c>
      <c r="F1163" s="20">
        <v>600</v>
      </c>
      <c r="G1163" s="7">
        <v>220.8</v>
      </c>
      <c r="H1163" s="7">
        <v>388.3</v>
      </c>
      <c r="I1163" s="7">
        <v>388.3</v>
      </c>
    </row>
    <row r="1164" spans="1:9" ht="78.75">
      <c r="A1164" s="182" t="s">
        <v>635</v>
      </c>
      <c r="B1164" s="129"/>
      <c r="C1164" s="129" t="s">
        <v>14</v>
      </c>
      <c r="D1164" s="129" t="s">
        <v>7</v>
      </c>
      <c r="E1164" s="130" t="s">
        <v>833</v>
      </c>
      <c r="F1164" s="3"/>
      <c r="G1164" s="5">
        <f>G1165</f>
        <v>1639</v>
      </c>
      <c r="H1164" s="5">
        <f t="shared" ref="H1164:I1164" si="498">H1165</f>
        <v>1639</v>
      </c>
      <c r="I1164" s="5">
        <f t="shared" si="498"/>
        <v>1639</v>
      </c>
    </row>
    <row r="1165" spans="1:9">
      <c r="A1165" s="182" t="s">
        <v>19</v>
      </c>
      <c r="B1165" s="129"/>
      <c r="C1165" s="129" t="s">
        <v>14</v>
      </c>
      <c r="D1165" s="129" t="s">
        <v>7</v>
      </c>
      <c r="E1165" s="130" t="s">
        <v>833</v>
      </c>
      <c r="F1165" s="3" t="s">
        <v>39</v>
      </c>
      <c r="G1165" s="5">
        <v>1639</v>
      </c>
      <c r="H1165" s="5">
        <v>1639</v>
      </c>
      <c r="I1165" s="5">
        <v>1639</v>
      </c>
    </row>
    <row r="1166" spans="1:9">
      <c r="A1166" s="183" t="s">
        <v>98</v>
      </c>
      <c r="B1166" s="3"/>
      <c r="C1166" s="3" t="s">
        <v>62</v>
      </c>
      <c r="D1166" s="3" t="s">
        <v>15</v>
      </c>
      <c r="E1166" s="3"/>
      <c r="F1166" s="3"/>
      <c r="G1166" s="5">
        <f>SUM(G1177)+G1167</f>
        <v>26480.1</v>
      </c>
      <c r="H1166" s="5">
        <f t="shared" ref="H1166:I1166" si="499">SUM(H1177)+H1167</f>
        <v>4268.1000000000004</v>
      </c>
      <c r="I1166" s="5">
        <f t="shared" si="499"/>
        <v>4268.1000000000004</v>
      </c>
    </row>
    <row r="1167" spans="1:9">
      <c r="A1167" s="213" t="s">
        <v>78</v>
      </c>
      <c r="B1167" s="3"/>
      <c r="C1167" s="3" t="s">
        <v>62</v>
      </c>
      <c r="D1167" s="3" t="s">
        <v>20</v>
      </c>
      <c r="E1167" s="3"/>
      <c r="F1167" s="3"/>
      <c r="G1167" s="5">
        <f>G1168+G1173</f>
        <v>22212</v>
      </c>
      <c r="H1167" s="5">
        <f t="shared" ref="H1167:I1167" si="500">H1168+H1173</f>
        <v>0</v>
      </c>
      <c r="I1167" s="5">
        <f t="shared" si="500"/>
        <v>0</v>
      </c>
    </row>
    <row r="1168" spans="1:9" ht="31.5">
      <c r="A1168" s="213" t="s">
        <v>711</v>
      </c>
      <c r="B1168" s="3"/>
      <c r="C1168" s="3" t="s">
        <v>62</v>
      </c>
      <c r="D1168" s="3" t="s">
        <v>20</v>
      </c>
      <c r="E1168" s="3" t="s">
        <v>235</v>
      </c>
      <c r="F1168" s="3"/>
      <c r="G1168" s="5">
        <f>G1169</f>
        <v>12012</v>
      </c>
      <c r="H1168" s="5">
        <f>H1169</f>
        <v>0</v>
      </c>
      <c r="I1168" s="5">
        <f t="shared" ref="I1168:I1169" si="501">I1169</f>
        <v>0</v>
      </c>
    </row>
    <row r="1169" spans="1:9">
      <c r="A1169" s="213" t="s">
        <v>184</v>
      </c>
      <c r="B1169" s="3"/>
      <c r="C1169" s="3" t="s">
        <v>62</v>
      </c>
      <c r="D1169" s="3" t="s">
        <v>20</v>
      </c>
      <c r="E1169" s="3" t="s">
        <v>518</v>
      </c>
      <c r="F1169" s="3"/>
      <c r="G1169" s="5">
        <f>G1170</f>
        <v>12012</v>
      </c>
      <c r="H1169" s="5">
        <f t="shared" ref="H1169:I1171" si="502">H1170</f>
        <v>0</v>
      </c>
      <c r="I1169" s="5">
        <f t="shared" si="501"/>
        <v>0</v>
      </c>
    </row>
    <row r="1170" spans="1:9">
      <c r="A1170" s="213" t="s">
        <v>805</v>
      </c>
      <c r="B1170" s="3"/>
      <c r="C1170" s="3" t="s">
        <v>62</v>
      </c>
      <c r="D1170" s="3" t="s">
        <v>20</v>
      </c>
      <c r="E1170" s="3" t="s">
        <v>591</v>
      </c>
      <c r="F1170" s="3"/>
      <c r="G1170" s="5">
        <f>G1171</f>
        <v>12012</v>
      </c>
      <c r="H1170" s="5">
        <f t="shared" si="502"/>
        <v>0</v>
      </c>
      <c r="I1170" s="5">
        <f t="shared" si="502"/>
        <v>0</v>
      </c>
    </row>
    <row r="1171" spans="1:9">
      <c r="A1171" s="213" t="s">
        <v>592</v>
      </c>
      <c r="B1171" s="3"/>
      <c r="C1171" s="3" t="s">
        <v>62</v>
      </c>
      <c r="D1171" s="3" t="s">
        <v>20</v>
      </c>
      <c r="E1171" s="3" t="s">
        <v>593</v>
      </c>
      <c r="F1171" s="3"/>
      <c r="G1171" s="5">
        <f>G1172</f>
        <v>12012</v>
      </c>
      <c r="H1171" s="5">
        <f t="shared" si="502"/>
        <v>0</v>
      </c>
      <c r="I1171" s="5">
        <f t="shared" si="502"/>
        <v>0</v>
      </c>
    </row>
    <row r="1172" spans="1:9" ht="31.5">
      <c r="A1172" s="213" t="s">
        <v>90</v>
      </c>
      <c r="B1172" s="3"/>
      <c r="C1172" s="3" t="s">
        <v>62</v>
      </c>
      <c r="D1172" s="3" t="s">
        <v>20</v>
      </c>
      <c r="E1172" s="3" t="s">
        <v>593</v>
      </c>
      <c r="F1172" s="3" t="s">
        <v>49</v>
      </c>
      <c r="G1172" s="5">
        <f>12000+12</f>
        <v>12012</v>
      </c>
      <c r="H1172" s="5">
        <v>0</v>
      </c>
      <c r="I1172" s="5">
        <v>0</v>
      </c>
    </row>
    <row r="1173" spans="1:9">
      <c r="A1173" s="213" t="s">
        <v>143</v>
      </c>
      <c r="B1173" s="3"/>
      <c r="C1173" s="3" t="s">
        <v>62</v>
      </c>
      <c r="D1173" s="3" t="s">
        <v>20</v>
      </c>
      <c r="E1173" s="18" t="s">
        <v>507</v>
      </c>
      <c r="F1173" s="3"/>
      <c r="G1173" s="5">
        <f>G1174</f>
        <v>10200</v>
      </c>
      <c r="H1173" s="5">
        <f t="shared" ref="H1173:I1175" si="503">H1174</f>
        <v>0</v>
      </c>
      <c r="I1173" s="5">
        <f t="shared" si="503"/>
        <v>0</v>
      </c>
    </row>
    <row r="1174" spans="1:9" ht="47.25">
      <c r="A1174" s="213" t="s">
        <v>513</v>
      </c>
      <c r="B1174" s="3"/>
      <c r="C1174" s="3" t="s">
        <v>62</v>
      </c>
      <c r="D1174" s="3" t="s">
        <v>20</v>
      </c>
      <c r="E1174" s="3" t="s">
        <v>514</v>
      </c>
      <c r="F1174" s="3"/>
      <c r="G1174" s="5">
        <f>G1175</f>
        <v>10200</v>
      </c>
      <c r="H1174" s="5">
        <f t="shared" si="503"/>
        <v>0</v>
      </c>
      <c r="I1174" s="5">
        <f t="shared" si="503"/>
        <v>0</v>
      </c>
    </row>
    <row r="1175" spans="1:9">
      <c r="A1175" s="213" t="s">
        <v>18</v>
      </c>
      <c r="B1175" s="3"/>
      <c r="C1175" s="3" t="s">
        <v>62</v>
      </c>
      <c r="D1175" s="3" t="s">
        <v>20</v>
      </c>
      <c r="E1175" s="3" t="s">
        <v>557</v>
      </c>
      <c r="F1175" s="3"/>
      <c r="G1175" s="5">
        <f>G1176</f>
        <v>10200</v>
      </c>
      <c r="H1175" s="5">
        <f t="shared" si="503"/>
        <v>0</v>
      </c>
      <c r="I1175" s="5">
        <f t="shared" si="503"/>
        <v>0</v>
      </c>
    </row>
    <row r="1176" spans="1:9" ht="31.5">
      <c r="A1176" s="213" t="s">
        <v>90</v>
      </c>
      <c r="B1176" s="3"/>
      <c r="C1176" s="3" t="s">
        <v>62</v>
      </c>
      <c r="D1176" s="3" t="s">
        <v>20</v>
      </c>
      <c r="E1176" s="3" t="s">
        <v>557</v>
      </c>
      <c r="F1176" s="3" t="s">
        <v>49</v>
      </c>
      <c r="G1176" s="5">
        <v>10200</v>
      </c>
      <c r="H1176" s="5">
        <v>0</v>
      </c>
      <c r="I1176" s="5">
        <v>0</v>
      </c>
    </row>
    <row r="1177" spans="1:9">
      <c r="A1177" s="183" t="s">
        <v>80</v>
      </c>
      <c r="B1177" s="3"/>
      <c r="C1177" s="3" t="s">
        <v>62</v>
      </c>
      <c r="D1177" s="3" t="s">
        <v>61</v>
      </c>
      <c r="E1177" s="3"/>
      <c r="F1177" s="3"/>
      <c r="G1177" s="5">
        <f t="shared" ref="G1177:I1181" si="504">SUM(G1178)</f>
        <v>4268.1000000000004</v>
      </c>
      <c r="H1177" s="5">
        <f t="shared" si="504"/>
        <v>4268.1000000000004</v>
      </c>
      <c r="I1177" s="5">
        <f t="shared" si="504"/>
        <v>4268.1000000000004</v>
      </c>
    </row>
    <row r="1178" spans="1:9" s="92" customFormat="1" ht="31.5">
      <c r="A1178" s="84" t="s">
        <v>722</v>
      </c>
      <c r="B1178" s="93"/>
      <c r="C1178" s="89" t="s">
        <v>62</v>
      </c>
      <c r="D1178" s="89" t="s">
        <v>61</v>
      </c>
      <c r="E1178" s="90" t="s">
        <v>236</v>
      </c>
      <c r="F1178" s="90"/>
      <c r="G1178" s="91">
        <f>SUM(G1180)</f>
        <v>4268.1000000000004</v>
      </c>
      <c r="H1178" s="91">
        <f>SUM(H1180)</f>
        <v>4268.1000000000004</v>
      </c>
      <c r="I1178" s="91">
        <f>SUM(I1180)</f>
        <v>4268.1000000000004</v>
      </c>
    </row>
    <row r="1179" spans="1:9">
      <c r="A1179" s="183" t="s">
        <v>143</v>
      </c>
      <c r="B1179" s="3"/>
      <c r="C1179" s="184" t="s">
        <v>62</v>
      </c>
      <c r="D1179" s="184" t="s">
        <v>61</v>
      </c>
      <c r="E1179" s="20" t="s">
        <v>361</v>
      </c>
      <c r="F1179" s="3"/>
      <c r="G1179" s="7">
        <f t="shared" ref="G1179:I1180" si="505">G1180</f>
        <v>4268.1000000000004</v>
      </c>
      <c r="H1179" s="7">
        <f t="shared" si="505"/>
        <v>4268.1000000000004</v>
      </c>
      <c r="I1179" s="7">
        <f t="shared" si="505"/>
        <v>4268.1000000000004</v>
      </c>
    </row>
    <row r="1180" spans="1:9" ht="47.25">
      <c r="A1180" s="183" t="s">
        <v>771</v>
      </c>
      <c r="B1180" s="64"/>
      <c r="C1180" s="184" t="s">
        <v>62</v>
      </c>
      <c r="D1180" s="184" t="s">
        <v>61</v>
      </c>
      <c r="E1180" s="20" t="s">
        <v>400</v>
      </c>
      <c r="F1180" s="20"/>
      <c r="G1180" s="7">
        <f t="shared" si="505"/>
        <v>4268.1000000000004</v>
      </c>
      <c r="H1180" s="7">
        <f t="shared" si="505"/>
        <v>4268.1000000000004</v>
      </c>
      <c r="I1180" s="7">
        <f t="shared" si="505"/>
        <v>4268.1000000000004</v>
      </c>
    </row>
    <row r="1181" spans="1:9">
      <c r="A1181" s="183" t="s">
        <v>216</v>
      </c>
      <c r="B1181" s="64"/>
      <c r="C1181" s="184" t="s">
        <v>62</v>
      </c>
      <c r="D1181" s="184" t="s">
        <v>61</v>
      </c>
      <c r="E1181" s="20" t="s">
        <v>626</v>
      </c>
      <c r="F1181" s="20"/>
      <c r="G1181" s="7">
        <f t="shared" si="504"/>
        <v>4268.1000000000004</v>
      </c>
      <c r="H1181" s="7">
        <f t="shared" si="504"/>
        <v>4268.1000000000004</v>
      </c>
      <c r="I1181" s="7">
        <f t="shared" si="504"/>
        <v>4268.1000000000004</v>
      </c>
    </row>
    <row r="1182" spans="1:9" ht="47.25">
      <c r="A1182" s="2" t="s">
        <v>21</v>
      </c>
      <c r="B1182" s="64"/>
      <c r="C1182" s="184" t="s">
        <v>62</v>
      </c>
      <c r="D1182" s="184" t="s">
        <v>61</v>
      </c>
      <c r="E1182" s="20" t="s">
        <v>626</v>
      </c>
      <c r="F1182" s="20">
        <v>100</v>
      </c>
      <c r="G1182" s="7">
        <v>4268.1000000000004</v>
      </c>
      <c r="H1182" s="7">
        <v>4268.1000000000004</v>
      </c>
      <c r="I1182" s="7">
        <v>4268.1000000000004</v>
      </c>
    </row>
    <row r="1183" spans="1:9" ht="35.25" customHeight="1">
      <c r="A1183" s="116" t="s">
        <v>687</v>
      </c>
      <c r="B1183" s="61" t="s">
        <v>407</v>
      </c>
      <c r="C1183" s="61"/>
      <c r="D1183" s="61"/>
      <c r="E1183" s="61"/>
      <c r="F1183" s="61"/>
      <c r="G1183" s="62">
        <f>G1191+G1221+G1184</f>
        <v>600960.4</v>
      </c>
      <c r="H1183" s="62">
        <f t="shared" ref="H1183:I1183" si="506">H1191+H1221+H1184</f>
        <v>511725.30000000005</v>
      </c>
      <c r="I1183" s="62">
        <f t="shared" si="506"/>
        <v>509780.5</v>
      </c>
    </row>
    <row r="1184" spans="1:9">
      <c r="A1184" s="216" t="s">
        <v>11</v>
      </c>
      <c r="B1184" s="83"/>
      <c r="C1184" s="217" t="s">
        <v>7</v>
      </c>
      <c r="D1184" s="217" t="s">
        <v>12</v>
      </c>
      <c r="E1184" s="83"/>
      <c r="F1184" s="83"/>
      <c r="G1184" s="5">
        <f>G1185</f>
        <v>101564</v>
      </c>
      <c r="H1184" s="5">
        <f t="shared" ref="H1184:I1185" si="507">H1185</f>
        <v>0</v>
      </c>
      <c r="I1184" s="5">
        <f t="shared" si="507"/>
        <v>0</v>
      </c>
    </row>
    <row r="1185" spans="1:9" ht="31.5">
      <c r="A1185" s="84" t="s">
        <v>110</v>
      </c>
      <c r="B1185" s="101"/>
      <c r="C1185" s="89" t="s">
        <v>7</v>
      </c>
      <c r="D1185" s="89" t="s">
        <v>12</v>
      </c>
      <c r="E1185" s="89" t="s">
        <v>138</v>
      </c>
      <c r="F1185" s="90"/>
      <c r="G1185" s="91">
        <f>G1186</f>
        <v>101564</v>
      </c>
      <c r="H1185" s="91">
        <f t="shared" si="507"/>
        <v>0</v>
      </c>
      <c r="I1185" s="91">
        <f t="shared" si="507"/>
        <v>0</v>
      </c>
    </row>
    <row r="1186" spans="1:9">
      <c r="A1186" s="216" t="s">
        <v>146</v>
      </c>
      <c r="B1186" s="18"/>
      <c r="C1186" s="217" t="s">
        <v>7</v>
      </c>
      <c r="D1186" s="217" t="s">
        <v>12</v>
      </c>
      <c r="E1186" s="217" t="s">
        <v>891</v>
      </c>
      <c r="F1186" s="20"/>
      <c r="G1186" s="7">
        <f>G1187</f>
        <v>101564</v>
      </c>
      <c r="H1186" s="7"/>
      <c r="I1186" s="7"/>
    </row>
    <row r="1187" spans="1:9" ht="31.5">
      <c r="A1187" s="216" t="s">
        <v>889</v>
      </c>
      <c r="B1187" s="18"/>
      <c r="C1187" s="217" t="s">
        <v>7</v>
      </c>
      <c r="D1187" s="217" t="s">
        <v>12</v>
      </c>
      <c r="E1187" s="217" t="s">
        <v>892</v>
      </c>
      <c r="F1187" s="20"/>
      <c r="G1187" s="7">
        <f>G1188</f>
        <v>101564</v>
      </c>
      <c r="H1187" s="7"/>
      <c r="I1187" s="7"/>
    </row>
    <row r="1188" spans="1:9" ht="63">
      <c r="A1188" s="216" t="s">
        <v>890</v>
      </c>
      <c r="B1188" s="18"/>
      <c r="C1188" s="217" t="s">
        <v>7</v>
      </c>
      <c r="D1188" s="217" t="s">
        <v>12</v>
      </c>
      <c r="E1188" s="217" t="s">
        <v>893</v>
      </c>
      <c r="F1188" s="20"/>
      <c r="G1188" s="7">
        <f>G1189+G1190</f>
        <v>101564</v>
      </c>
      <c r="H1188" s="7"/>
      <c r="I1188" s="7"/>
    </row>
    <row r="1189" spans="1:9" ht="31.5">
      <c r="A1189" s="22" t="s">
        <v>22</v>
      </c>
      <c r="B1189" s="18"/>
      <c r="C1189" s="217" t="s">
        <v>7</v>
      </c>
      <c r="D1189" s="217" t="s">
        <v>12</v>
      </c>
      <c r="E1189" s="217" t="s">
        <v>893</v>
      </c>
      <c r="F1189" s="20">
        <v>200</v>
      </c>
      <c r="G1189" s="7">
        <v>1086</v>
      </c>
      <c r="H1189" s="7"/>
      <c r="I1189" s="7"/>
    </row>
    <row r="1190" spans="1:9" ht="31.5">
      <c r="A1190" s="216" t="s">
        <v>90</v>
      </c>
      <c r="B1190" s="3"/>
      <c r="C1190" s="217" t="s">
        <v>7</v>
      </c>
      <c r="D1190" s="217" t="s">
        <v>12</v>
      </c>
      <c r="E1190" s="217" t="s">
        <v>893</v>
      </c>
      <c r="F1190" s="3" t="s">
        <v>49</v>
      </c>
      <c r="G1190" s="5">
        <v>100478</v>
      </c>
      <c r="H1190" s="5"/>
      <c r="I1190" s="5"/>
    </row>
    <row r="1191" spans="1:9">
      <c r="A1191" s="183" t="s">
        <v>46</v>
      </c>
      <c r="B1191" s="3"/>
      <c r="C1191" s="3" t="s">
        <v>47</v>
      </c>
      <c r="D1191" s="3"/>
      <c r="E1191" s="3"/>
      <c r="F1191" s="3"/>
      <c r="G1191" s="5">
        <f>G1192+G1213</f>
        <v>187864.4</v>
      </c>
      <c r="H1191" s="5">
        <f>H1192+H1213</f>
        <v>193650.7</v>
      </c>
      <c r="I1191" s="5">
        <f>I1192+I1213</f>
        <v>187592.5</v>
      </c>
    </row>
    <row r="1192" spans="1:9">
      <c r="A1192" s="183" t="s">
        <v>48</v>
      </c>
      <c r="B1192" s="3"/>
      <c r="C1192" s="3" t="s">
        <v>47</v>
      </c>
      <c r="D1192" s="3" t="s">
        <v>24</v>
      </c>
      <c r="E1192" s="3"/>
      <c r="F1192" s="3"/>
      <c r="G1192" s="5">
        <f>G1193+G1198</f>
        <v>187864.4</v>
      </c>
      <c r="H1192" s="5">
        <f t="shared" ref="H1192:I1192" si="508">H1193+H1198</f>
        <v>193650.7</v>
      </c>
      <c r="I1192" s="5">
        <f t="shared" si="508"/>
        <v>187592.5</v>
      </c>
    </row>
    <row r="1193" spans="1:9" s="92" customFormat="1" ht="31.5" hidden="1">
      <c r="A1193" s="84" t="s">
        <v>709</v>
      </c>
      <c r="B1193" s="93"/>
      <c r="C1193" s="93" t="s">
        <v>47</v>
      </c>
      <c r="D1193" s="93" t="s">
        <v>24</v>
      </c>
      <c r="E1193" s="93" t="s">
        <v>191</v>
      </c>
      <c r="F1193" s="93"/>
      <c r="G1193" s="94">
        <f>G1194</f>
        <v>0</v>
      </c>
      <c r="H1193" s="94">
        <f t="shared" ref="H1193:I1196" si="509">H1194</f>
        <v>0</v>
      </c>
      <c r="I1193" s="94">
        <f t="shared" si="509"/>
        <v>0</v>
      </c>
    </row>
    <row r="1194" spans="1:9" hidden="1">
      <c r="A1194" s="183" t="s">
        <v>143</v>
      </c>
      <c r="B1194" s="3"/>
      <c r="C1194" s="3" t="s">
        <v>47</v>
      </c>
      <c r="D1194" s="3" t="s">
        <v>24</v>
      </c>
      <c r="E1194" s="3" t="s">
        <v>192</v>
      </c>
      <c r="F1194" s="3"/>
      <c r="G1194" s="5">
        <f>G1195</f>
        <v>0</v>
      </c>
      <c r="H1194" s="5">
        <f t="shared" si="509"/>
        <v>0</v>
      </c>
      <c r="I1194" s="5">
        <f t="shared" si="509"/>
        <v>0</v>
      </c>
    </row>
    <row r="1195" spans="1:9" ht="31.5" hidden="1">
      <c r="A1195" s="183" t="s">
        <v>293</v>
      </c>
      <c r="B1195" s="3"/>
      <c r="C1195" s="3" t="s">
        <v>47</v>
      </c>
      <c r="D1195" s="3" t="s">
        <v>24</v>
      </c>
      <c r="E1195" s="3" t="s">
        <v>294</v>
      </c>
      <c r="F1195" s="3"/>
      <c r="G1195" s="5">
        <f>G1196</f>
        <v>0</v>
      </c>
      <c r="H1195" s="5">
        <f t="shared" si="509"/>
        <v>0</v>
      </c>
      <c r="I1195" s="5">
        <f t="shared" si="509"/>
        <v>0</v>
      </c>
    </row>
    <row r="1196" spans="1:9" hidden="1">
      <c r="A1196" s="183" t="s">
        <v>204</v>
      </c>
      <c r="B1196" s="3"/>
      <c r="C1196" s="3" t="s">
        <v>47</v>
      </c>
      <c r="D1196" s="3" t="s">
        <v>24</v>
      </c>
      <c r="E1196" s="3" t="s">
        <v>295</v>
      </c>
      <c r="F1196" s="3"/>
      <c r="G1196" s="5">
        <f>G1197</f>
        <v>0</v>
      </c>
      <c r="H1196" s="5">
        <f t="shared" si="509"/>
        <v>0</v>
      </c>
      <c r="I1196" s="5">
        <f t="shared" si="509"/>
        <v>0</v>
      </c>
    </row>
    <row r="1197" spans="1:9" ht="31.5" hidden="1">
      <c r="A1197" s="183" t="s">
        <v>408</v>
      </c>
      <c r="B1197" s="3"/>
      <c r="C1197" s="3" t="s">
        <v>47</v>
      </c>
      <c r="D1197" s="3" t="s">
        <v>24</v>
      </c>
      <c r="E1197" s="3" t="s">
        <v>295</v>
      </c>
      <c r="F1197" s="3" t="s">
        <v>49</v>
      </c>
      <c r="G1197" s="5"/>
      <c r="H1197" s="5"/>
      <c r="I1197" s="5"/>
    </row>
    <row r="1198" spans="1:9" s="92" customFormat="1" ht="31.5">
      <c r="A1198" s="84" t="s">
        <v>714</v>
      </c>
      <c r="B1198" s="93"/>
      <c r="C1198" s="93" t="s">
        <v>47</v>
      </c>
      <c r="D1198" s="93" t="s">
        <v>24</v>
      </c>
      <c r="E1198" s="93" t="s">
        <v>238</v>
      </c>
      <c r="F1198" s="93"/>
      <c r="G1198" s="94">
        <f>G1203+G1199</f>
        <v>187864.4</v>
      </c>
      <c r="H1198" s="94">
        <f t="shared" ref="H1198:I1198" si="510">H1203+H1199</f>
        <v>193650.7</v>
      </c>
      <c r="I1198" s="94">
        <f t="shared" si="510"/>
        <v>187592.5</v>
      </c>
    </row>
    <row r="1199" spans="1:9" s="92" customFormat="1">
      <c r="A1199" s="73" t="s">
        <v>146</v>
      </c>
      <c r="B1199" s="74"/>
      <c r="C1199" s="74" t="s">
        <v>47</v>
      </c>
      <c r="D1199" s="74" t="s">
        <v>24</v>
      </c>
      <c r="E1199" s="74" t="s">
        <v>562</v>
      </c>
      <c r="F1199" s="74"/>
      <c r="G1199" s="185">
        <f>G1200</f>
        <v>0</v>
      </c>
      <c r="H1199" s="185">
        <f t="shared" ref="H1199:I1201" si="511">H1200</f>
        <v>6058.2</v>
      </c>
      <c r="I1199" s="185">
        <f t="shared" si="511"/>
        <v>0</v>
      </c>
    </row>
    <row r="1200" spans="1:9" s="92" customFormat="1">
      <c r="A1200" s="73" t="s">
        <v>810</v>
      </c>
      <c r="B1200" s="74"/>
      <c r="C1200" s="74" t="s">
        <v>47</v>
      </c>
      <c r="D1200" s="74" t="s">
        <v>24</v>
      </c>
      <c r="E1200" s="74" t="s">
        <v>588</v>
      </c>
      <c r="F1200" s="74"/>
      <c r="G1200" s="185">
        <f>G1201</f>
        <v>0</v>
      </c>
      <c r="H1200" s="185">
        <f t="shared" si="511"/>
        <v>6058.2</v>
      </c>
      <c r="I1200" s="185">
        <f t="shared" si="511"/>
        <v>0</v>
      </c>
    </row>
    <row r="1201" spans="1:9" s="92" customFormat="1" ht="31.5">
      <c r="A1201" s="73" t="s">
        <v>834</v>
      </c>
      <c r="B1201" s="74"/>
      <c r="C1201" s="74" t="s">
        <v>47</v>
      </c>
      <c r="D1201" s="74" t="s">
        <v>24</v>
      </c>
      <c r="E1201" s="74" t="s">
        <v>835</v>
      </c>
      <c r="F1201" s="74"/>
      <c r="G1201" s="185">
        <f>G1202</f>
        <v>0</v>
      </c>
      <c r="H1201" s="185">
        <f t="shared" si="511"/>
        <v>6058.2</v>
      </c>
      <c r="I1201" s="185">
        <f t="shared" si="511"/>
        <v>0</v>
      </c>
    </row>
    <row r="1202" spans="1:9" s="92" customFormat="1" ht="31.5">
      <c r="A1202" s="73" t="s">
        <v>90</v>
      </c>
      <c r="B1202" s="74"/>
      <c r="C1202" s="74" t="s">
        <v>47</v>
      </c>
      <c r="D1202" s="74" t="s">
        <v>24</v>
      </c>
      <c r="E1202" s="74" t="s">
        <v>835</v>
      </c>
      <c r="F1202" s="74" t="s">
        <v>49</v>
      </c>
      <c r="G1202" s="185">
        <v>0</v>
      </c>
      <c r="H1202" s="185">
        <v>6058.2</v>
      </c>
      <c r="I1202" s="185">
        <v>0</v>
      </c>
    </row>
    <row r="1203" spans="1:9">
      <c r="A1203" s="183" t="s">
        <v>143</v>
      </c>
      <c r="B1203" s="3"/>
      <c r="C1203" s="3" t="s">
        <v>47</v>
      </c>
      <c r="D1203" s="3" t="s">
        <v>24</v>
      </c>
      <c r="E1203" s="3" t="s">
        <v>410</v>
      </c>
      <c r="F1203" s="3"/>
      <c r="G1203" s="5">
        <f>G1204+G1207+G1210</f>
        <v>187864.4</v>
      </c>
      <c r="H1203" s="5">
        <f t="shared" ref="H1203:I1203" si="512">H1204+H1207+H1210</f>
        <v>187592.5</v>
      </c>
      <c r="I1203" s="5">
        <f t="shared" si="512"/>
        <v>187592.5</v>
      </c>
    </row>
    <row r="1204" spans="1:9" ht="47.25">
      <c r="A1204" s="183" t="s">
        <v>411</v>
      </c>
      <c r="B1204" s="3"/>
      <c r="C1204" s="3" t="s">
        <v>47</v>
      </c>
      <c r="D1204" s="3" t="s">
        <v>24</v>
      </c>
      <c r="E1204" s="3" t="s">
        <v>412</v>
      </c>
      <c r="F1204" s="3"/>
      <c r="G1204" s="5">
        <f>G1205</f>
        <v>185628.4</v>
      </c>
      <c r="H1204" s="5">
        <f t="shared" ref="H1204:I1205" si="513">H1205</f>
        <v>187109.9</v>
      </c>
      <c r="I1204" s="5">
        <f t="shared" si="513"/>
        <v>187109.9</v>
      </c>
    </row>
    <row r="1205" spans="1:9">
      <c r="A1205" s="183" t="s">
        <v>216</v>
      </c>
      <c r="B1205" s="3"/>
      <c r="C1205" s="3" t="s">
        <v>47</v>
      </c>
      <c r="D1205" s="3" t="s">
        <v>24</v>
      </c>
      <c r="E1205" s="3" t="s">
        <v>413</v>
      </c>
      <c r="F1205" s="3"/>
      <c r="G1205" s="5">
        <f>G1206</f>
        <v>185628.4</v>
      </c>
      <c r="H1205" s="5">
        <f t="shared" si="513"/>
        <v>187109.9</v>
      </c>
      <c r="I1205" s="5">
        <f t="shared" si="513"/>
        <v>187109.9</v>
      </c>
    </row>
    <row r="1206" spans="1:9" ht="31.5">
      <c r="A1206" s="183" t="s">
        <v>90</v>
      </c>
      <c r="B1206" s="3"/>
      <c r="C1206" s="3" t="s">
        <v>47</v>
      </c>
      <c r="D1206" s="3" t="s">
        <v>24</v>
      </c>
      <c r="E1206" s="3" t="s">
        <v>413</v>
      </c>
      <c r="F1206" s="3" t="s">
        <v>49</v>
      </c>
      <c r="G1206" s="185">
        <v>185628.4</v>
      </c>
      <c r="H1206" s="185">
        <v>187109.9</v>
      </c>
      <c r="I1206" s="185">
        <v>187109.9</v>
      </c>
    </row>
    <row r="1207" spans="1:9" ht="31.5">
      <c r="A1207" s="183" t="s">
        <v>414</v>
      </c>
      <c r="B1207" s="99"/>
      <c r="C1207" s="3" t="s">
        <v>47</v>
      </c>
      <c r="D1207" s="3" t="s">
        <v>24</v>
      </c>
      <c r="E1207" s="3" t="s">
        <v>415</v>
      </c>
      <c r="F1207" s="3"/>
      <c r="G1207" s="5">
        <f>G1208</f>
        <v>482.6</v>
      </c>
      <c r="H1207" s="5">
        <f t="shared" ref="H1207:I1208" si="514">H1208</f>
        <v>482.6</v>
      </c>
      <c r="I1207" s="5">
        <f t="shared" si="514"/>
        <v>482.6</v>
      </c>
    </row>
    <row r="1208" spans="1:9">
      <c r="A1208" s="183" t="s">
        <v>204</v>
      </c>
      <c r="B1208" s="99"/>
      <c r="C1208" s="3" t="s">
        <v>47</v>
      </c>
      <c r="D1208" s="3" t="s">
        <v>24</v>
      </c>
      <c r="E1208" s="3" t="s">
        <v>416</v>
      </c>
      <c r="F1208" s="3"/>
      <c r="G1208" s="5">
        <f>G1209</f>
        <v>482.6</v>
      </c>
      <c r="H1208" s="5">
        <f t="shared" si="514"/>
        <v>482.6</v>
      </c>
      <c r="I1208" s="5">
        <f t="shared" si="514"/>
        <v>482.6</v>
      </c>
    </row>
    <row r="1209" spans="1:9" ht="31.5">
      <c r="A1209" s="183" t="s">
        <v>90</v>
      </c>
      <c r="B1209" s="3"/>
      <c r="C1209" s="3" t="s">
        <v>47</v>
      </c>
      <c r="D1209" s="3" t="s">
        <v>24</v>
      </c>
      <c r="E1209" s="3" t="s">
        <v>416</v>
      </c>
      <c r="F1209" s="3" t="s">
        <v>49</v>
      </c>
      <c r="G1209" s="5">
        <v>482.6</v>
      </c>
      <c r="H1209" s="5">
        <v>482.6</v>
      </c>
      <c r="I1209" s="5">
        <v>482.6</v>
      </c>
    </row>
    <row r="1210" spans="1:9" ht="31.5">
      <c r="A1210" s="183" t="s">
        <v>723</v>
      </c>
      <c r="B1210" s="99"/>
      <c r="C1210" s="3" t="s">
        <v>47</v>
      </c>
      <c r="D1210" s="3" t="s">
        <v>24</v>
      </c>
      <c r="E1210" s="3" t="s">
        <v>417</v>
      </c>
      <c r="F1210" s="99"/>
      <c r="G1210" s="5">
        <f>G1211</f>
        <v>1753.4</v>
      </c>
      <c r="H1210" s="5">
        <f>H1211</f>
        <v>0</v>
      </c>
      <c r="I1210" s="5">
        <f>I1211</f>
        <v>0</v>
      </c>
    </row>
    <row r="1211" spans="1:9">
      <c r="A1211" s="183" t="s">
        <v>18</v>
      </c>
      <c r="B1211" s="99"/>
      <c r="C1211" s="3" t="s">
        <v>47</v>
      </c>
      <c r="D1211" s="3" t="s">
        <v>24</v>
      </c>
      <c r="E1211" s="3" t="s">
        <v>659</v>
      </c>
      <c r="F1211" s="3"/>
      <c r="G1211" s="5">
        <f>G1212</f>
        <v>1753.4</v>
      </c>
      <c r="H1211" s="5">
        <f>H1212</f>
        <v>0</v>
      </c>
      <c r="I1211" s="5">
        <f t="shared" ref="I1211" si="515">I1212</f>
        <v>0</v>
      </c>
    </row>
    <row r="1212" spans="1:9" ht="31.5">
      <c r="A1212" s="183" t="s">
        <v>90</v>
      </c>
      <c r="B1212" s="99"/>
      <c r="C1212" s="3" t="s">
        <v>47</v>
      </c>
      <c r="D1212" s="3" t="s">
        <v>24</v>
      </c>
      <c r="E1212" s="3" t="s">
        <v>659</v>
      </c>
      <c r="F1212" s="3" t="s">
        <v>49</v>
      </c>
      <c r="G1212" s="5">
        <v>1753.4</v>
      </c>
      <c r="H1212" s="5"/>
      <c r="I1212" s="5"/>
    </row>
    <row r="1213" spans="1:9" hidden="1">
      <c r="A1213" s="183" t="s">
        <v>393</v>
      </c>
      <c r="B1213" s="3"/>
      <c r="C1213" s="3" t="s">
        <v>47</v>
      </c>
      <c r="D1213" s="3" t="s">
        <v>47</v>
      </c>
      <c r="E1213" s="20"/>
      <c r="F1213" s="20"/>
      <c r="G1213" s="7">
        <f>G1214</f>
        <v>0</v>
      </c>
      <c r="H1213" s="7">
        <f t="shared" ref="H1213:I1216" si="516">H1214</f>
        <v>0</v>
      </c>
      <c r="I1213" s="7">
        <f t="shared" si="516"/>
        <v>0</v>
      </c>
    </row>
    <row r="1214" spans="1:9" s="92" customFormat="1" ht="31.5" hidden="1">
      <c r="A1214" s="167" t="s">
        <v>712</v>
      </c>
      <c r="B1214" s="168"/>
      <c r="C1214" s="168" t="s">
        <v>47</v>
      </c>
      <c r="D1214" s="168" t="s">
        <v>47</v>
      </c>
      <c r="E1214" s="169" t="s">
        <v>236</v>
      </c>
      <c r="F1214" s="170"/>
      <c r="G1214" s="171">
        <f>G1215</f>
        <v>0</v>
      </c>
      <c r="H1214" s="171">
        <f t="shared" si="516"/>
        <v>0</v>
      </c>
      <c r="I1214" s="171">
        <f t="shared" si="516"/>
        <v>0</v>
      </c>
    </row>
    <row r="1215" spans="1:9" hidden="1">
      <c r="A1215" s="183" t="s">
        <v>143</v>
      </c>
      <c r="B1215" s="66"/>
      <c r="C1215" s="66" t="s">
        <v>47</v>
      </c>
      <c r="D1215" s="66" t="s">
        <v>47</v>
      </c>
      <c r="E1215" s="66" t="s">
        <v>361</v>
      </c>
      <c r="F1215" s="114"/>
      <c r="G1215" s="38">
        <f>G1216</f>
        <v>0</v>
      </c>
      <c r="H1215" s="38">
        <f t="shared" si="516"/>
        <v>0</v>
      </c>
      <c r="I1215" s="38">
        <f t="shared" si="516"/>
        <v>0</v>
      </c>
    </row>
    <row r="1216" spans="1:9" ht="47.25" hidden="1">
      <c r="A1216" s="182" t="s">
        <v>823</v>
      </c>
      <c r="B1216" s="66"/>
      <c r="C1216" s="66" t="s">
        <v>47</v>
      </c>
      <c r="D1216" s="66" t="s">
        <v>47</v>
      </c>
      <c r="E1216" s="66" t="s">
        <v>383</v>
      </c>
      <c r="F1216" s="66"/>
      <c r="G1216" s="69">
        <f>G1217</f>
        <v>0</v>
      </c>
      <c r="H1216" s="69">
        <f t="shared" si="516"/>
        <v>0</v>
      </c>
      <c r="I1216" s="69">
        <f t="shared" si="516"/>
        <v>0</v>
      </c>
    </row>
    <row r="1217" spans="1:9" ht="31.5" hidden="1">
      <c r="A1217" s="68" t="s">
        <v>401</v>
      </c>
      <c r="B1217" s="66"/>
      <c r="C1217" s="66" t="s">
        <v>47</v>
      </c>
      <c r="D1217" s="66" t="s">
        <v>47</v>
      </c>
      <c r="E1217" s="66" t="s">
        <v>622</v>
      </c>
      <c r="F1217" s="66"/>
      <c r="G1217" s="69">
        <f>G1218+G1219+G1220</f>
        <v>0</v>
      </c>
      <c r="H1217" s="69">
        <f t="shared" ref="H1217:I1217" si="517">H1218+H1219+H1220</f>
        <v>0</v>
      </c>
      <c r="I1217" s="69">
        <f t="shared" si="517"/>
        <v>0</v>
      </c>
    </row>
    <row r="1218" spans="1:9" ht="47.25" hidden="1">
      <c r="A1218" s="115" t="s">
        <v>21</v>
      </c>
      <c r="B1218" s="67"/>
      <c r="C1218" s="66" t="s">
        <v>47</v>
      </c>
      <c r="D1218" s="66" t="s">
        <v>47</v>
      </c>
      <c r="E1218" s="66" t="s">
        <v>622</v>
      </c>
      <c r="F1218" s="66" t="s">
        <v>31</v>
      </c>
      <c r="G1218" s="69"/>
      <c r="H1218" s="69"/>
      <c r="I1218" s="69"/>
    </row>
    <row r="1219" spans="1:9" ht="31.5" hidden="1">
      <c r="A1219" s="68" t="s">
        <v>22</v>
      </c>
      <c r="B1219" s="67"/>
      <c r="C1219" s="66" t="s">
        <v>47</v>
      </c>
      <c r="D1219" s="66" t="s">
        <v>47</v>
      </c>
      <c r="E1219" s="66" t="s">
        <v>622</v>
      </c>
      <c r="F1219" s="66" t="s">
        <v>32</v>
      </c>
      <c r="G1219" s="69"/>
      <c r="H1219" s="5"/>
      <c r="I1219" s="5"/>
    </row>
    <row r="1220" spans="1:9" ht="31.5" hidden="1">
      <c r="A1220" s="183" t="s">
        <v>408</v>
      </c>
      <c r="B1220" s="99"/>
      <c r="C1220" s="66" t="s">
        <v>47</v>
      </c>
      <c r="D1220" s="66" t="s">
        <v>47</v>
      </c>
      <c r="E1220" s="66" t="s">
        <v>622</v>
      </c>
      <c r="F1220" s="66" t="s">
        <v>49</v>
      </c>
      <c r="G1220" s="5"/>
      <c r="H1220" s="5"/>
      <c r="I1220" s="5"/>
    </row>
    <row r="1221" spans="1:9">
      <c r="A1221" s="183" t="s">
        <v>119</v>
      </c>
      <c r="B1221" s="99"/>
      <c r="C1221" s="3" t="s">
        <v>9</v>
      </c>
      <c r="D1221" s="3"/>
      <c r="E1221" s="3"/>
      <c r="F1221" s="3"/>
      <c r="G1221" s="5">
        <f>G1222+G1252</f>
        <v>311532</v>
      </c>
      <c r="H1221" s="5">
        <f>H1222+H1252</f>
        <v>318074.60000000003</v>
      </c>
      <c r="I1221" s="5">
        <f>I1222+I1252</f>
        <v>322188</v>
      </c>
    </row>
    <row r="1222" spans="1:9">
      <c r="A1222" s="183" t="s">
        <v>75</v>
      </c>
      <c r="B1222" s="99"/>
      <c r="C1222" s="3" t="s">
        <v>9</v>
      </c>
      <c r="D1222" s="3" t="s">
        <v>17</v>
      </c>
      <c r="E1222" s="3"/>
      <c r="F1222" s="3"/>
      <c r="G1222" s="5">
        <f>G1223+G1233</f>
        <v>233365.1</v>
      </c>
      <c r="H1222" s="5">
        <f t="shared" ref="H1222:I1222" si="518">H1223+H1233</f>
        <v>236580.7</v>
      </c>
      <c r="I1222" s="5">
        <f t="shared" si="518"/>
        <v>239444.1</v>
      </c>
    </row>
    <row r="1223" spans="1:9" s="92" customFormat="1" ht="31.5">
      <c r="A1223" s="84" t="s">
        <v>709</v>
      </c>
      <c r="B1223" s="123"/>
      <c r="C1223" s="89" t="s">
        <v>9</v>
      </c>
      <c r="D1223" s="89" t="s">
        <v>17</v>
      </c>
      <c r="E1223" s="89" t="s">
        <v>191</v>
      </c>
      <c r="F1223" s="93"/>
      <c r="G1223" s="94">
        <f>G1224</f>
        <v>814.5</v>
      </c>
      <c r="H1223" s="94">
        <f t="shared" ref="H1223:I1223" si="519">H1224</f>
        <v>800</v>
      </c>
      <c r="I1223" s="94">
        <f t="shared" si="519"/>
        <v>800</v>
      </c>
    </row>
    <row r="1224" spans="1:9">
      <c r="A1224" s="183" t="s">
        <v>143</v>
      </c>
      <c r="B1224" s="99"/>
      <c r="C1224" s="184" t="s">
        <v>9</v>
      </c>
      <c r="D1224" s="184" t="s">
        <v>17</v>
      </c>
      <c r="E1224" s="184" t="s">
        <v>192</v>
      </c>
      <c r="F1224" s="3"/>
      <c r="G1224" s="5">
        <f>G1229+G1225</f>
        <v>814.5</v>
      </c>
      <c r="H1224" s="5">
        <f t="shared" ref="H1224:I1224" si="520">H1229+H1225</f>
        <v>800</v>
      </c>
      <c r="I1224" s="5">
        <f t="shared" si="520"/>
        <v>800</v>
      </c>
    </row>
    <row r="1225" spans="1:9" ht="31.5" hidden="1">
      <c r="A1225" s="183" t="s">
        <v>293</v>
      </c>
      <c r="B1225" s="3"/>
      <c r="C1225" s="3" t="s">
        <v>9</v>
      </c>
      <c r="D1225" s="3" t="s">
        <v>17</v>
      </c>
      <c r="E1225" s="3" t="s">
        <v>294</v>
      </c>
      <c r="F1225" s="3"/>
      <c r="G1225" s="5">
        <f>G1226</f>
        <v>0</v>
      </c>
      <c r="H1225" s="5">
        <f>H1226</f>
        <v>0</v>
      </c>
      <c r="I1225" s="5">
        <f>I1226</f>
        <v>0</v>
      </c>
    </row>
    <row r="1226" spans="1:9" hidden="1">
      <c r="A1226" s="183" t="s">
        <v>204</v>
      </c>
      <c r="B1226" s="3"/>
      <c r="C1226" s="3" t="s">
        <v>9</v>
      </c>
      <c r="D1226" s="3" t="s">
        <v>17</v>
      </c>
      <c r="E1226" s="3" t="s">
        <v>295</v>
      </c>
      <c r="F1226" s="3"/>
      <c r="G1226" s="5">
        <f>G1227+G1228</f>
        <v>0</v>
      </c>
      <c r="H1226" s="5">
        <f t="shared" ref="H1226:I1226" si="521">H1227+H1228</f>
        <v>0</v>
      </c>
      <c r="I1226" s="5">
        <f t="shared" si="521"/>
        <v>0</v>
      </c>
    </row>
    <row r="1227" spans="1:9" ht="31.5" hidden="1">
      <c r="A1227" s="183" t="s">
        <v>22</v>
      </c>
      <c r="B1227" s="3"/>
      <c r="C1227" s="3" t="s">
        <v>9</v>
      </c>
      <c r="D1227" s="3" t="s">
        <v>17</v>
      </c>
      <c r="E1227" s="3" t="s">
        <v>295</v>
      </c>
      <c r="F1227" s="3" t="s">
        <v>32</v>
      </c>
      <c r="G1227" s="5"/>
      <c r="H1227" s="5"/>
      <c r="I1227" s="5"/>
    </row>
    <row r="1228" spans="1:9" ht="31.5" hidden="1">
      <c r="A1228" s="183" t="s">
        <v>408</v>
      </c>
      <c r="B1228" s="3"/>
      <c r="C1228" s="3" t="s">
        <v>9</v>
      </c>
      <c r="D1228" s="3" t="s">
        <v>17</v>
      </c>
      <c r="E1228" s="3" t="s">
        <v>295</v>
      </c>
      <c r="F1228" s="3" t="s">
        <v>49</v>
      </c>
      <c r="G1228" s="5"/>
      <c r="H1228" s="5"/>
      <c r="I1228" s="5"/>
    </row>
    <row r="1229" spans="1:9" ht="31.5">
      <c r="A1229" s="183" t="s">
        <v>355</v>
      </c>
      <c r="B1229" s="99"/>
      <c r="C1229" s="184" t="s">
        <v>9</v>
      </c>
      <c r="D1229" s="184" t="s">
        <v>17</v>
      </c>
      <c r="E1229" s="184" t="s">
        <v>288</v>
      </c>
      <c r="F1229" s="3"/>
      <c r="G1229" s="5">
        <f>G1230</f>
        <v>814.5</v>
      </c>
      <c r="H1229" s="5">
        <f>H1230</f>
        <v>800</v>
      </c>
      <c r="I1229" s="5">
        <f>I1230</f>
        <v>800</v>
      </c>
    </row>
    <row r="1230" spans="1:9" ht="47.25">
      <c r="A1230" s="183" t="s">
        <v>583</v>
      </c>
      <c r="B1230" s="99"/>
      <c r="C1230" s="184" t="s">
        <v>9</v>
      </c>
      <c r="D1230" s="184" t="s">
        <v>17</v>
      </c>
      <c r="E1230" s="184" t="s">
        <v>303</v>
      </c>
      <c r="F1230" s="3"/>
      <c r="G1230" s="5">
        <f>G1231+G1232</f>
        <v>814.5</v>
      </c>
      <c r="H1230" s="5">
        <f t="shared" ref="H1230:I1230" si="522">H1231+H1232</f>
        <v>800</v>
      </c>
      <c r="I1230" s="5">
        <f t="shared" si="522"/>
        <v>800</v>
      </c>
    </row>
    <row r="1231" spans="1:9" ht="47.25">
      <c r="A1231" s="183" t="s">
        <v>21</v>
      </c>
      <c r="B1231" s="64"/>
      <c r="C1231" s="184" t="s">
        <v>9</v>
      </c>
      <c r="D1231" s="184" t="s">
        <v>17</v>
      </c>
      <c r="E1231" s="184" t="s">
        <v>303</v>
      </c>
      <c r="F1231" s="20">
        <v>100</v>
      </c>
      <c r="G1231" s="7">
        <f>394.6+3.3</f>
        <v>397.90000000000003</v>
      </c>
      <c r="H1231" s="7">
        <v>394.6</v>
      </c>
      <c r="I1231" s="7">
        <v>394.6</v>
      </c>
    </row>
    <row r="1232" spans="1:9" ht="31.5">
      <c r="A1232" s="183" t="s">
        <v>90</v>
      </c>
      <c r="B1232" s="64"/>
      <c r="C1232" s="184" t="s">
        <v>9</v>
      </c>
      <c r="D1232" s="184" t="s">
        <v>17</v>
      </c>
      <c r="E1232" s="184" t="s">
        <v>303</v>
      </c>
      <c r="F1232" s="20">
        <v>600</v>
      </c>
      <c r="G1232" s="7">
        <f>405.4+11.2</f>
        <v>416.59999999999997</v>
      </c>
      <c r="H1232" s="7">
        <v>405.4</v>
      </c>
      <c r="I1232" s="7">
        <v>405.4</v>
      </c>
    </row>
    <row r="1233" spans="1:9" s="92" customFormat="1" ht="31.5">
      <c r="A1233" s="84" t="s">
        <v>714</v>
      </c>
      <c r="B1233" s="93"/>
      <c r="C1233" s="93" t="s">
        <v>9</v>
      </c>
      <c r="D1233" s="93" t="s">
        <v>17</v>
      </c>
      <c r="E1233" s="93" t="s">
        <v>238</v>
      </c>
      <c r="F1233" s="93"/>
      <c r="G1233" s="94">
        <f>G1238+G1234</f>
        <v>232550.6</v>
      </c>
      <c r="H1233" s="94">
        <f>H1238+H1234</f>
        <v>235780.7</v>
      </c>
      <c r="I1233" s="94">
        <f>I1238+I1234</f>
        <v>238644.1</v>
      </c>
    </row>
    <row r="1234" spans="1:9">
      <c r="A1234" s="183" t="s">
        <v>418</v>
      </c>
      <c r="B1234" s="99"/>
      <c r="C1234" s="3" t="s">
        <v>9</v>
      </c>
      <c r="D1234" s="3" t="s">
        <v>17</v>
      </c>
      <c r="E1234" s="3" t="s">
        <v>409</v>
      </c>
      <c r="F1234" s="3"/>
      <c r="G1234" s="5">
        <f>G1235</f>
        <v>822.8</v>
      </c>
      <c r="H1234" s="5">
        <f t="shared" ref="H1234:I1235" si="523">H1235</f>
        <v>0</v>
      </c>
      <c r="I1234" s="5">
        <f t="shared" si="523"/>
        <v>0</v>
      </c>
    </row>
    <row r="1235" spans="1:9">
      <c r="A1235" s="183" t="s">
        <v>419</v>
      </c>
      <c r="B1235" s="99"/>
      <c r="C1235" s="3" t="s">
        <v>9</v>
      </c>
      <c r="D1235" s="3" t="s">
        <v>17</v>
      </c>
      <c r="E1235" s="3" t="s">
        <v>420</v>
      </c>
      <c r="F1235" s="3"/>
      <c r="G1235" s="5">
        <f>G1236</f>
        <v>822.8</v>
      </c>
      <c r="H1235" s="5">
        <f t="shared" si="523"/>
        <v>0</v>
      </c>
      <c r="I1235" s="5">
        <f t="shared" si="523"/>
        <v>0</v>
      </c>
    </row>
    <row r="1236" spans="1:9" ht="31.5">
      <c r="A1236" s="73" t="s">
        <v>836</v>
      </c>
      <c r="B1236" s="75"/>
      <c r="C1236" s="74" t="s">
        <v>9</v>
      </c>
      <c r="D1236" s="74" t="s">
        <v>17</v>
      </c>
      <c r="E1236" s="74" t="s">
        <v>837</v>
      </c>
      <c r="F1236" s="74"/>
      <c r="G1236" s="185">
        <f>SUM(G1237)</f>
        <v>822.8</v>
      </c>
      <c r="H1236" s="185">
        <f t="shared" ref="H1236:I1236" si="524">SUM(H1237)</f>
        <v>0</v>
      </c>
      <c r="I1236" s="185">
        <f t="shared" si="524"/>
        <v>0</v>
      </c>
    </row>
    <row r="1237" spans="1:9" ht="31.5">
      <c r="A1237" s="73" t="s">
        <v>22</v>
      </c>
      <c r="B1237" s="75"/>
      <c r="C1237" s="74" t="s">
        <v>9</v>
      </c>
      <c r="D1237" s="74" t="s">
        <v>17</v>
      </c>
      <c r="E1237" s="74" t="s">
        <v>837</v>
      </c>
      <c r="F1237" s="74" t="s">
        <v>32</v>
      </c>
      <c r="G1237" s="185">
        <v>822.8</v>
      </c>
      <c r="H1237" s="185">
        <f>183.3+1.5-183.3-1.5</f>
        <v>0</v>
      </c>
      <c r="I1237" s="185">
        <v>0</v>
      </c>
    </row>
    <row r="1238" spans="1:9">
      <c r="A1238" s="183" t="s">
        <v>143</v>
      </c>
      <c r="B1238" s="3"/>
      <c r="C1238" s="3" t="s">
        <v>9</v>
      </c>
      <c r="D1238" s="3" t="s">
        <v>17</v>
      </c>
      <c r="E1238" s="3" t="s">
        <v>410</v>
      </c>
      <c r="F1238" s="3"/>
      <c r="G1238" s="5">
        <f>G1239+G1245+G1249</f>
        <v>231727.80000000002</v>
      </c>
      <c r="H1238" s="5">
        <f t="shared" ref="H1238:I1238" si="525">H1239+H1245+H1249</f>
        <v>235780.7</v>
      </c>
      <c r="I1238" s="5">
        <f t="shared" si="525"/>
        <v>238644.1</v>
      </c>
    </row>
    <row r="1239" spans="1:9" ht="41.25" customHeight="1">
      <c r="A1239" s="183" t="s">
        <v>411</v>
      </c>
      <c r="B1239" s="3"/>
      <c r="C1239" s="3" t="s">
        <v>9</v>
      </c>
      <c r="D1239" s="3" t="s">
        <v>17</v>
      </c>
      <c r="E1239" s="3" t="s">
        <v>412</v>
      </c>
      <c r="F1239" s="3"/>
      <c r="G1239" s="5">
        <f>G1240</f>
        <v>228323.20000000001</v>
      </c>
      <c r="H1239" s="5">
        <f t="shared" ref="H1239:I1239" si="526">H1240</f>
        <v>231100.2</v>
      </c>
      <c r="I1239" s="5">
        <f t="shared" si="526"/>
        <v>231100.2</v>
      </c>
    </row>
    <row r="1240" spans="1:9">
      <c r="A1240" s="183" t="s">
        <v>216</v>
      </c>
      <c r="B1240" s="3"/>
      <c r="C1240" s="3" t="s">
        <v>9</v>
      </c>
      <c r="D1240" s="3" t="s">
        <v>17</v>
      </c>
      <c r="E1240" s="3" t="s">
        <v>413</v>
      </c>
      <c r="F1240" s="3"/>
      <c r="G1240" s="5">
        <f>G1241+G1242+G1243+G1244</f>
        <v>228323.20000000001</v>
      </c>
      <c r="H1240" s="5">
        <f t="shared" ref="H1240:I1240" si="527">H1241+H1242+H1243+H1244</f>
        <v>231100.2</v>
      </c>
      <c r="I1240" s="5">
        <f t="shared" si="527"/>
        <v>231100.2</v>
      </c>
    </row>
    <row r="1241" spans="1:9" ht="47.25">
      <c r="A1241" s="183" t="s">
        <v>21</v>
      </c>
      <c r="B1241" s="3"/>
      <c r="C1241" s="3" t="s">
        <v>9</v>
      </c>
      <c r="D1241" s="3" t="s">
        <v>17</v>
      </c>
      <c r="E1241" s="3" t="s">
        <v>413</v>
      </c>
      <c r="F1241" s="3" t="s">
        <v>31</v>
      </c>
      <c r="G1241" s="185">
        <v>105748.8</v>
      </c>
      <c r="H1241" s="185">
        <v>105618.6</v>
      </c>
      <c r="I1241" s="185">
        <v>105618.6</v>
      </c>
    </row>
    <row r="1242" spans="1:9" ht="31.5">
      <c r="A1242" s="183" t="s">
        <v>22</v>
      </c>
      <c r="B1242" s="3"/>
      <c r="C1242" s="3" t="s">
        <v>9</v>
      </c>
      <c r="D1242" s="3" t="s">
        <v>17</v>
      </c>
      <c r="E1242" s="3" t="s">
        <v>413</v>
      </c>
      <c r="F1242" s="3" t="s">
        <v>32</v>
      </c>
      <c r="G1242" s="194">
        <v>14067.9</v>
      </c>
      <c r="H1242" s="194">
        <v>14829.4</v>
      </c>
      <c r="I1242" s="194">
        <v>14840.8</v>
      </c>
    </row>
    <row r="1243" spans="1:9" ht="31.5">
      <c r="A1243" s="183" t="s">
        <v>90</v>
      </c>
      <c r="B1243" s="3"/>
      <c r="C1243" s="3" t="s">
        <v>9</v>
      </c>
      <c r="D1243" s="3" t="s">
        <v>17</v>
      </c>
      <c r="E1243" s="3" t="s">
        <v>413</v>
      </c>
      <c r="F1243" s="3" t="s">
        <v>49</v>
      </c>
      <c r="G1243" s="194">
        <v>108009.5</v>
      </c>
      <c r="H1243" s="194">
        <v>110039.1</v>
      </c>
      <c r="I1243" s="194">
        <v>110039.1</v>
      </c>
    </row>
    <row r="1244" spans="1:9">
      <c r="A1244" s="183" t="s">
        <v>10</v>
      </c>
      <c r="B1244" s="3"/>
      <c r="C1244" s="3" t="s">
        <v>9</v>
      </c>
      <c r="D1244" s="3" t="s">
        <v>17</v>
      </c>
      <c r="E1244" s="3" t="s">
        <v>413</v>
      </c>
      <c r="F1244" s="3" t="s">
        <v>36</v>
      </c>
      <c r="G1244" s="185">
        <v>497</v>
      </c>
      <c r="H1244" s="185">
        <v>613.1</v>
      </c>
      <c r="I1244" s="185">
        <v>601.70000000000005</v>
      </c>
    </row>
    <row r="1245" spans="1:9" ht="31.5">
      <c r="A1245" s="183" t="s">
        <v>723</v>
      </c>
      <c r="B1245" s="99"/>
      <c r="C1245" s="3" t="s">
        <v>9</v>
      </c>
      <c r="D1245" s="3" t="s">
        <v>17</v>
      </c>
      <c r="E1245" s="3" t="s">
        <v>417</v>
      </c>
      <c r="F1245" s="3"/>
      <c r="G1245" s="5">
        <f>G1246</f>
        <v>3404.6</v>
      </c>
      <c r="H1245" s="5">
        <f t="shared" ref="H1245:I1245" si="528">H1246</f>
        <v>1657</v>
      </c>
      <c r="I1245" s="5">
        <f t="shared" si="528"/>
        <v>1657</v>
      </c>
    </row>
    <row r="1246" spans="1:9">
      <c r="A1246" s="183" t="s">
        <v>18</v>
      </c>
      <c r="B1246" s="3"/>
      <c r="C1246" s="3" t="s">
        <v>9</v>
      </c>
      <c r="D1246" s="3" t="s">
        <v>17</v>
      </c>
      <c r="E1246" s="3" t="s">
        <v>659</v>
      </c>
      <c r="F1246" s="3"/>
      <c r="G1246" s="5">
        <f>G1247+G1248</f>
        <v>3404.6</v>
      </c>
      <c r="H1246" s="5">
        <f t="shared" ref="H1246:I1246" si="529">H1247+H1248</f>
        <v>1657</v>
      </c>
      <c r="I1246" s="5">
        <f t="shared" si="529"/>
        <v>1657</v>
      </c>
    </row>
    <row r="1247" spans="1:9" ht="31.5">
      <c r="A1247" s="183" t="s">
        <v>22</v>
      </c>
      <c r="B1247" s="99"/>
      <c r="C1247" s="3" t="s">
        <v>9</v>
      </c>
      <c r="D1247" s="3" t="s">
        <v>17</v>
      </c>
      <c r="E1247" s="3" t="s">
        <v>659</v>
      </c>
      <c r="F1247" s="3" t="s">
        <v>32</v>
      </c>
      <c r="G1247" s="185">
        <v>1995.6</v>
      </c>
      <c r="H1247" s="185">
        <v>1657</v>
      </c>
      <c r="I1247" s="185">
        <v>1657</v>
      </c>
    </row>
    <row r="1248" spans="1:9" ht="31.5">
      <c r="A1248" s="183" t="s">
        <v>90</v>
      </c>
      <c r="B1248" s="99"/>
      <c r="C1248" s="3" t="s">
        <v>9</v>
      </c>
      <c r="D1248" s="3" t="s">
        <v>17</v>
      </c>
      <c r="E1248" s="3" t="s">
        <v>659</v>
      </c>
      <c r="F1248" s="3" t="s">
        <v>49</v>
      </c>
      <c r="G1248" s="185">
        <v>1409</v>
      </c>
      <c r="H1248" s="185">
        <v>0</v>
      </c>
      <c r="I1248" s="185">
        <v>0</v>
      </c>
    </row>
    <row r="1249" spans="1:9" ht="78.75">
      <c r="A1249" s="183" t="s">
        <v>770</v>
      </c>
      <c r="B1249" s="3"/>
      <c r="C1249" s="3" t="s">
        <v>9</v>
      </c>
      <c r="D1249" s="3" t="s">
        <v>17</v>
      </c>
      <c r="E1249" s="3" t="s">
        <v>421</v>
      </c>
      <c r="F1249" s="3"/>
      <c r="G1249" s="5">
        <f>G1250</f>
        <v>0</v>
      </c>
      <c r="H1249" s="5">
        <f t="shared" ref="H1249:I1250" si="530">H1250</f>
        <v>3023.5</v>
      </c>
      <c r="I1249" s="5">
        <f t="shared" si="530"/>
        <v>5886.9</v>
      </c>
    </row>
    <row r="1250" spans="1:9">
      <c r="A1250" s="183" t="s">
        <v>18</v>
      </c>
      <c r="B1250" s="3"/>
      <c r="C1250" s="3" t="s">
        <v>9</v>
      </c>
      <c r="D1250" s="3" t="s">
        <v>17</v>
      </c>
      <c r="E1250" s="3" t="s">
        <v>660</v>
      </c>
      <c r="F1250" s="3"/>
      <c r="G1250" s="5">
        <f>G1251</f>
        <v>0</v>
      </c>
      <c r="H1250" s="5">
        <f t="shared" si="530"/>
        <v>3023.5</v>
      </c>
      <c r="I1250" s="5">
        <f t="shared" si="530"/>
        <v>5886.9</v>
      </c>
    </row>
    <row r="1251" spans="1:9" ht="31.5">
      <c r="A1251" s="183" t="s">
        <v>90</v>
      </c>
      <c r="B1251" s="3"/>
      <c r="C1251" s="3" t="s">
        <v>9</v>
      </c>
      <c r="D1251" s="3" t="s">
        <v>17</v>
      </c>
      <c r="E1251" s="3" t="s">
        <v>660</v>
      </c>
      <c r="F1251" s="3" t="s">
        <v>49</v>
      </c>
      <c r="G1251" s="5"/>
      <c r="H1251" s="5">
        <v>3023.5</v>
      </c>
      <c r="I1251" s="5">
        <v>5886.9</v>
      </c>
    </row>
    <row r="1252" spans="1:9">
      <c r="A1252" s="183" t="s">
        <v>422</v>
      </c>
      <c r="B1252" s="99"/>
      <c r="C1252" s="3" t="s">
        <v>9</v>
      </c>
      <c r="D1252" s="3" t="s">
        <v>7</v>
      </c>
      <c r="E1252" s="3"/>
      <c r="F1252" s="99"/>
      <c r="G1252" s="5">
        <f>G1253</f>
        <v>78166.900000000009</v>
      </c>
      <c r="H1252" s="5">
        <f t="shared" ref="H1252:I1252" si="531">H1253</f>
        <v>81493.900000000009</v>
      </c>
      <c r="I1252" s="5">
        <f t="shared" si="531"/>
        <v>82743.900000000009</v>
      </c>
    </row>
    <row r="1253" spans="1:9" s="92" customFormat="1" ht="31.5">
      <c r="A1253" s="84" t="s">
        <v>714</v>
      </c>
      <c r="B1253" s="123"/>
      <c r="C1253" s="93" t="s">
        <v>9</v>
      </c>
      <c r="D1253" s="93" t="s">
        <v>7</v>
      </c>
      <c r="E1253" s="93" t="s">
        <v>238</v>
      </c>
      <c r="F1253" s="123"/>
      <c r="G1253" s="94">
        <f>G1258+G1254</f>
        <v>78166.900000000009</v>
      </c>
      <c r="H1253" s="94">
        <f>H1258</f>
        <v>81493.900000000009</v>
      </c>
      <c r="I1253" s="94">
        <f>I1258</f>
        <v>82743.900000000009</v>
      </c>
    </row>
    <row r="1254" spans="1:9" s="92" customFormat="1">
      <c r="A1254" s="212" t="s">
        <v>418</v>
      </c>
      <c r="B1254" s="99"/>
      <c r="C1254" s="3" t="s">
        <v>9</v>
      </c>
      <c r="D1254" s="3" t="s">
        <v>7</v>
      </c>
      <c r="E1254" s="3" t="s">
        <v>409</v>
      </c>
      <c r="F1254" s="123"/>
      <c r="G1254" s="5">
        <f>G1255</f>
        <v>133.6</v>
      </c>
      <c r="H1254" s="94"/>
      <c r="I1254" s="94"/>
    </row>
    <row r="1255" spans="1:9" s="92" customFormat="1">
      <c r="A1255" s="212" t="s">
        <v>419</v>
      </c>
      <c r="B1255" s="99"/>
      <c r="C1255" s="3" t="s">
        <v>9</v>
      </c>
      <c r="D1255" s="3" t="s">
        <v>7</v>
      </c>
      <c r="E1255" s="3" t="s">
        <v>420</v>
      </c>
      <c r="F1255" s="123"/>
      <c r="G1255" s="5">
        <f>G1256</f>
        <v>133.6</v>
      </c>
      <c r="H1255" s="94"/>
      <c r="I1255" s="94"/>
    </row>
    <row r="1256" spans="1:9" s="92" customFormat="1" ht="31.5">
      <c r="A1256" s="73" t="s">
        <v>836</v>
      </c>
      <c r="B1256" s="99"/>
      <c r="C1256" s="3" t="s">
        <v>9</v>
      </c>
      <c r="D1256" s="3" t="s">
        <v>7</v>
      </c>
      <c r="E1256" s="3" t="s">
        <v>589</v>
      </c>
      <c r="F1256" s="123"/>
      <c r="G1256" s="5">
        <f>G1257</f>
        <v>133.6</v>
      </c>
      <c r="H1256" s="94"/>
      <c r="I1256" s="94"/>
    </row>
    <row r="1257" spans="1:9" s="92" customFormat="1">
      <c r="A1257" s="212" t="s">
        <v>19</v>
      </c>
      <c r="B1257" s="99"/>
      <c r="C1257" s="3" t="s">
        <v>9</v>
      </c>
      <c r="D1257" s="3" t="s">
        <v>7</v>
      </c>
      <c r="E1257" s="3" t="s">
        <v>589</v>
      </c>
      <c r="F1257" s="3" t="s">
        <v>39</v>
      </c>
      <c r="G1257" s="5">
        <v>133.6</v>
      </c>
      <c r="H1257" s="94"/>
      <c r="I1257" s="94"/>
    </row>
    <row r="1258" spans="1:9">
      <c r="A1258" s="183" t="s">
        <v>143</v>
      </c>
      <c r="B1258" s="3"/>
      <c r="C1258" s="3" t="s">
        <v>9</v>
      </c>
      <c r="D1258" s="3" t="s">
        <v>7</v>
      </c>
      <c r="E1258" s="3" t="s">
        <v>410</v>
      </c>
      <c r="F1258" s="99"/>
      <c r="G1258" s="5">
        <f>G1259+G1268+G1273+G1279</f>
        <v>78033.3</v>
      </c>
      <c r="H1258" s="5">
        <f>H1259+H1268+H1273+H1279</f>
        <v>81493.900000000009</v>
      </c>
      <c r="I1258" s="5">
        <f>I1259+I1268+I1273+I1279</f>
        <v>82743.900000000009</v>
      </c>
    </row>
    <row r="1259" spans="1:9" ht="31.5">
      <c r="A1259" s="183" t="s">
        <v>423</v>
      </c>
      <c r="B1259" s="99"/>
      <c r="C1259" s="3" t="s">
        <v>9</v>
      </c>
      <c r="D1259" s="3" t="s">
        <v>7</v>
      </c>
      <c r="E1259" s="3" t="s">
        <v>424</v>
      </c>
      <c r="F1259" s="3"/>
      <c r="G1259" s="5">
        <f>G1260+G1263+G1266</f>
        <v>8580.2999999999993</v>
      </c>
      <c r="H1259" s="5">
        <f t="shared" ref="H1259:I1259" si="532">H1260+H1263+H1266</f>
        <v>10102.299999999999</v>
      </c>
      <c r="I1259" s="5">
        <f t="shared" si="532"/>
        <v>10102.299999999999</v>
      </c>
    </row>
    <row r="1260" spans="1:9">
      <c r="A1260" s="72" t="s">
        <v>27</v>
      </c>
      <c r="B1260" s="70"/>
      <c r="C1260" s="70" t="s">
        <v>9</v>
      </c>
      <c r="D1260" s="70" t="s">
        <v>7</v>
      </c>
      <c r="E1260" s="3" t="s">
        <v>425</v>
      </c>
      <c r="F1260" s="70"/>
      <c r="G1260" s="71">
        <f>+G1261+G1262</f>
        <v>8239.5</v>
      </c>
      <c r="H1260" s="71">
        <f t="shared" ref="H1260:I1260" si="533">+H1261+H1262</f>
        <v>9879</v>
      </c>
      <c r="I1260" s="71">
        <f t="shared" si="533"/>
        <v>9879</v>
      </c>
    </row>
    <row r="1261" spans="1:9" ht="47.25">
      <c r="A1261" s="72" t="s">
        <v>21</v>
      </c>
      <c r="B1261" s="70"/>
      <c r="C1261" s="70" t="s">
        <v>9</v>
      </c>
      <c r="D1261" s="70" t="s">
        <v>7</v>
      </c>
      <c r="E1261" s="3" t="s">
        <v>425</v>
      </c>
      <c r="F1261" s="70" t="s">
        <v>31</v>
      </c>
      <c r="G1261" s="195">
        <v>8238.5</v>
      </c>
      <c r="H1261" s="195">
        <v>9878</v>
      </c>
      <c r="I1261" s="195">
        <v>9878</v>
      </c>
    </row>
    <row r="1262" spans="1:9" ht="31.5">
      <c r="A1262" s="72" t="s">
        <v>22</v>
      </c>
      <c r="B1262" s="70"/>
      <c r="C1262" s="70" t="s">
        <v>9</v>
      </c>
      <c r="D1262" s="70" t="s">
        <v>7</v>
      </c>
      <c r="E1262" s="3" t="s">
        <v>425</v>
      </c>
      <c r="F1262" s="70" t="s">
        <v>32</v>
      </c>
      <c r="G1262" s="195">
        <v>1</v>
      </c>
      <c r="H1262" s="195">
        <v>1</v>
      </c>
      <c r="I1262" s="195">
        <v>1</v>
      </c>
    </row>
    <row r="1263" spans="1:9">
      <c r="A1263" s="72" t="s">
        <v>35</v>
      </c>
      <c r="B1263" s="70"/>
      <c r="C1263" s="70" t="s">
        <v>9</v>
      </c>
      <c r="D1263" s="70" t="s">
        <v>7</v>
      </c>
      <c r="E1263" s="3" t="s">
        <v>426</v>
      </c>
      <c r="F1263" s="70"/>
      <c r="G1263" s="71">
        <f>G1264+G1265</f>
        <v>191.9</v>
      </c>
      <c r="H1263" s="71">
        <f t="shared" ref="H1263:I1263" si="534">H1264+H1265</f>
        <v>74.400000000000006</v>
      </c>
      <c r="I1263" s="71">
        <f t="shared" si="534"/>
        <v>74.400000000000006</v>
      </c>
    </row>
    <row r="1264" spans="1:9" ht="31.5">
      <c r="A1264" s="72" t="s">
        <v>22</v>
      </c>
      <c r="B1264" s="70"/>
      <c r="C1264" s="70" t="s">
        <v>9</v>
      </c>
      <c r="D1264" s="70" t="s">
        <v>7</v>
      </c>
      <c r="E1264" s="3" t="s">
        <v>426</v>
      </c>
      <c r="F1264" s="70" t="s">
        <v>32</v>
      </c>
      <c r="G1264" s="195">
        <v>190.5</v>
      </c>
      <c r="H1264" s="195">
        <v>73</v>
      </c>
      <c r="I1264" s="195">
        <v>73</v>
      </c>
    </row>
    <row r="1265" spans="1:9">
      <c r="A1265" s="183" t="s">
        <v>10</v>
      </c>
      <c r="B1265" s="70"/>
      <c r="C1265" s="70" t="s">
        <v>9</v>
      </c>
      <c r="D1265" s="70" t="s">
        <v>7</v>
      </c>
      <c r="E1265" s="3" t="s">
        <v>426</v>
      </c>
      <c r="F1265" s="70" t="s">
        <v>36</v>
      </c>
      <c r="G1265" s="195">
        <v>1.4</v>
      </c>
      <c r="H1265" s="195">
        <v>1.4</v>
      </c>
      <c r="I1265" s="195">
        <v>1.4</v>
      </c>
    </row>
    <row r="1266" spans="1:9" ht="31.5">
      <c r="A1266" s="183" t="s">
        <v>38</v>
      </c>
      <c r="B1266" s="70"/>
      <c r="C1266" s="70" t="s">
        <v>9</v>
      </c>
      <c r="D1266" s="70" t="s">
        <v>7</v>
      </c>
      <c r="E1266" s="3" t="s">
        <v>427</v>
      </c>
      <c r="F1266" s="70"/>
      <c r="G1266" s="71">
        <f>SUM(G1267:G1267)</f>
        <v>148.9</v>
      </c>
      <c r="H1266" s="71">
        <f t="shared" ref="H1266:I1266" si="535">SUM(H1267:H1267)</f>
        <v>148.9</v>
      </c>
      <c r="I1266" s="71">
        <f t="shared" si="535"/>
        <v>148.9</v>
      </c>
    </row>
    <row r="1267" spans="1:9" ht="31.5">
      <c r="A1267" s="72" t="s">
        <v>22</v>
      </c>
      <c r="B1267" s="70"/>
      <c r="C1267" s="70" t="s">
        <v>9</v>
      </c>
      <c r="D1267" s="70" t="s">
        <v>7</v>
      </c>
      <c r="E1267" s="3" t="s">
        <v>427</v>
      </c>
      <c r="F1267" s="70" t="s">
        <v>32</v>
      </c>
      <c r="G1267" s="195">
        <v>148.9</v>
      </c>
      <c r="H1267" s="195">
        <v>148.9</v>
      </c>
      <c r="I1267" s="195">
        <v>148.9</v>
      </c>
    </row>
    <row r="1268" spans="1:9" ht="47.25">
      <c r="A1268" s="183" t="s">
        <v>838</v>
      </c>
      <c r="B1268" s="99"/>
      <c r="C1268" s="3" t="s">
        <v>9</v>
      </c>
      <c r="D1268" s="3" t="s">
        <v>7</v>
      </c>
      <c r="E1268" s="3" t="s">
        <v>428</v>
      </c>
      <c r="F1268" s="99"/>
      <c r="G1268" s="5">
        <f>G1269</f>
        <v>61436.399999999994</v>
      </c>
      <c r="H1268" s="5">
        <f t="shared" ref="H1268:I1268" si="536">H1269</f>
        <v>63881.600000000006</v>
      </c>
      <c r="I1268" s="5">
        <f t="shared" si="536"/>
        <v>63881.600000000006</v>
      </c>
    </row>
    <row r="1269" spans="1:9">
      <c r="A1269" s="183" t="s">
        <v>216</v>
      </c>
      <c r="B1269" s="99"/>
      <c r="C1269" s="3" t="s">
        <v>9</v>
      </c>
      <c r="D1269" s="3" t="s">
        <v>7</v>
      </c>
      <c r="E1269" s="3" t="s">
        <v>429</v>
      </c>
      <c r="F1269" s="99"/>
      <c r="G1269" s="5">
        <f>G1270+G1271+G1272</f>
        <v>61436.399999999994</v>
      </c>
      <c r="H1269" s="5">
        <f t="shared" ref="H1269:I1269" si="537">H1270+H1271+H1272</f>
        <v>63881.600000000006</v>
      </c>
      <c r="I1269" s="5">
        <f t="shared" si="537"/>
        <v>63881.600000000006</v>
      </c>
    </row>
    <row r="1270" spans="1:9" ht="47.25">
      <c r="A1270" s="183" t="s">
        <v>21</v>
      </c>
      <c r="B1270" s="99"/>
      <c r="C1270" s="3" t="s">
        <v>9</v>
      </c>
      <c r="D1270" s="3" t="s">
        <v>7</v>
      </c>
      <c r="E1270" s="3" t="s">
        <v>429</v>
      </c>
      <c r="F1270" s="3" t="s">
        <v>31</v>
      </c>
      <c r="G1270" s="185">
        <v>60012.6</v>
      </c>
      <c r="H1270" s="185">
        <v>61245.3</v>
      </c>
      <c r="I1270" s="185">
        <v>61245.3</v>
      </c>
    </row>
    <row r="1271" spans="1:9" ht="31.5">
      <c r="A1271" s="183" t="s">
        <v>22</v>
      </c>
      <c r="B1271" s="99"/>
      <c r="C1271" s="3" t="s">
        <v>9</v>
      </c>
      <c r="D1271" s="3" t="s">
        <v>7</v>
      </c>
      <c r="E1271" s="3" t="s">
        <v>429</v>
      </c>
      <c r="F1271" s="3" t="s">
        <v>32</v>
      </c>
      <c r="G1271" s="185">
        <v>1420.7</v>
      </c>
      <c r="H1271" s="185">
        <v>2633</v>
      </c>
      <c r="I1271" s="185">
        <v>2633</v>
      </c>
    </row>
    <row r="1272" spans="1:9">
      <c r="A1272" s="183" t="s">
        <v>10</v>
      </c>
      <c r="B1272" s="99"/>
      <c r="C1272" s="3" t="s">
        <v>9</v>
      </c>
      <c r="D1272" s="3" t="s">
        <v>7</v>
      </c>
      <c r="E1272" s="3" t="s">
        <v>429</v>
      </c>
      <c r="F1272" s="3" t="s">
        <v>36</v>
      </c>
      <c r="G1272" s="185">
        <v>3.1</v>
      </c>
      <c r="H1272" s="185">
        <v>3.3</v>
      </c>
      <c r="I1272" s="185">
        <v>3.3</v>
      </c>
    </row>
    <row r="1273" spans="1:9" ht="31.5">
      <c r="A1273" s="183" t="s">
        <v>414</v>
      </c>
      <c r="B1273" s="99"/>
      <c r="C1273" s="3" t="s">
        <v>9</v>
      </c>
      <c r="D1273" s="3" t="s">
        <v>7</v>
      </c>
      <c r="E1273" s="3" t="s">
        <v>415</v>
      </c>
      <c r="F1273" s="3"/>
      <c r="G1273" s="5">
        <f>G1274</f>
        <v>8016.6</v>
      </c>
      <c r="H1273" s="5">
        <f t="shared" ref="H1273:I1273" si="538">H1274</f>
        <v>7510</v>
      </c>
      <c r="I1273" s="5">
        <f t="shared" si="538"/>
        <v>8760</v>
      </c>
    </row>
    <row r="1274" spans="1:9">
      <c r="A1274" s="183" t="s">
        <v>18</v>
      </c>
      <c r="B1274" s="99"/>
      <c r="C1274" s="3" t="s">
        <v>9</v>
      </c>
      <c r="D1274" s="3" t="s">
        <v>7</v>
      </c>
      <c r="E1274" s="3" t="s">
        <v>416</v>
      </c>
      <c r="F1274" s="3"/>
      <c r="G1274" s="5">
        <f>SUM(G1275:G1278)</f>
        <v>8016.6</v>
      </c>
      <c r="H1274" s="5">
        <f t="shared" ref="H1274:I1274" si="539">SUM(H1275:H1278)</f>
        <v>7510</v>
      </c>
      <c r="I1274" s="5">
        <f t="shared" si="539"/>
        <v>8760</v>
      </c>
    </row>
    <row r="1275" spans="1:9" ht="47.25" hidden="1">
      <c r="A1275" s="72" t="s">
        <v>21</v>
      </c>
      <c r="B1275" s="99"/>
      <c r="C1275" s="3" t="s">
        <v>9</v>
      </c>
      <c r="D1275" s="3" t="s">
        <v>7</v>
      </c>
      <c r="E1275" s="3" t="s">
        <v>416</v>
      </c>
      <c r="F1275" s="3" t="s">
        <v>31</v>
      </c>
      <c r="G1275" s="5"/>
      <c r="H1275" s="5"/>
      <c r="I1275" s="5"/>
    </row>
    <row r="1276" spans="1:9" ht="31.5">
      <c r="A1276" s="183" t="s">
        <v>22</v>
      </c>
      <c r="B1276" s="99"/>
      <c r="C1276" s="3" t="s">
        <v>9</v>
      </c>
      <c r="D1276" s="3" t="s">
        <v>7</v>
      </c>
      <c r="E1276" s="3" t="s">
        <v>416</v>
      </c>
      <c r="F1276" s="3" t="s">
        <v>32</v>
      </c>
      <c r="G1276" s="185">
        <v>2358.1</v>
      </c>
      <c r="H1276" s="185">
        <v>2980</v>
      </c>
      <c r="I1276" s="185">
        <v>2980</v>
      </c>
    </row>
    <row r="1277" spans="1:9" hidden="1">
      <c r="A1277" s="183" t="s">
        <v>19</v>
      </c>
      <c r="B1277" s="99"/>
      <c r="C1277" s="3" t="s">
        <v>9</v>
      </c>
      <c r="D1277" s="3" t="s">
        <v>7</v>
      </c>
      <c r="E1277" s="3" t="s">
        <v>416</v>
      </c>
      <c r="F1277" s="3" t="s">
        <v>39</v>
      </c>
      <c r="G1277" s="185"/>
      <c r="H1277" s="185"/>
      <c r="I1277" s="185"/>
    </row>
    <row r="1278" spans="1:9" ht="31.5">
      <c r="A1278" s="183" t="s">
        <v>90</v>
      </c>
      <c r="B1278" s="99"/>
      <c r="C1278" s="3" t="s">
        <v>9</v>
      </c>
      <c r="D1278" s="3" t="s">
        <v>7</v>
      </c>
      <c r="E1278" s="3" t="s">
        <v>416</v>
      </c>
      <c r="F1278" s="3" t="s">
        <v>49</v>
      </c>
      <c r="G1278" s="185">
        <v>5658.5</v>
      </c>
      <c r="H1278" s="185">
        <v>4530</v>
      </c>
      <c r="I1278" s="185">
        <v>5780</v>
      </c>
    </row>
    <row r="1279" spans="1:9" ht="31.5" hidden="1">
      <c r="A1279" s="183" t="s">
        <v>723</v>
      </c>
      <c r="B1279" s="99"/>
      <c r="C1279" s="3" t="s">
        <v>9</v>
      </c>
      <c r="D1279" s="3" t="s">
        <v>7</v>
      </c>
      <c r="E1279" s="3" t="s">
        <v>417</v>
      </c>
      <c r="F1279" s="3"/>
      <c r="G1279" s="5">
        <f t="shared" ref="G1279:I1280" si="540">G1280</f>
        <v>0</v>
      </c>
      <c r="H1279" s="5">
        <f t="shared" si="540"/>
        <v>0</v>
      </c>
      <c r="I1279" s="5">
        <f t="shared" si="540"/>
        <v>0</v>
      </c>
    </row>
    <row r="1280" spans="1:9" hidden="1">
      <c r="A1280" s="183" t="s">
        <v>18</v>
      </c>
      <c r="B1280" s="99"/>
      <c r="C1280" s="3" t="s">
        <v>9</v>
      </c>
      <c r="D1280" s="3" t="s">
        <v>7</v>
      </c>
      <c r="E1280" s="3" t="s">
        <v>659</v>
      </c>
      <c r="F1280" s="3"/>
      <c r="G1280" s="5">
        <f t="shared" si="540"/>
        <v>0</v>
      </c>
      <c r="H1280" s="5">
        <f t="shared" si="540"/>
        <v>0</v>
      </c>
      <c r="I1280" s="5">
        <f t="shared" si="540"/>
        <v>0</v>
      </c>
    </row>
    <row r="1281" spans="1:9" ht="31.5" hidden="1">
      <c r="A1281" s="183" t="s">
        <v>22</v>
      </c>
      <c r="B1281" s="99"/>
      <c r="C1281" s="3" t="s">
        <v>9</v>
      </c>
      <c r="D1281" s="3" t="s">
        <v>7</v>
      </c>
      <c r="E1281" s="3" t="s">
        <v>659</v>
      </c>
      <c r="F1281" s="3" t="s">
        <v>32</v>
      </c>
      <c r="G1281" s="5"/>
      <c r="H1281" s="5"/>
      <c r="I1281" s="5"/>
    </row>
    <row r="1282" spans="1:9" ht="21.75" customHeight="1">
      <c r="A1282" s="59" t="s">
        <v>112</v>
      </c>
      <c r="B1282" s="117"/>
      <c r="C1282" s="56"/>
      <c r="D1282" s="56"/>
      <c r="E1282" s="56"/>
      <c r="F1282" s="56"/>
      <c r="G1282" s="62"/>
      <c r="H1282" s="62">
        <v>130000</v>
      </c>
      <c r="I1282" s="62">
        <v>250000</v>
      </c>
    </row>
    <row r="1283" spans="1:9" hidden="1">
      <c r="A1283" s="60" t="s">
        <v>430</v>
      </c>
      <c r="B1283" s="118"/>
      <c r="C1283" s="52"/>
      <c r="D1283" s="52"/>
      <c r="E1283" s="52"/>
      <c r="F1283" s="52"/>
      <c r="G1283" s="58">
        <f>G9+G34+G612+G664+G809+G906+G1183+G1282</f>
        <v>9217382.7999999989</v>
      </c>
      <c r="H1283" s="58">
        <f>H9+H34+H612+H664+H809+H906+H1183+H1282</f>
        <v>9247372.3000000007</v>
      </c>
      <c r="I1283" s="58">
        <f>I9+I34+I612+I664+I809+I906+I1183+I1282</f>
        <v>10238203.199999999</v>
      </c>
    </row>
    <row r="1284" spans="1:9" ht="21" hidden="1" customHeight="1">
      <c r="G1284" s="25"/>
      <c r="H1284" s="25"/>
      <c r="I1284" s="25"/>
    </row>
    <row r="1285" spans="1:9" hidden="1">
      <c r="G1285" s="25">
        <v>9217382.8000000007</v>
      </c>
      <c r="H1285" s="25">
        <f>9117372.3+130000</f>
        <v>9247372.3000000007</v>
      </c>
      <c r="I1285" s="25">
        <f>9988203.2+250000</f>
        <v>10238203.199999999</v>
      </c>
    </row>
    <row r="1286" spans="1:9" hidden="1">
      <c r="G1286" s="97"/>
      <c r="H1286" s="97"/>
      <c r="I1286" s="97"/>
    </row>
    <row r="1287" spans="1:9" hidden="1">
      <c r="G1287" s="230">
        <f>G1285-G1283</f>
        <v>0</v>
      </c>
      <c r="H1287" s="230">
        <f t="shared" ref="H1287:I1287" si="541">H1285-H1283</f>
        <v>0</v>
      </c>
      <c r="I1287" s="230">
        <f t="shared" si="541"/>
        <v>0</v>
      </c>
    </row>
    <row r="1288" spans="1:9" hidden="1"/>
    <row r="1289" spans="1:9" hidden="1">
      <c r="G1289" s="25"/>
      <c r="H1289" s="25"/>
      <c r="I1289" s="25"/>
    </row>
    <row r="1290" spans="1:9" hidden="1"/>
    <row r="1291" spans="1:9" hidden="1">
      <c r="G1291" s="25"/>
      <c r="H1291" s="25"/>
      <c r="I1291" s="25"/>
    </row>
  </sheetData>
  <mergeCells count="5">
    <mergeCell ref="G7:G8"/>
    <mergeCell ref="H7:H8"/>
    <mergeCell ref="I7:I8"/>
    <mergeCell ref="A7:A8"/>
    <mergeCell ref="B7:F7"/>
  </mergeCells>
  <pageMargins left="0.47244094488188981" right="0.11811023622047245" top="0" bottom="0" header="0" footer="0"/>
  <pageSetup paperSize="9" scale="66" fitToHeight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K60"/>
  <sheetViews>
    <sheetView zoomScale="90" zoomScaleNormal="90" workbookViewId="0">
      <pane xSplit="3" ySplit="7" topLeftCell="D38" activePane="bottomRight" state="frozen"/>
      <selection pane="topRight" activeCell="D1" sqref="D1"/>
      <selection pane="bottomLeft" activeCell="A9" sqref="A9"/>
      <selection pane="bottomRight" activeCell="E80" sqref="E80"/>
    </sheetView>
  </sheetViews>
  <sheetFormatPr defaultRowHeight="15.75"/>
  <cols>
    <col min="1" max="1" width="55.5703125" style="26" customWidth="1"/>
    <col min="2" max="3" width="12" style="27" customWidth="1"/>
    <col min="4" max="6" width="18.140625" style="27" customWidth="1"/>
    <col min="7" max="16384" width="9.140625" style="27"/>
  </cols>
  <sheetData>
    <row r="1" spans="1:11">
      <c r="A1" s="159"/>
      <c r="B1" s="160"/>
      <c r="C1" s="161"/>
      <c r="D1" s="160"/>
      <c r="E1" s="162"/>
      <c r="F1" s="157" t="s">
        <v>900</v>
      </c>
      <c r="G1" s="157"/>
      <c r="H1" s="157"/>
      <c r="I1" s="157"/>
      <c r="J1" s="157"/>
    </row>
    <row r="2" spans="1:11" ht="15.75" customHeight="1">
      <c r="A2" s="159"/>
      <c r="B2" s="160"/>
      <c r="C2" s="161"/>
      <c r="D2" s="160"/>
      <c r="E2" s="161"/>
      <c r="F2" s="164" t="s">
        <v>671</v>
      </c>
      <c r="G2" s="158"/>
      <c r="H2" s="158"/>
      <c r="I2" s="158"/>
      <c r="J2" s="158"/>
    </row>
    <row r="3" spans="1:11" ht="15.75" customHeight="1">
      <c r="A3" s="159"/>
      <c r="B3" s="160"/>
      <c r="C3" s="161"/>
      <c r="D3" s="160"/>
      <c r="E3" s="161"/>
      <c r="F3" s="164" t="s">
        <v>672</v>
      </c>
      <c r="G3" s="158"/>
      <c r="H3" s="158"/>
      <c r="I3" s="158"/>
      <c r="J3" s="158"/>
    </row>
    <row r="4" spans="1:11">
      <c r="A4" s="159"/>
      <c r="B4" s="160"/>
      <c r="C4" s="161"/>
      <c r="D4" s="160"/>
      <c r="E4" s="161"/>
      <c r="F4" s="164" t="s">
        <v>902</v>
      </c>
      <c r="G4" s="156"/>
      <c r="I4" s="160"/>
      <c r="J4" s="163"/>
    </row>
    <row r="5" spans="1:11" ht="46.5" customHeight="1">
      <c r="A5" s="259" t="s">
        <v>678</v>
      </c>
      <c r="B5" s="260"/>
      <c r="C5" s="260"/>
      <c r="D5" s="261"/>
      <c r="E5" s="261"/>
      <c r="F5" s="261"/>
    </row>
    <row r="6" spans="1:11">
      <c r="D6" s="28"/>
      <c r="E6" s="28"/>
      <c r="F6" s="28" t="s">
        <v>105</v>
      </c>
    </row>
    <row r="7" spans="1:11" ht="27" customHeight="1">
      <c r="A7" s="29" t="s">
        <v>51</v>
      </c>
      <c r="B7" s="30" t="s">
        <v>55</v>
      </c>
      <c r="C7" s="30" t="s">
        <v>56</v>
      </c>
      <c r="D7" s="18" t="s">
        <v>679</v>
      </c>
      <c r="E7" s="18" t="s">
        <v>680</v>
      </c>
      <c r="F7" s="18" t="s">
        <v>681</v>
      </c>
    </row>
    <row r="8" spans="1:11" s="34" customFormat="1">
      <c r="A8" s="31" t="s">
        <v>29</v>
      </c>
      <c r="B8" s="32" t="s">
        <v>17</v>
      </c>
      <c r="C8" s="32" t="s">
        <v>15</v>
      </c>
      <c r="D8" s="33">
        <f>SUM(D9:D15)</f>
        <v>612685.79999999993</v>
      </c>
      <c r="E8" s="33">
        <f>SUM(E9:E15)</f>
        <v>479615.4</v>
      </c>
      <c r="F8" s="33">
        <f>SUM(F9:F15)</f>
        <v>637795</v>
      </c>
    </row>
    <row r="9" spans="1:11" ht="47.25">
      <c r="A9" s="35" t="s">
        <v>57</v>
      </c>
      <c r="B9" s="36" t="s">
        <v>17</v>
      </c>
      <c r="C9" s="36" t="s">
        <v>20</v>
      </c>
      <c r="D9" s="37">
        <f>Ведомственная!G36</f>
        <v>7595.6</v>
      </c>
      <c r="E9" s="37">
        <f>Ведомственная!H36</f>
        <v>7595.6</v>
      </c>
      <c r="F9" s="37">
        <f>Ведомственная!I36</f>
        <v>7595.6</v>
      </c>
    </row>
    <row r="10" spans="1:11" ht="63">
      <c r="A10" s="35" t="s">
        <v>58</v>
      </c>
      <c r="B10" s="36" t="s">
        <v>17</v>
      </c>
      <c r="C10" s="36" t="s">
        <v>24</v>
      </c>
      <c r="D10" s="37">
        <f>Ведомственная!G11</f>
        <v>39188.199999999997</v>
      </c>
      <c r="E10" s="37">
        <f>Ведомственная!H11</f>
        <v>39743.599999999999</v>
      </c>
      <c r="F10" s="37">
        <f>Ведомственная!I11</f>
        <v>39743.599999999999</v>
      </c>
    </row>
    <row r="11" spans="1:11" ht="63">
      <c r="A11" s="35" t="s">
        <v>59</v>
      </c>
      <c r="B11" s="36" t="s">
        <v>17</v>
      </c>
      <c r="C11" s="36" t="s">
        <v>7</v>
      </c>
      <c r="D11" s="37">
        <f>Ведомственная!G42</f>
        <v>338641.39999999997</v>
      </c>
      <c r="E11" s="37">
        <f>Ведомственная!H42</f>
        <v>248749.8</v>
      </c>
      <c r="F11" s="37">
        <f>Ведомственная!I42</f>
        <v>348749.8</v>
      </c>
      <c r="H11" s="44"/>
      <c r="I11" s="44"/>
      <c r="J11" s="44"/>
      <c r="K11" s="44"/>
    </row>
    <row r="12" spans="1:11">
      <c r="A12" s="35" t="s">
        <v>60</v>
      </c>
      <c r="B12" s="36" t="s">
        <v>17</v>
      </c>
      <c r="C12" s="36" t="s">
        <v>61</v>
      </c>
      <c r="D12" s="37">
        <f>Ведомственная!G66</f>
        <v>199.1</v>
      </c>
      <c r="E12" s="37">
        <f>Ведомственная!H66</f>
        <v>10.9</v>
      </c>
      <c r="F12" s="37">
        <f>Ведомственная!I66</f>
        <v>11.8</v>
      </c>
      <c r="H12" s="44"/>
      <c r="I12" s="44"/>
      <c r="J12" s="44"/>
      <c r="K12" s="44"/>
    </row>
    <row r="13" spans="1:11" ht="47.25">
      <c r="A13" s="35" t="s">
        <v>40</v>
      </c>
      <c r="B13" s="36" t="s">
        <v>17</v>
      </c>
      <c r="C13" s="36" t="s">
        <v>26</v>
      </c>
      <c r="D13" s="37">
        <f>Ведомственная!G614</f>
        <v>69107.200000000012</v>
      </c>
      <c r="E13" s="37">
        <f>Ведомственная!H614</f>
        <v>72128.700000000012</v>
      </c>
      <c r="F13" s="37">
        <f>Ведомственная!I614</f>
        <v>72128.700000000012</v>
      </c>
      <c r="H13" s="44"/>
      <c r="I13" s="44"/>
      <c r="J13" s="44"/>
      <c r="K13" s="44"/>
    </row>
    <row r="14" spans="1:11">
      <c r="A14" s="35" t="s">
        <v>50</v>
      </c>
      <c r="B14" s="36" t="s">
        <v>17</v>
      </c>
      <c r="C14" s="36" t="s">
        <v>62</v>
      </c>
      <c r="D14" s="37">
        <f>Ведомственная!G621</f>
        <v>1228.3</v>
      </c>
      <c r="E14" s="37">
        <f>Ведомственная!H621</f>
        <v>5000</v>
      </c>
      <c r="F14" s="37">
        <f>Ведомственная!I621</f>
        <v>5000</v>
      </c>
      <c r="H14" s="44"/>
      <c r="I14" s="44"/>
      <c r="J14" s="44"/>
      <c r="K14" s="44"/>
    </row>
    <row r="15" spans="1:11">
      <c r="A15" s="35" t="s">
        <v>33</v>
      </c>
      <c r="B15" s="36" t="s">
        <v>17</v>
      </c>
      <c r="C15" s="36" t="s">
        <v>34</v>
      </c>
      <c r="D15" s="37">
        <f>Ведомственная!G19+Ведомственная!G70+Ведомственная!G625</f>
        <v>156726</v>
      </c>
      <c r="E15" s="37">
        <f>Ведомственная!H19+Ведомственная!H70+Ведомственная!H625</f>
        <v>106386.79999999999</v>
      </c>
      <c r="F15" s="37">
        <f>Ведомственная!I19+Ведомственная!I70+Ведомственная!I625</f>
        <v>164565.5</v>
      </c>
    </row>
    <row r="16" spans="1:11" s="34" customFormat="1" ht="31.5">
      <c r="A16" s="31" t="s">
        <v>91</v>
      </c>
      <c r="B16" s="32" t="s">
        <v>24</v>
      </c>
      <c r="C16" s="32" t="s">
        <v>15</v>
      </c>
      <c r="D16" s="33">
        <f>SUM(D17:D20)</f>
        <v>99647.9</v>
      </c>
      <c r="E16" s="33">
        <f t="shared" ref="E16:F16" si="0">SUM(E17:E20)</f>
        <v>127220.90000000001</v>
      </c>
      <c r="F16" s="33">
        <f t="shared" si="0"/>
        <v>136317.1</v>
      </c>
    </row>
    <row r="17" spans="1:6">
      <c r="A17" s="35" t="s">
        <v>63</v>
      </c>
      <c r="B17" s="36" t="s">
        <v>24</v>
      </c>
      <c r="C17" s="36" t="s">
        <v>7</v>
      </c>
      <c r="D17" s="37">
        <f>Ведомственная!G117</f>
        <v>12834.199999999999</v>
      </c>
      <c r="E17" s="37">
        <f>Ведомственная!H117</f>
        <v>9245.6</v>
      </c>
      <c r="F17" s="37">
        <f>Ведомственная!I117</f>
        <v>9641.7000000000007</v>
      </c>
    </row>
    <row r="18" spans="1:6">
      <c r="A18" s="35" t="s">
        <v>114</v>
      </c>
      <c r="B18" s="36" t="s">
        <v>24</v>
      </c>
      <c r="C18" s="36" t="s">
        <v>64</v>
      </c>
      <c r="D18" s="37">
        <f>Ведомственная!G126</f>
        <v>44127.100000000006</v>
      </c>
      <c r="E18" s="37">
        <f>Ведомственная!H126</f>
        <v>58804.500000000007</v>
      </c>
      <c r="F18" s="37">
        <f>Ведомственная!I126</f>
        <v>58804.500000000007</v>
      </c>
    </row>
    <row r="19" spans="1:6" ht="47.25">
      <c r="A19" s="2" t="s">
        <v>115</v>
      </c>
      <c r="B19" s="36" t="s">
        <v>24</v>
      </c>
      <c r="C19" s="36" t="s">
        <v>14</v>
      </c>
      <c r="D19" s="37">
        <f>Ведомственная!G140</f>
        <v>38549.399999999994</v>
      </c>
      <c r="E19" s="37">
        <f>Ведомственная!H140</f>
        <v>57953</v>
      </c>
      <c r="F19" s="37">
        <f>Ведомственная!I140</f>
        <v>66653.100000000006</v>
      </c>
    </row>
    <row r="20" spans="1:6" ht="31.5">
      <c r="A20" s="2" t="s">
        <v>666</v>
      </c>
      <c r="B20" s="36" t="s">
        <v>24</v>
      </c>
      <c r="C20" s="36" t="s">
        <v>665</v>
      </c>
      <c r="D20" s="38">
        <f>Ведомственная!G173</f>
        <v>4137.2</v>
      </c>
      <c r="E20" s="38">
        <f>Ведомственная!H173</f>
        <v>1217.8000000000002</v>
      </c>
      <c r="F20" s="38">
        <f>Ведомственная!I173</f>
        <v>1217.8000000000002</v>
      </c>
    </row>
    <row r="21" spans="1:6" s="34" customFormat="1">
      <c r="A21" s="31" t="s">
        <v>6</v>
      </c>
      <c r="B21" s="32" t="s">
        <v>7</v>
      </c>
      <c r="C21" s="32" t="s">
        <v>15</v>
      </c>
      <c r="D21" s="33">
        <f>SUM(D22:D24)</f>
        <v>1178606.7000000002</v>
      </c>
      <c r="E21" s="33">
        <f>SUM(E22:E24)</f>
        <v>978766.10000000009</v>
      </c>
      <c r="F21" s="33">
        <f>SUM(F22:F24)</f>
        <v>666113.20000000007</v>
      </c>
    </row>
    <row r="22" spans="1:6">
      <c r="A22" s="35" t="s">
        <v>8</v>
      </c>
      <c r="B22" s="36" t="s">
        <v>7</v>
      </c>
      <c r="C22" s="36" t="s">
        <v>9</v>
      </c>
      <c r="D22" s="37">
        <f>Ведомственная!G188</f>
        <v>485812.30000000005</v>
      </c>
      <c r="E22" s="37">
        <f>Ведомственная!H188</f>
        <v>279937.09999999998</v>
      </c>
      <c r="F22" s="37">
        <f>Ведомственная!I188</f>
        <v>394176</v>
      </c>
    </row>
    <row r="23" spans="1:6">
      <c r="A23" s="35" t="s">
        <v>65</v>
      </c>
      <c r="B23" s="36" t="s">
        <v>7</v>
      </c>
      <c r="C23" s="36" t="s">
        <v>64</v>
      </c>
      <c r="D23" s="37">
        <f>Ведомственная!G212</f>
        <v>544011.9</v>
      </c>
      <c r="E23" s="37">
        <f>Ведомственная!H212</f>
        <v>679128.70000000007</v>
      </c>
      <c r="F23" s="37">
        <f>Ведомственная!I212</f>
        <v>245104.4</v>
      </c>
    </row>
    <row r="24" spans="1:6">
      <c r="A24" s="35" t="s">
        <v>11</v>
      </c>
      <c r="B24" s="36" t="s">
        <v>7</v>
      </c>
      <c r="C24" s="36" t="s">
        <v>12</v>
      </c>
      <c r="D24" s="37">
        <f>Ведомственная!G288+Ведомственная!G1184</f>
        <v>148782.5</v>
      </c>
      <c r="E24" s="37">
        <f>Ведомственная!H288+Ведомственная!H1184</f>
        <v>19700.3</v>
      </c>
      <c r="F24" s="37">
        <f>Ведомственная!I288+Ведомственная!I1184</f>
        <v>26832.799999999999</v>
      </c>
    </row>
    <row r="25" spans="1:6" ht="14.25" customHeight="1">
      <c r="A25" s="31" t="s">
        <v>92</v>
      </c>
      <c r="B25" s="32" t="s">
        <v>61</v>
      </c>
      <c r="C25" s="32" t="s">
        <v>15</v>
      </c>
      <c r="D25" s="33">
        <f>SUM(D26:D29)</f>
        <v>557772.9</v>
      </c>
      <c r="E25" s="33">
        <f>SUM(E26:E29)</f>
        <v>439598</v>
      </c>
      <c r="F25" s="33">
        <f>SUM(F26:F29)</f>
        <v>1386918.3</v>
      </c>
    </row>
    <row r="26" spans="1:6">
      <c r="A26" s="35" t="s">
        <v>66</v>
      </c>
      <c r="B26" s="36" t="s">
        <v>61</v>
      </c>
      <c r="C26" s="36" t="s">
        <v>17</v>
      </c>
      <c r="D26" s="37">
        <f>Ведомственная!G337</f>
        <v>0</v>
      </c>
      <c r="E26" s="37">
        <f>Ведомственная!H337</f>
        <v>39983.4</v>
      </c>
      <c r="F26" s="37">
        <f>Ведомственная!I337</f>
        <v>70023.3</v>
      </c>
    </row>
    <row r="27" spans="1:6">
      <c r="A27" s="35" t="s">
        <v>67</v>
      </c>
      <c r="B27" s="36" t="s">
        <v>61</v>
      </c>
      <c r="C27" s="36" t="s">
        <v>20</v>
      </c>
      <c r="D27" s="37">
        <f>Ведомственная!G347</f>
        <v>178496.59999999998</v>
      </c>
      <c r="E27" s="37">
        <f>Ведомственная!H347</f>
        <v>66331.899999999994</v>
      </c>
      <c r="F27" s="37">
        <f>Ведомственная!I347</f>
        <v>869897.9</v>
      </c>
    </row>
    <row r="28" spans="1:6">
      <c r="A28" s="35" t="s">
        <v>68</v>
      </c>
      <c r="B28" s="36" t="s">
        <v>61</v>
      </c>
      <c r="C28" s="36" t="s">
        <v>24</v>
      </c>
      <c r="D28" s="38">
        <f>Ведомственная!G397</f>
        <v>375482.5</v>
      </c>
      <c r="E28" s="38">
        <f>Ведомственная!H397</f>
        <v>297468.2</v>
      </c>
      <c r="F28" s="38">
        <f>Ведомственная!I397</f>
        <v>404542.1</v>
      </c>
    </row>
    <row r="29" spans="1:6" ht="31.5">
      <c r="A29" s="35" t="s">
        <v>69</v>
      </c>
      <c r="B29" s="36" t="s">
        <v>61</v>
      </c>
      <c r="C29" s="36" t="s">
        <v>61</v>
      </c>
      <c r="D29" s="38">
        <f>Ведомственная!G511</f>
        <v>3793.8</v>
      </c>
      <c r="E29" s="38">
        <f>Ведомственная!H511</f>
        <v>35814.5</v>
      </c>
      <c r="F29" s="38">
        <f>Ведомственная!I511</f>
        <v>42455</v>
      </c>
    </row>
    <row r="30" spans="1:6" s="34" customFormat="1">
      <c r="A30" s="31" t="s">
        <v>103</v>
      </c>
      <c r="B30" s="32" t="s">
        <v>26</v>
      </c>
      <c r="C30" s="32" t="s">
        <v>15</v>
      </c>
      <c r="D30" s="33">
        <f>SUM(D31:D32)</f>
        <v>46869.8</v>
      </c>
      <c r="E30" s="33">
        <f>SUM(E31:E32)</f>
        <v>31355.3</v>
      </c>
      <c r="F30" s="33">
        <f>SUM(F31:F32)</f>
        <v>40346.199999999997</v>
      </c>
    </row>
    <row r="31" spans="1:6" ht="31.5">
      <c r="A31" s="35" t="s">
        <v>94</v>
      </c>
      <c r="B31" s="36" t="s">
        <v>26</v>
      </c>
      <c r="C31" s="36" t="s">
        <v>24</v>
      </c>
      <c r="D31" s="37">
        <f>Ведомственная!G530</f>
        <v>16043.300000000001</v>
      </c>
      <c r="E31" s="37">
        <f>Ведомственная!H530</f>
        <v>17624.099999999999</v>
      </c>
      <c r="F31" s="37">
        <f>Ведомственная!I530</f>
        <v>17624.099999999999</v>
      </c>
    </row>
    <row r="32" spans="1:6">
      <c r="A32" s="35" t="s">
        <v>70</v>
      </c>
      <c r="B32" s="36" t="s">
        <v>26</v>
      </c>
      <c r="C32" s="36" t="s">
        <v>61</v>
      </c>
      <c r="D32" s="37">
        <f>Ведомственная!G542+Ведомственная!G641</f>
        <v>30826.5</v>
      </c>
      <c r="E32" s="37">
        <f>Ведомственная!H542+Ведомственная!H641</f>
        <v>13731.2</v>
      </c>
      <c r="F32" s="37">
        <f>Ведомственная!I542+Ведомственная!I641</f>
        <v>22722.100000000002</v>
      </c>
    </row>
    <row r="33" spans="1:6" s="34" customFormat="1">
      <c r="A33" s="31" t="s">
        <v>46</v>
      </c>
      <c r="B33" s="32" t="s">
        <v>47</v>
      </c>
      <c r="C33" s="32" t="s">
        <v>15</v>
      </c>
      <c r="D33" s="33">
        <f>SUM(D34:D39)</f>
        <v>4555822.6999999993</v>
      </c>
      <c r="E33" s="33">
        <f>SUM(E34:E39)</f>
        <v>4817582.5999999996</v>
      </c>
      <c r="F33" s="33">
        <f>SUM(F34:F39)</f>
        <v>4638866.3000000007</v>
      </c>
    </row>
    <row r="34" spans="1:6">
      <c r="A34" s="35" t="s">
        <v>71</v>
      </c>
      <c r="B34" s="36" t="s">
        <v>47</v>
      </c>
      <c r="C34" s="36" t="s">
        <v>17</v>
      </c>
      <c r="D34" s="37">
        <f>Ведомственная!G908</f>
        <v>1417403.3999999997</v>
      </c>
      <c r="E34" s="37">
        <f>Ведомственная!H908</f>
        <v>1461876</v>
      </c>
      <c r="F34" s="37">
        <f>Ведомственная!I908</f>
        <v>1456686.2</v>
      </c>
    </row>
    <row r="35" spans="1:6">
      <c r="A35" s="35" t="s">
        <v>72</v>
      </c>
      <c r="B35" s="36" t="s">
        <v>47</v>
      </c>
      <c r="C35" s="36" t="s">
        <v>20</v>
      </c>
      <c r="D35" s="37">
        <f>Ведомственная!G949</f>
        <v>2541302.2000000002</v>
      </c>
      <c r="E35" s="37">
        <f>Ведомственная!H949</f>
        <v>2768878.1</v>
      </c>
      <c r="F35" s="37">
        <f>Ведомственная!I949</f>
        <v>2583803.2000000002</v>
      </c>
    </row>
    <row r="36" spans="1:6">
      <c r="A36" s="35" t="s">
        <v>48</v>
      </c>
      <c r="B36" s="36" t="s">
        <v>47</v>
      </c>
      <c r="C36" s="36" t="s">
        <v>24</v>
      </c>
      <c r="D36" s="37">
        <f>Ведомственная!G1026+Ведомственная!G1192</f>
        <v>426456.4</v>
      </c>
      <c r="E36" s="37">
        <f>Ведомственная!H1026+Ведомственная!H1192</f>
        <v>434592.7</v>
      </c>
      <c r="F36" s="37">
        <f>Ведомственная!I1026+Ведомственная!I1192</f>
        <v>432210.39999999997</v>
      </c>
    </row>
    <row r="37" spans="1:6" ht="31.5">
      <c r="A37" s="2" t="s">
        <v>113</v>
      </c>
      <c r="B37" s="36" t="s">
        <v>47</v>
      </c>
      <c r="C37" s="36" t="s">
        <v>61</v>
      </c>
      <c r="D37" s="38">
        <f>Ведомственная!G646+Ведомственная!G666+Ведомственная!G812+Ведомственная!G556</f>
        <v>820.6</v>
      </c>
      <c r="E37" s="38">
        <f>Ведомственная!H646+Ведомственная!H666+Ведомственная!H812+Ведомственная!H556</f>
        <v>273.2</v>
      </c>
      <c r="F37" s="38">
        <f>Ведомственная!I646+Ведомственная!I666+Ведомственная!I812+Ведомственная!I556</f>
        <v>273.2</v>
      </c>
    </row>
    <row r="38" spans="1:6">
      <c r="A38" s="35" t="s">
        <v>73</v>
      </c>
      <c r="B38" s="36" t="s">
        <v>47</v>
      </c>
      <c r="C38" s="36" t="s">
        <v>47</v>
      </c>
      <c r="D38" s="37">
        <f>Ведомственная!G817+Ведомственная!G1051+Ведомственная!G1213</f>
        <v>1101.5</v>
      </c>
      <c r="E38" s="37">
        <f>Ведомственная!H817+Ведомственная!H1051+Ведомственная!H1213</f>
        <v>5101.5</v>
      </c>
      <c r="F38" s="37">
        <f>Ведомственная!I817+Ведомственная!I1051+Ведомственная!I1213</f>
        <v>8801.7999999999993</v>
      </c>
    </row>
    <row r="39" spans="1:6">
      <c r="A39" s="35" t="s">
        <v>74</v>
      </c>
      <c r="B39" s="36" t="s">
        <v>47</v>
      </c>
      <c r="C39" s="36" t="s">
        <v>64</v>
      </c>
      <c r="D39" s="37">
        <f>Ведомственная!G1077+Ведомственная!G568</f>
        <v>168738.59999999998</v>
      </c>
      <c r="E39" s="37">
        <f>Ведомственная!H1077+Ведомственная!H568</f>
        <v>146861.09999999998</v>
      </c>
      <c r="F39" s="37">
        <f>Ведомственная!I1077+Ведомственная!I568</f>
        <v>157091.5</v>
      </c>
    </row>
    <row r="40" spans="1:6" s="34" customFormat="1">
      <c r="A40" s="31" t="s">
        <v>104</v>
      </c>
      <c r="B40" s="32" t="s">
        <v>9</v>
      </c>
      <c r="C40" s="32" t="s">
        <v>15</v>
      </c>
      <c r="D40" s="33">
        <f>SUM(D41:D42)</f>
        <v>340236.5</v>
      </c>
      <c r="E40" s="33">
        <f>SUM(E41:E42)</f>
        <v>344044.50000000006</v>
      </c>
      <c r="F40" s="33">
        <f>SUM(F41:F42)</f>
        <v>360588</v>
      </c>
    </row>
    <row r="41" spans="1:6">
      <c r="A41" s="35" t="s">
        <v>75</v>
      </c>
      <c r="B41" s="36" t="s">
        <v>9</v>
      </c>
      <c r="C41" s="36" t="s">
        <v>17</v>
      </c>
      <c r="D41" s="37">
        <f>Ведомственная!G1222+Ведомственная!G575</f>
        <v>262069.6</v>
      </c>
      <c r="E41" s="37">
        <f>Ведомственная!H1222+Ведомственная!H575</f>
        <v>262550.60000000003</v>
      </c>
      <c r="F41" s="37">
        <f>Ведомственная!I1222+Ведомственная!I575</f>
        <v>277844.09999999998</v>
      </c>
    </row>
    <row r="42" spans="1:6">
      <c r="A42" s="35" t="s">
        <v>120</v>
      </c>
      <c r="B42" s="36" t="s">
        <v>9</v>
      </c>
      <c r="C42" s="36" t="s">
        <v>7</v>
      </c>
      <c r="D42" s="37">
        <f>Ведомственная!G1252</f>
        <v>78166.900000000009</v>
      </c>
      <c r="E42" s="37">
        <f>Ведомственная!H1252</f>
        <v>81493.900000000009</v>
      </c>
      <c r="F42" s="37">
        <f>Ведомственная!I1252</f>
        <v>82743.900000000009</v>
      </c>
    </row>
    <row r="43" spans="1:6" s="34" customFormat="1">
      <c r="A43" s="31" t="s">
        <v>13</v>
      </c>
      <c r="B43" s="32" t="s">
        <v>14</v>
      </c>
      <c r="C43" s="32" t="s">
        <v>15</v>
      </c>
      <c r="D43" s="33">
        <f>SUM(D44:D47)</f>
        <v>1297040.2</v>
      </c>
      <c r="E43" s="33">
        <f>SUM(E44:E47)</f>
        <v>1255046.1000000001</v>
      </c>
      <c r="F43" s="33">
        <f>SUM(F44:F47)</f>
        <v>1291934.5</v>
      </c>
    </row>
    <row r="44" spans="1:6">
      <c r="A44" s="35" t="s">
        <v>16</v>
      </c>
      <c r="B44" s="36" t="s">
        <v>14</v>
      </c>
      <c r="C44" s="36" t="s">
        <v>17</v>
      </c>
      <c r="D44" s="37">
        <f>Ведомственная!G673</f>
        <v>32000</v>
      </c>
      <c r="E44" s="37">
        <f>Ведомственная!H673</f>
        <v>32000</v>
      </c>
      <c r="F44" s="37">
        <f>Ведомственная!I673</f>
        <v>32000</v>
      </c>
    </row>
    <row r="45" spans="1:6">
      <c r="A45" s="35" t="s">
        <v>23</v>
      </c>
      <c r="B45" s="36" t="s">
        <v>14</v>
      </c>
      <c r="C45" s="36" t="s">
        <v>24</v>
      </c>
      <c r="D45" s="37">
        <f>Ведомственная!G824+Ведомственная!G1141+Ведомственная!G679</f>
        <v>753195.29999999993</v>
      </c>
      <c r="E45" s="37">
        <f>Ведомственная!H824+Ведомственная!H1141+Ведомственная!H679</f>
        <v>776533.70000000007</v>
      </c>
      <c r="F45" s="37">
        <f>Ведомственная!I824+Ведомственная!I1141+Ведомственная!I679</f>
        <v>795755.7</v>
      </c>
    </row>
    <row r="46" spans="1:6">
      <c r="A46" s="35" t="s">
        <v>76</v>
      </c>
      <c r="B46" s="36" t="s">
        <v>14</v>
      </c>
      <c r="C46" s="36" t="s">
        <v>7</v>
      </c>
      <c r="D46" s="37">
        <f>Ведомственная!G582+Ведомственная!G1149+Ведомственная!G756</f>
        <v>335715.4</v>
      </c>
      <c r="E46" s="37">
        <f>Ведомственная!H582+Ведомственная!H1149+Ведомственная!H756</f>
        <v>363864.5</v>
      </c>
      <c r="F46" s="37">
        <f>Ведомственная!I582+Ведомственная!I1149+Ведомственная!I756</f>
        <v>378615</v>
      </c>
    </row>
    <row r="47" spans="1:6">
      <c r="A47" s="35" t="s">
        <v>25</v>
      </c>
      <c r="B47" s="36" t="s">
        <v>14</v>
      </c>
      <c r="C47" s="36" t="s">
        <v>26</v>
      </c>
      <c r="D47" s="37">
        <f>Ведомственная!G773+Ведомственная!G653+Ведомственная!G594</f>
        <v>176129.5</v>
      </c>
      <c r="E47" s="37">
        <f>Ведомственная!H773+Ведомственная!H653+Ведомственная!H594</f>
        <v>82647.899999999994</v>
      </c>
      <c r="F47" s="37">
        <f>Ведомственная!I773+Ведомственная!I653+Ведомственная!I594</f>
        <v>85563.799999999988</v>
      </c>
    </row>
    <row r="48" spans="1:6" s="34" customFormat="1">
      <c r="A48" s="31" t="s">
        <v>98</v>
      </c>
      <c r="B48" s="32" t="s">
        <v>62</v>
      </c>
      <c r="C48" s="32" t="s">
        <v>15</v>
      </c>
      <c r="D48" s="33">
        <f>SUM(D49:D52)</f>
        <v>498835.80000000005</v>
      </c>
      <c r="E48" s="33">
        <f>SUM(E49:E52)</f>
        <v>606743.39999999991</v>
      </c>
      <c r="F48" s="33">
        <f>SUM(F49:F52)</f>
        <v>791924.60000000009</v>
      </c>
    </row>
    <row r="49" spans="1:6">
      <c r="A49" s="35" t="s">
        <v>77</v>
      </c>
      <c r="B49" s="36" t="s">
        <v>62</v>
      </c>
      <c r="C49" s="36" t="s">
        <v>17</v>
      </c>
      <c r="D49" s="37">
        <f>Ведомственная!G831</f>
        <v>409041.30000000005</v>
      </c>
      <c r="E49" s="37">
        <f>Ведомственная!H831</f>
        <v>422115.69999999995</v>
      </c>
      <c r="F49" s="37">
        <f>Ведомственная!I831</f>
        <v>442076.7</v>
      </c>
    </row>
    <row r="50" spans="1:6">
      <c r="A50" s="35" t="s">
        <v>78</v>
      </c>
      <c r="B50" s="36" t="s">
        <v>62</v>
      </c>
      <c r="C50" s="36" t="s">
        <v>20</v>
      </c>
      <c r="D50" s="37">
        <f>Ведомственная!G855+Ведомственная!G1167</f>
        <v>24255.200000000001</v>
      </c>
      <c r="E50" s="37">
        <f>Ведомственная!H855+Ведомственная!H1167</f>
        <v>137828.90000000002</v>
      </c>
      <c r="F50" s="37">
        <f>Ведомственная!I855+Ведомственная!I1167</f>
        <v>302994.10000000003</v>
      </c>
    </row>
    <row r="51" spans="1:6" ht="13.5" customHeight="1">
      <c r="A51" s="35" t="s">
        <v>79</v>
      </c>
      <c r="B51" s="36" t="s">
        <v>62</v>
      </c>
      <c r="C51" s="36" t="s">
        <v>24</v>
      </c>
      <c r="D51" s="37">
        <f>Ведомственная!G879</f>
        <v>18697.8</v>
      </c>
      <c r="E51" s="37">
        <f>Ведомственная!H879</f>
        <v>23263.1</v>
      </c>
      <c r="F51" s="37">
        <f>Ведомственная!I879</f>
        <v>23632.400000000001</v>
      </c>
    </row>
    <row r="52" spans="1:6" ht="31.5">
      <c r="A52" s="35" t="s">
        <v>80</v>
      </c>
      <c r="B52" s="36" t="s">
        <v>62</v>
      </c>
      <c r="C52" s="36" t="s">
        <v>61</v>
      </c>
      <c r="D52" s="37">
        <f>Ведомственная!G891+Ведомственная!G1177+Ведомственная!G606</f>
        <v>46841.5</v>
      </c>
      <c r="E52" s="37">
        <f>Ведомственная!H891+Ведомственная!H1177+Ведомственная!H606</f>
        <v>23535.7</v>
      </c>
      <c r="F52" s="37">
        <f>Ведомственная!I891+Ведомственная!I1177+Ведомственная!I606</f>
        <v>23221.4</v>
      </c>
    </row>
    <row r="53" spans="1:6" ht="31.5">
      <c r="A53" s="35" t="s">
        <v>724</v>
      </c>
      <c r="B53" s="177" t="s">
        <v>34</v>
      </c>
      <c r="C53" s="177" t="s">
        <v>15</v>
      </c>
      <c r="D53" s="33">
        <f>D54</f>
        <v>29864.5</v>
      </c>
      <c r="E53" s="33">
        <f t="shared" ref="E53:F53" si="1">E54</f>
        <v>37400</v>
      </c>
      <c r="F53" s="33">
        <f t="shared" si="1"/>
        <v>37400</v>
      </c>
    </row>
    <row r="54" spans="1:6" ht="31.5">
      <c r="A54" s="35" t="s">
        <v>725</v>
      </c>
      <c r="B54" s="178" t="s">
        <v>34</v>
      </c>
      <c r="C54" s="178" t="s">
        <v>17</v>
      </c>
      <c r="D54" s="37">
        <f>Ведомственная!G658</f>
        <v>29864.5</v>
      </c>
      <c r="E54" s="37">
        <f>Ведомственная!H658</f>
        <v>37400</v>
      </c>
      <c r="F54" s="37">
        <f>Ведомственная!I658</f>
        <v>37400</v>
      </c>
    </row>
    <row r="55" spans="1:6">
      <c r="A55" s="31" t="s">
        <v>112</v>
      </c>
      <c r="B55" s="36"/>
      <c r="C55" s="36"/>
      <c r="D55" s="37"/>
      <c r="E55" s="82">
        <v>130000</v>
      </c>
      <c r="F55" s="82">
        <v>250000</v>
      </c>
    </row>
    <row r="56" spans="1:6" s="34" customFormat="1" ht="20.25" customHeight="1">
      <c r="A56" s="31" t="s">
        <v>81</v>
      </c>
      <c r="B56" s="39"/>
      <c r="C56" s="39"/>
      <c r="D56" s="40">
        <f>SUM(D8+D16+D21+D25+D30+D33+D40+D43+D48)+D55+D53</f>
        <v>9217382.7999999989</v>
      </c>
      <c r="E56" s="40">
        <f>SUM(E8+E16+E21+E25+E30+E33+E40+E43+E48)+E55+E53</f>
        <v>9247372.3000000007</v>
      </c>
      <c r="F56" s="40">
        <f>SUM(F8+F16+F21+F25+F30+F33+F40+F43+F48)+F55+F53</f>
        <v>10238203.200000001</v>
      </c>
    </row>
    <row r="57" spans="1:6">
      <c r="D57" s="41"/>
      <c r="E57" s="41"/>
      <c r="F57" s="41"/>
    </row>
    <row r="58" spans="1:6" hidden="1">
      <c r="D58" s="42">
        <f>SUM(Ведомственная!G1283)</f>
        <v>9217382.7999999989</v>
      </c>
      <c r="E58" s="42">
        <f>SUM(Ведомственная!H1283)</f>
        <v>9247372.3000000007</v>
      </c>
      <c r="F58" s="42">
        <f>SUM(Ведомственная!I1283)</f>
        <v>10238203.199999999</v>
      </c>
    </row>
    <row r="59" spans="1:6" hidden="1">
      <c r="D59" s="42">
        <f>SUM(D58-D56)</f>
        <v>0</v>
      </c>
      <c r="E59" s="42">
        <f>SUM(E58-E56)</f>
        <v>0</v>
      </c>
      <c r="F59" s="42">
        <f>SUM(F58-F56)</f>
        <v>-1.862645149230957E-9</v>
      </c>
    </row>
    <row r="60" spans="1:6" hidden="1">
      <c r="D60" s="43"/>
      <c r="E60" s="43"/>
      <c r="F60" s="43"/>
    </row>
  </sheetData>
  <mergeCells count="1">
    <mergeCell ref="A5:F5"/>
  </mergeCells>
  <conditionalFormatting sqref="E41:F42 E44:F47 E31:F32 D55 E26:F29 D8:D52 E9:F20 E49:F52 E22:F24 E34:F39">
    <cfRule type="cellIs" dxfId="3" priority="17" operator="lessThan">
      <formula>0</formula>
    </cfRule>
  </conditionalFormatting>
  <conditionalFormatting sqref="E8 E40 E21 E48 E43 E33 E30 E25 E55:F55">
    <cfRule type="cellIs" dxfId="2" priority="3" operator="lessThan">
      <formula>0</formula>
    </cfRule>
  </conditionalFormatting>
  <conditionalFormatting sqref="F8 F40 F21 F48 F43 F33 F30 F25">
    <cfRule type="cellIs" dxfId="1" priority="2" operator="lessThan">
      <formula>0</formula>
    </cfRule>
  </conditionalFormatting>
  <conditionalFormatting sqref="D53:F54">
    <cfRule type="cellIs" dxfId="0" priority="1" operator="lessThan">
      <formula>0</formula>
    </cfRule>
  </conditionalFormatting>
  <pageMargins left="0.70866141732283472" right="0.11811023622047245" top="0.35433070866141736" bottom="0.15748031496062992" header="0.31496062992125984" footer="0"/>
  <pageSetup paperSize="9" scale="8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Программы</vt:lpstr>
      <vt:lpstr>Ведомственная</vt:lpstr>
      <vt:lpstr>Раздел, подраздел</vt:lpstr>
      <vt:lpstr>Ведомственная!Заголовки_для_печати</vt:lpstr>
      <vt:lpstr>Программы!Заголовки_для_печати</vt:lpstr>
      <vt:lpstr>'Раздел, подраздел'!Заголовки_для_печати</vt:lpstr>
      <vt:lpstr>Ведомственная!Область_печати</vt:lpstr>
      <vt:lpstr>Программы!Область_печати</vt:lpstr>
      <vt:lpstr>'Раздел, подраздел'!Область_печати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k66-3</dc:creator>
  <cp:lastModifiedBy>Пользователь</cp:lastModifiedBy>
  <cp:lastPrinted>2026-08-17T04:08:52Z</cp:lastPrinted>
  <dcterms:created xsi:type="dcterms:W3CDTF">2016-11-10T06:54:02Z</dcterms:created>
  <dcterms:modified xsi:type="dcterms:W3CDTF">2026-08-17T06:00:56Z</dcterms:modified>
</cp:coreProperties>
</file>